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CB24852-C4E1-424B-AF39-8AB9DD9A9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26" i="1"/>
  <c r="F26" i="1"/>
  <c r="G26" i="1"/>
  <c r="I26" i="1"/>
  <c r="F22" i="1"/>
  <c r="G22" i="1"/>
  <c r="K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K27" i="1"/>
  <c r="E29" i="1"/>
  <c r="F29" i="1"/>
  <c r="G29" i="1"/>
  <c r="K29" i="1"/>
  <c r="E30" i="1"/>
  <c r="F30" i="1"/>
  <c r="G30" i="1"/>
  <c r="I30" i="1"/>
  <c r="E28" i="1"/>
  <c r="F28" i="1"/>
  <c r="U28" i="1"/>
  <c r="K28" i="1"/>
  <c r="Q26" i="1"/>
  <c r="D9" i="1"/>
  <c r="C9" i="1"/>
  <c r="E21" i="1"/>
  <c r="F21" i="1"/>
  <c r="G21" i="1"/>
  <c r="K21" i="1"/>
  <c r="E22" i="1"/>
  <c r="Q27" i="1"/>
  <c r="Q28" i="1"/>
  <c r="Q29" i="1"/>
  <c r="Q30" i="1"/>
  <c r="Q24" i="1"/>
  <c r="Q25" i="1"/>
  <c r="Q23" i="1"/>
  <c r="F16" i="1"/>
  <c r="F17" i="1" s="1"/>
  <c r="C17" i="1"/>
  <c r="Q21" i="1"/>
  <c r="Q22" i="1"/>
  <c r="C11" i="1"/>
  <c r="C12" i="1"/>
  <c r="O33" i="1" l="1"/>
  <c r="O32" i="1"/>
  <c r="O31" i="1"/>
  <c r="O29" i="1"/>
  <c r="C15" i="1"/>
  <c r="O25" i="1"/>
  <c r="O30" i="1"/>
  <c r="O23" i="1"/>
  <c r="O27" i="1"/>
  <c r="O21" i="1"/>
  <c r="O26" i="1"/>
  <c r="O22" i="1"/>
  <c r="O28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<sst xmlns="http://schemas.openxmlformats.org/spreadsheetml/2006/main" count="70" uniqueCount="56">
  <si>
    <t>JAVSO 43, 77</t>
  </si>
  <si>
    <t>OEJV 0181</t>
  </si>
  <si>
    <t>BAD?</t>
  </si>
  <si>
    <t>PE</t>
  </si>
  <si>
    <t>IBVS 6193</t>
  </si>
  <si>
    <t>IBVS 6196</t>
  </si>
  <si>
    <t>0.0078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</si>
  <si>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</si>
  <si>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</si>
  <si>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</si>
  <si>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</si>
  <si>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</si>
  <si>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</si>
  <si>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</si>
  <si>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</si>
  <si>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</si>
  <si>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</si>
  <si>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</si>
  <si>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</si>
  <si>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</si>
  <si>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</si>
  <si>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</si>
  <si>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</si>
  <si>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</si>
  <si>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</si>
  <si>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</si>
  <si>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</si>
  <si>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</si>
  <si>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</si>
  <si>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</si>
  <si>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</si>
  <si>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</si>
  <si>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</si>
  <si>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</si>
  <si>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</si>
  <si>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</si>
  <si>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</si>
  <si>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</si>
  <si>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</si>
  <si>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</si>
  <si>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</si>
  <si>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</si>
  <si>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</si>
  <si>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</si>
  <si>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AG Ari / GSC 0638-0290</t>
  </si>
  <si>
    <t>EA</t>
  </si>
  <si>
    <t>IBVS 5843</t>
  </si>
  <si>
    <t>I</t>
  </si>
  <si>
    <t>Add cycle</t>
  </si>
  <si>
    <t>Old Cycle</t>
  </si>
  <si>
    <t>OEJV 0142</t>
  </si>
  <si>
    <t>OEJV 0172</t>
  </si>
  <si>
    <t>vis</t>
  </si>
  <si>
    <t>IBVS 6202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</si>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</sst>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i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Ari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4-4EA0-89F3-ED753A2126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-7.9975000007834751E-2</c:v>
                </c:pt>
                <c:pt idx="3">
                  <c:v>-9.8625000005995389E-2</c:v>
                </c:pt>
                <c:pt idx="4">
                  <c:v>-9.9775000002409797E-2</c:v>
                </c:pt>
                <c:pt idx="5">
                  <c:v>-9.7825000004377216E-2</c:v>
                </c:pt>
                <c:pt idx="9">
                  <c:v>-0.10747499999706633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4-4EA0-89F3-ED753A2126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4-4EA0-89F3-ED753A2126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-3.5174999997252598E-2</c:v>
                </c:pt>
                <c:pt idx="6">
                  <c:v>-0.1078750000015134</c:v>
                </c:pt>
                <c:pt idx="7">
                  <c:v>-2.7699999998731073E-2</c:v>
                </c:pt>
                <c:pt idx="8">
                  <c:v>-0.10782499999913853</c:v>
                </c:pt>
                <c:pt idx="10">
                  <c:v>-0.12762499991367804</c:v>
                </c:pt>
                <c:pt idx="11">
                  <c:v>-3.4500000212574378E-2</c:v>
                </c:pt>
                <c:pt idx="12">
                  <c:v>-0.14737500000774162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4-4EA0-89F3-ED753A2126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4-4EA0-89F3-ED753A2126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4-4EA0-89F3-ED753A2126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1.8E-3</c:v>
                  </c:pt>
                  <c:pt idx="2">
                    <c:v>0.01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4-4EA0-89F3-ED753A2126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-3.1047727809793126E-2</c:v>
                </c:pt>
                <c:pt idx="1">
                  <c:v>-3.1062647537527917E-2</c:v>
                </c:pt>
                <c:pt idx="2">
                  <c:v>-7.0092655291744715E-2</c:v>
                </c:pt>
                <c:pt idx="3">
                  <c:v>-8.7130984364877567E-2</c:v>
                </c:pt>
                <c:pt idx="4">
                  <c:v>-8.716082382034715E-2</c:v>
                </c:pt>
                <c:pt idx="5">
                  <c:v>-8.7190663275816746E-2</c:v>
                </c:pt>
                <c:pt idx="6">
                  <c:v>-9.1039953031393173E-2</c:v>
                </c:pt>
                <c:pt idx="7">
                  <c:v>-9.1979895878685089E-2</c:v>
                </c:pt>
                <c:pt idx="8">
                  <c:v>-9.7873188333928079E-2</c:v>
                </c:pt>
                <c:pt idx="9">
                  <c:v>-9.8440137987850174E-2</c:v>
                </c:pt>
                <c:pt idx="10">
                  <c:v>-0.11935759627202905</c:v>
                </c:pt>
                <c:pt idx="11">
                  <c:v>-0.119432194910703</c:v>
                </c:pt>
                <c:pt idx="12">
                  <c:v>-0.12422142751357135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4-4EA0-89F3-ED753A2126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1308.5</c:v>
                </c:pt>
                <c:pt idx="3">
                  <c:v>1879.5</c:v>
                </c:pt>
                <c:pt idx="4">
                  <c:v>1880.5</c:v>
                </c:pt>
                <c:pt idx="5">
                  <c:v>1881.5</c:v>
                </c:pt>
                <c:pt idx="6">
                  <c:v>2010.5</c:v>
                </c:pt>
                <c:pt idx="7">
                  <c:v>2042</c:v>
                </c:pt>
                <c:pt idx="8">
                  <c:v>2239.5</c:v>
                </c:pt>
                <c:pt idx="9">
                  <c:v>2258.5</c:v>
                </c:pt>
                <c:pt idx="10">
                  <c:v>2959.5</c:v>
                </c:pt>
                <c:pt idx="11">
                  <c:v>2962</c:v>
                </c:pt>
                <c:pt idx="12">
                  <c:v>3122.5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7">
                  <c:v>-2.7699999998731073E-2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54-4EA0-89F3-ED753A21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76552"/>
        <c:axId val="1"/>
      </c:scatterChart>
      <c:valAx>
        <c:axId val="51227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7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0FC3E2-8602-A71E-37D8-B191611A7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33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10</v>
      </c>
      <c r="C4" s="8">
        <v>53320.731200000002</v>
      </c>
      <c r="D4" s="9">
        <v>1.96315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11</v>
      </c>
    </row>
    <row r="7" spans="1:6" x14ac:dyDescent="0.2">
      <c r="A7" t="s">
        <v>12</v>
      </c>
      <c r="C7">
        <v>53320.731200000002</v>
      </c>
    </row>
    <row r="8" spans="1:6" x14ac:dyDescent="0.2">
      <c r="A8" t="s">
        <v>13</v>
      </c>
      <c r="C8">
        <v>1.96315</v>
      </c>
    </row>
    <row r="9" spans="1:6" x14ac:dyDescent="0.2">
      <c r="A9" s="26" t="s">
        <v>43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29</v>
      </c>
      <c r="D10" s="4" t="s">
        <v>30</v>
      </c>
      <c r="E10" s="12"/>
    </row>
    <row r="11" spans="1:6" x14ac:dyDescent="0.2">
      <c r="A11" s="12" t="s">
        <v>25</v>
      </c>
      <c r="B11" s="12"/>
      <c r="C11" s="23">
        <f ca="1">INTERCEPT(INDIRECT($D$9):G992,INDIRECT($C$9):F992)</f>
        <v>-3.1047727809793126E-2</v>
      </c>
      <c r="D11" s="3"/>
      <c r="E11" s="12"/>
    </row>
    <row r="12" spans="1:6" x14ac:dyDescent="0.2">
      <c r="A12" s="12" t="s">
        <v>26</v>
      </c>
      <c r="B12" s="12"/>
      <c r="C12" s="23">
        <f ca="1">SLOPE(INDIRECT($D$9):G992,INDIRECT($C$9):F992)</f>
        <v>-2.9839455469584703E-5</v>
      </c>
      <c r="D12" s="3"/>
      <c r="E12" s="12"/>
    </row>
    <row r="13" spans="1:6" x14ac:dyDescent="0.2">
      <c r="A13" s="12" t="s">
        <v>28</v>
      </c>
      <c r="B13" s="12"/>
      <c r="C13" s="3" t="s">
        <v>23</v>
      </c>
    </row>
    <row r="14" spans="1:6" x14ac:dyDescent="0.2">
      <c r="A14" s="12"/>
      <c r="B14" s="12"/>
      <c r="C14" s="12"/>
    </row>
    <row r="15" spans="1:6" x14ac:dyDescent="0.2">
      <c r="A15" s="14" t="s">
        <v>27</v>
      </c>
      <c r="B15" s="12"/>
      <c r="C15" s="15">
        <f ca="1">(C7+C11)+(C8+C12)*INT(MAX(F21:F3533))</f>
        <v>59449.561293492217</v>
      </c>
      <c r="E15" s="16" t="s">
        <v>48</v>
      </c>
      <c r="F15" s="13">
        <v>1</v>
      </c>
    </row>
    <row r="16" spans="1:6" x14ac:dyDescent="0.2">
      <c r="A16" s="18" t="s">
        <v>14</v>
      </c>
      <c r="B16" s="12"/>
      <c r="C16" s="19">
        <f ca="1">+C8+C12</f>
        <v>1.9631201605445303</v>
      </c>
      <c r="E16" s="16" t="s">
        <v>40</v>
      </c>
      <c r="F16" s="17">
        <f ca="1">NOW()+15018.5+$C$5/24</f>
        <v>59970.765311921292</v>
      </c>
    </row>
    <row r="17" spans="1:21" ht="13.5" thickBot="1" x14ac:dyDescent="0.25">
      <c r="A17" s="16" t="s">
        <v>37</v>
      </c>
      <c r="B17" s="12"/>
      <c r="C17" s="12">
        <f>COUNT(C21:C2191)</f>
        <v>13</v>
      </c>
      <c r="E17" s="16" t="s">
        <v>49</v>
      </c>
      <c r="F17" s="17">
        <f ca="1">ROUND(2*(F16-$C$7)/$C$8,0)/2+F15</f>
        <v>3388.5</v>
      </c>
    </row>
    <row r="18" spans="1:21" ht="14.25" thickTop="1" thickBot="1" x14ac:dyDescent="0.25">
      <c r="A18" s="18" t="s">
        <v>15</v>
      </c>
      <c r="B18" s="12"/>
      <c r="C18" s="21">
        <f ca="1">+C15</f>
        <v>59449.561293492217</v>
      </c>
      <c r="D18" s="22">
        <f ca="1">+C16</f>
        <v>1.9631201605445303</v>
      </c>
      <c r="E18" s="16" t="s">
        <v>41</v>
      </c>
      <c r="F18" s="25">
        <f ca="1">ROUND(2*(F16-$C$15)/$C$16,0)/2+F15</f>
        <v>266.5</v>
      </c>
    </row>
    <row r="19" spans="1:21" ht="13.5" thickTop="1" x14ac:dyDescent="0.2">
      <c r="E19" s="16" t="s">
        <v>42</v>
      </c>
      <c r="F19" s="20">
        <f ca="1">+$C$15+$C$16*F18-15018.5-$C$5/24</f>
        <v>44954.62864961067</v>
      </c>
    </row>
    <row r="20" spans="1:21" ht="13.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9</v>
      </c>
      <c r="I20" s="7" t="s">
        <v>52</v>
      </c>
      <c r="J20" s="7" t="s">
        <v>3</v>
      </c>
      <c r="K20" s="7" t="s">
        <v>8</v>
      </c>
      <c r="L20" s="7" t="s">
        <v>34</v>
      </c>
      <c r="M20" s="7" t="s">
        <v>35</v>
      </c>
      <c r="N20" s="7" t="s">
        <v>36</v>
      </c>
      <c r="O20" s="7" t="s">
        <v>32</v>
      </c>
      <c r="P20" s="6" t="s">
        <v>31</v>
      </c>
      <c r="Q20" s="4" t="s">
        <v>24</v>
      </c>
      <c r="U20" s="33" t="s">
        <v>2</v>
      </c>
    </row>
    <row r="21" spans="1:21" x14ac:dyDescent="0.2">
      <c r="A21" s="29" t="s">
        <v>46</v>
      </c>
      <c r="B21" s="28" t="s">
        <v>47</v>
      </c>
      <c r="C21" s="30">
        <v>53320.731200000002</v>
      </c>
      <c r="D21" s="30">
        <v>1.4E-3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30" ca="1" si="3">+C$11+C$12*$F21</f>
        <v>-3.1047727809793126E-2</v>
      </c>
      <c r="Q21" s="2">
        <f t="shared" ref="Q21:Q30" si="4">+C21-15018.5</f>
        <v>38302.231200000002</v>
      </c>
    </row>
    <row r="22" spans="1:21" x14ac:dyDescent="0.2">
      <c r="A22" s="29" t="s">
        <v>46</v>
      </c>
      <c r="B22" s="28" t="s">
        <v>47</v>
      </c>
      <c r="C22" s="30">
        <v>53321.677600000003</v>
      </c>
      <c r="D22" s="30">
        <v>1.8E-3</v>
      </c>
      <c r="E22">
        <f t="shared" si="0"/>
        <v>0.48208236762382994</v>
      </c>
      <c r="F22">
        <f t="shared" si="1"/>
        <v>0.5</v>
      </c>
      <c r="G22">
        <f t="shared" si="2"/>
        <v>-3.5174999997252598E-2</v>
      </c>
      <c r="K22">
        <f>+G22</f>
        <v>-3.5174999997252598E-2</v>
      </c>
      <c r="O22">
        <f t="shared" ca="1" si="3"/>
        <v>-3.1062647537527917E-2</v>
      </c>
      <c r="Q22" s="2">
        <f t="shared" si="4"/>
        <v>38303.177600000003</v>
      </c>
    </row>
    <row r="23" spans="1:21" x14ac:dyDescent="0.2">
      <c r="A23" s="31" t="s">
        <v>50</v>
      </c>
      <c r="B23" s="32" t="s">
        <v>47</v>
      </c>
      <c r="C23" s="31">
        <v>55889.432999999997</v>
      </c>
      <c r="D23" s="31">
        <v>0.01</v>
      </c>
      <c r="E23">
        <f t="shared" si="0"/>
        <v>1308.4592619005145</v>
      </c>
      <c r="F23">
        <f t="shared" si="1"/>
        <v>1308.5</v>
      </c>
      <c r="G23">
        <f t="shared" si="2"/>
        <v>-7.9975000007834751E-2</v>
      </c>
      <c r="I23">
        <f>+G23</f>
        <v>-7.9975000007834751E-2</v>
      </c>
      <c r="O23">
        <f t="shared" ca="1" si="3"/>
        <v>-7.0092655291744715E-2</v>
      </c>
      <c r="Q23" s="2">
        <f t="shared" si="4"/>
        <v>40870.932999999997</v>
      </c>
    </row>
    <row r="24" spans="1:21" x14ac:dyDescent="0.2">
      <c r="A24" s="34" t="s">
        <v>51</v>
      </c>
      <c r="B24" s="35" t="s">
        <v>47</v>
      </c>
      <c r="C24" s="36">
        <v>57010.373</v>
      </c>
      <c r="D24" s="36">
        <v>4.0000000000000001E-3</v>
      </c>
      <c r="E24">
        <f t="shared" si="0"/>
        <v>1879.449761862312</v>
      </c>
      <c r="F24">
        <f t="shared" si="1"/>
        <v>1879.5</v>
      </c>
      <c r="G24">
        <f t="shared" si="2"/>
        <v>-9.8625000005995389E-2</v>
      </c>
      <c r="I24">
        <f>+G24</f>
        <v>-9.8625000005995389E-2</v>
      </c>
      <c r="O24">
        <f t="shared" ca="1" si="3"/>
        <v>-8.7130984364877567E-2</v>
      </c>
      <c r="Q24" s="2">
        <f t="shared" si="4"/>
        <v>41991.873</v>
      </c>
    </row>
    <row r="25" spans="1:21" x14ac:dyDescent="0.2">
      <c r="A25" s="34" t="s">
        <v>51</v>
      </c>
      <c r="B25" s="35" t="s">
        <v>47</v>
      </c>
      <c r="C25" s="36">
        <v>57012.334999999999</v>
      </c>
      <c r="D25" s="36">
        <v>3.0000000000000001E-3</v>
      </c>
      <c r="E25">
        <f t="shared" si="0"/>
        <v>1880.4491760690712</v>
      </c>
      <c r="F25">
        <f t="shared" si="1"/>
        <v>1880.5</v>
      </c>
      <c r="G25">
        <f t="shared" si="2"/>
        <v>-9.9775000002409797E-2</v>
      </c>
      <c r="I25">
        <f>+G25</f>
        <v>-9.9775000002409797E-2</v>
      </c>
      <c r="O25">
        <f t="shared" ca="1" si="3"/>
        <v>-8.716082382034715E-2</v>
      </c>
      <c r="Q25" s="2">
        <f t="shared" si="4"/>
        <v>41993.834999999999</v>
      </c>
    </row>
    <row r="26" spans="1:21" x14ac:dyDescent="0.2">
      <c r="A26" s="43" t="s">
        <v>0</v>
      </c>
      <c r="B26" s="44" t="s">
        <v>47</v>
      </c>
      <c r="C26" s="45">
        <v>57014.3001</v>
      </c>
      <c r="D26" s="45">
        <v>2.9999999999999997E-4</v>
      </c>
      <c r="E26">
        <f t="shared" si="0"/>
        <v>1881.4501693706536</v>
      </c>
      <c r="F26">
        <f t="shared" si="1"/>
        <v>1881.5</v>
      </c>
      <c r="G26">
        <f t="shared" si="2"/>
        <v>-9.7825000004377216E-2</v>
      </c>
      <c r="I26">
        <f>+G26</f>
        <v>-9.7825000004377216E-2</v>
      </c>
      <c r="O26">
        <f t="shared" ca="1" si="3"/>
        <v>-8.7190663275816746E-2</v>
      </c>
      <c r="Q26" s="2">
        <f t="shared" si="4"/>
        <v>41995.8001</v>
      </c>
    </row>
    <row r="27" spans="1:21" x14ac:dyDescent="0.2">
      <c r="A27" s="37" t="s">
        <v>4</v>
      </c>
      <c r="B27" s="38" t="s">
        <v>7</v>
      </c>
      <c r="C27" s="39">
        <v>57267.536399999997</v>
      </c>
      <c r="D27" s="39">
        <v>5.9999999999999995E-4</v>
      </c>
      <c r="E27">
        <f t="shared" si="0"/>
        <v>2010.4450500471157</v>
      </c>
      <c r="F27">
        <f t="shared" si="1"/>
        <v>2010.5</v>
      </c>
      <c r="G27">
        <f t="shared" si="2"/>
        <v>-0.1078750000015134</v>
      </c>
      <c r="K27">
        <f>+G27</f>
        <v>-0.1078750000015134</v>
      </c>
      <c r="O27">
        <f t="shared" ca="1" si="3"/>
        <v>-9.1039953031393173E-2</v>
      </c>
      <c r="Q27" s="2">
        <f t="shared" si="4"/>
        <v>42249.036399999997</v>
      </c>
    </row>
    <row r="28" spans="1:21" x14ac:dyDescent="0.2">
      <c r="A28" s="37" t="s">
        <v>5</v>
      </c>
      <c r="B28" s="38" t="s">
        <v>47</v>
      </c>
      <c r="C28" s="39">
        <v>57329.455800000003</v>
      </c>
      <c r="D28" s="39" t="s">
        <v>6</v>
      </c>
      <c r="E28">
        <f t="shared" si="0"/>
        <v>2041.9858900236873</v>
      </c>
      <c r="F28">
        <f t="shared" si="1"/>
        <v>2042</v>
      </c>
      <c r="K28">
        <f>+U28</f>
        <v>-2.7699999998731073E-2</v>
      </c>
      <c r="O28">
        <f t="shared" ca="1" si="3"/>
        <v>-9.1979895878685089E-2</v>
      </c>
      <c r="Q28" s="2">
        <f t="shared" si="4"/>
        <v>42310.955800000003</v>
      </c>
      <c r="U28">
        <f>+C28-(C$7+F28*C$8)</f>
        <v>-2.7699999998731073E-2</v>
      </c>
    </row>
    <row r="29" spans="1:21" x14ac:dyDescent="0.2">
      <c r="A29" s="37" t="s">
        <v>53</v>
      </c>
      <c r="B29" s="38" t="s">
        <v>7</v>
      </c>
      <c r="C29" s="39">
        <v>57717.097800000003</v>
      </c>
      <c r="D29" s="39">
        <v>2.0000000000000001E-4</v>
      </c>
      <c r="E29">
        <f t="shared" si="0"/>
        <v>2239.4450755163903</v>
      </c>
      <c r="F29">
        <f t="shared" si="1"/>
        <v>2239.5</v>
      </c>
      <c r="G29">
        <f>+C29-(C$7+F29*C$8)</f>
        <v>-0.10782499999913853</v>
      </c>
      <c r="K29">
        <f>+G29</f>
        <v>-0.10782499999913853</v>
      </c>
      <c r="O29">
        <f t="shared" ca="1" si="3"/>
        <v>-9.7873188333928079E-2</v>
      </c>
      <c r="Q29" s="2">
        <f t="shared" si="4"/>
        <v>42698.597800000003</v>
      </c>
    </row>
    <row r="30" spans="1:21" x14ac:dyDescent="0.2">
      <c r="A30" s="40" t="s">
        <v>1</v>
      </c>
      <c r="B30" s="41" t="s">
        <v>47</v>
      </c>
      <c r="C30" s="42">
        <v>57754.398000000001</v>
      </c>
      <c r="D30" s="42">
        <v>5.0000000000000001E-3</v>
      </c>
      <c r="E30">
        <f t="shared" si="0"/>
        <v>2258.4452538012883</v>
      </c>
      <c r="F30">
        <f t="shared" si="1"/>
        <v>2258.5</v>
      </c>
      <c r="G30">
        <f>+C30-(C$7+F30*C$8)</f>
        <v>-0.10747499999706633</v>
      </c>
      <c r="I30">
        <f>+G30</f>
        <v>-0.10747499999706633</v>
      </c>
      <c r="O30">
        <f t="shared" ca="1" si="3"/>
        <v>-9.8440137987850174E-2</v>
      </c>
      <c r="Q30" s="2">
        <f t="shared" si="4"/>
        <v>42735.898000000001</v>
      </c>
    </row>
    <row r="31" spans="1:21" x14ac:dyDescent="0.2">
      <c r="A31" s="46" t="s">
        <v>54</v>
      </c>
      <c r="B31" s="47" t="s">
        <v>47</v>
      </c>
      <c r="C31" s="48">
        <v>59130.546000000089</v>
      </c>
      <c r="D31" s="46">
        <v>8.0000000000000002E-3</v>
      </c>
      <c r="E31">
        <f t="shared" ref="E31:E33" si="5">+(C31-C$7)/C$8</f>
        <v>2959.4349896849899</v>
      </c>
      <c r="F31">
        <f t="shared" ref="F31:F33" si="6">ROUND(2*E31,0)/2</f>
        <v>2959.5</v>
      </c>
      <c r="G31">
        <f t="shared" ref="G31:G33" si="7">+C31-(C$7+F31*C$8)</f>
        <v>-0.12762499991367804</v>
      </c>
      <c r="K31">
        <f>+G31</f>
        <v>-0.12762499991367804</v>
      </c>
      <c r="O31">
        <f t="shared" ref="O31:O33" ca="1" si="8">+C$11+C$12*$F31</f>
        <v>-0.11935759627202905</v>
      </c>
      <c r="Q31" s="2">
        <f t="shared" ref="Q31:Q33" si="9">+C31-15018.5</f>
        <v>44112.046000000089</v>
      </c>
    </row>
    <row r="32" spans="1:21" x14ac:dyDescent="0.2">
      <c r="A32" s="46" t="s">
        <v>54</v>
      </c>
      <c r="B32" s="47" t="s">
        <v>7</v>
      </c>
      <c r="C32" s="48">
        <v>59135.546999999788</v>
      </c>
      <c r="D32" s="46">
        <v>5.0000000000000001E-3</v>
      </c>
      <c r="E32">
        <f t="shared" si="5"/>
        <v>2961.9824262026773</v>
      </c>
      <c r="F32">
        <f t="shared" si="6"/>
        <v>2962</v>
      </c>
      <c r="G32">
        <f t="shared" si="7"/>
        <v>-3.4500000212574378E-2</v>
      </c>
      <c r="K32">
        <f>+G32</f>
        <v>-3.4500000212574378E-2</v>
      </c>
      <c r="O32">
        <f t="shared" ca="1" si="8"/>
        <v>-0.119432194910703</v>
      </c>
      <c r="Q32" s="2">
        <f t="shared" si="9"/>
        <v>44117.046999999788</v>
      </c>
    </row>
    <row r="33" spans="1:17" x14ac:dyDescent="0.2">
      <c r="A33" s="46" t="s">
        <v>55</v>
      </c>
      <c r="B33" s="47" t="s">
        <v>7</v>
      </c>
      <c r="C33" s="48">
        <v>59450.519699999997</v>
      </c>
      <c r="D33" s="46">
        <v>2.2000000000000001E-3</v>
      </c>
      <c r="E33">
        <f t="shared" si="5"/>
        <v>3122.4249293227695</v>
      </c>
      <c r="F33">
        <f t="shared" si="6"/>
        <v>3122.5</v>
      </c>
      <c r="G33">
        <f t="shared" si="7"/>
        <v>-0.14737500000774162</v>
      </c>
      <c r="K33">
        <f>+G33</f>
        <v>-0.14737500000774162</v>
      </c>
      <c r="O33">
        <f t="shared" ca="1" si="8"/>
        <v>-0.12422142751357135</v>
      </c>
      <c r="Q33" s="2">
        <f t="shared" si="9"/>
        <v>44432.019699999997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3292" r:id="rId1" display="http://vsolj.cetus-net.org/bulletin.html" xr:uid="{00000000-0004-0000-0000-000000000000}"/>
    <hyperlink ref="H64740" r:id="rId2" display="http://vsolj.cetus-net.org/bulletin.html" xr:uid="{00000000-0004-0000-0000-000001000000}"/>
    <hyperlink ref="H64733" r:id="rId3" display="http://vsolj.cetus-net.org/bulletin.html" xr:uid="{00000000-0004-0000-0000-000002000000}"/>
    <hyperlink ref="AP2230" r:id="rId4" display="http://cdsbib.u-strasbg.fr/cgi-bin/cdsbib?1990RMxAA..21..381G" xr:uid="{00000000-0004-0000-0000-000003000000}"/>
    <hyperlink ref="AP2233" r:id="rId5" display="http://cdsbib.u-strasbg.fr/cgi-bin/cdsbib?1990RMxAA..21..381G" xr:uid="{00000000-0004-0000-0000-000004000000}"/>
    <hyperlink ref="AP2231" r:id="rId6" display="http://cdsbib.u-strasbg.fr/cgi-bin/cdsbib?1990RMxAA..21..381G" xr:uid="{00000000-0004-0000-0000-000005000000}"/>
    <hyperlink ref="AP2209" r:id="rId7" display="http://cdsbib.u-strasbg.fr/cgi-bin/cdsbib?1990RMxAA..21..381G" xr:uid="{00000000-0004-0000-0000-000006000000}"/>
    <hyperlink ref="I64740" r:id="rId8" display="http://vsolj.cetus-net.org/bulletin.html" xr:uid="{00000000-0004-0000-0000-000007000000}"/>
    <hyperlink ref="AQ2343" r:id="rId9" display="http://cdsbib.u-strasbg.fr/cgi-bin/cdsbib?1990RMxAA..21..381G" xr:uid="{00000000-0004-0000-0000-000008000000}"/>
    <hyperlink ref="AQ612" r:id="rId10" display="http://cdsbib.u-strasbg.fr/cgi-bin/cdsbib?1990RMxAA..21..381G" xr:uid="{00000000-0004-0000-0000-000009000000}"/>
    <hyperlink ref="AQ2344" r:id="rId11" display="http://cdsbib.u-strasbg.fr/cgi-bin/cdsbib?1990RMxAA..21..381G" xr:uid="{00000000-0004-0000-0000-00000A000000}"/>
    <hyperlink ref="H64737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2023-01-26T05:22:02Z</dcterms:modified>
</cp:coreProperties>
</file>