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309C696-0BD0-4500-9411-ABE035196E27}" xr6:coauthVersionLast="47" xr6:coauthVersionMax="47" xr10:uidLastSave="{00000000-0000-0000-0000-000000000000}"/>
  <bookViews>
    <workbookView xWindow="14550" yWindow="315" windowWidth="13995" windowHeight="1449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/>
  <c r="G24" i="1" s="1"/>
  <c r="I24" i="1" s="1"/>
  <c r="Q24" i="1"/>
  <c r="E25" i="1"/>
  <c r="F25" i="1"/>
  <c r="G25" i="1" s="1"/>
  <c r="I25" i="1" s="1"/>
  <c r="Q25" i="1"/>
  <c r="E23" i="1"/>
  <c r="F23" i="1"/>
  <c r="G23" i="1"/>
  <c r="I23" i="1"/>
  <c r="D9" i="1"/>
  <c r="C9" i="1"/>
  <c r="E21" i="1"/>
  <c r="F21" i="1"/>
  <c r="G21" i="1"/>
  <c r="H21" i="1"/>
  <c r="E22" i="1"/>
  <c r="F22" i="1"/>
  <c r="G22" i="1"/>
  <c r="I22" i="1"/>
  <c r="Q23" i="1"/>
  <c r="Q22" i="1"/>
  <c r="F16" i="1"/>
  <c r="F17" i="1" s="1"/>
  <c r="C17" i="1"/>
  <c r="Q21" i="1"/>
  <c r="C11" i="1"/>
  <c r="C12" i="1"/>
  <c r="O25" i="1" l="1"/>
  <c r="O24" i="1"/>
  <c r="C16" i="1"/>
  <c r="D18" i="1" s="1"/>
  <c r="O21" i="1"/>
  <c r="C15" i="1"/>
  <c r="O23" i="1"/>
  <c r="O22" i="1"/>
  <c r="F18" i="1" l="1"/>
  <c r="F19" i="1" s="1"/>
  <c r="C18" i="1"/>
</calcChain>
</file>

<file path=xl/sharedStrings.xml><?xml version="1.0" encoding="utf-8"?>
<sst xmlns="http://schemas.openxmlformats.org/spreadsheetml/2006/main" count="57" uniqueCount="49">
  <si>
    <t>I</t>
  </si>
  <si>
    <t>OEJV 0160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</si>
  <si>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</si>
  <si>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</si>
  <si>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</si>
  <si>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</si>
  <si>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</si>
  <si>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</si>
  <si>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</si>
  <si>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</si>
  <si>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</si>
  <si>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</si>
  <si>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</si>
  <si>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</si>
  <si>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</si>
  <si>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</si>
  <si>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</si>
  <si>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</si>
  <si>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</si>
  <si>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</si>
  <si>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</si>
  <si>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</si>
  <si>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</si>
  <si>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</si>
  <si>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</si>
  <si>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</si>
  <si>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</si>
  <si>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</si>
  <si>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</si>
  <si>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</si>
  <si>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</si>
  <si>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</si>
  <si>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</si>
  <si>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</si>
  <si>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</si>
  <si>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</si>
  <si>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</si>
  <si>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</si>
  <si>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</si>
  <si>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</si>
  <si>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</si>
  <si>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</si>
  <si>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BRNO</t>
  </si>
  <si>
    <t>Nelson</t>
  </si>
  <si>
    <t>Ari</t>
  </si>
  <si>
    <t>CP Ari / GSC 1210-0442</t>
  </si>
  <si>
    <t>IBVS 6131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</si>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</sst>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6">
    <xf numFmtId="0" fontId="0" fillId="0" borderId="0">
      <alignment vertical="top"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2" fontId="29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4" applyNumberFormat="0" applyFill="0" applyAlignment="0" applyProtection="0"/>
    <xf numFmtId="0" fontId="25" fillId="22" borderId="0" applyNumberFormat="0" applyBorder="0" applyAlignment="0" applyProtection="0"/>
    <xf numFmtId="0" fontId="19" fillId="23" borderId="5" applyNumberFormat="0" applyFont="0" applyAlignment="0" applyProtection="0"/>
    <xf numFmtId="0" fontId="26" fillId="20" borderId="6" applyNumberFormat="0" applyAlignment="0" applyProtection="0"/>
    <xf numFmtId="0" fontId="27" fillId="0" borderId="0" applyNumberFormat="0" applyFill="0" applyBorder="0" applyAlignment="0" applyProtection="0"/>
    <xf numFmtId="0" fontId="29" fillId="0" borderId="7" applyNumberFormat="0" applyFont="0" applyFill="0" applyAlignment="0" applyProtection="0"/>
    <xf numFmtId="0" fontId="28" fillId="0" borderId="0" applyNumberFormat="0" applyFill="0" applyBorder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172" fontId="30" fillId="0" borderId="0" xfId="0" applyNumberFormat="1" applyFont="1" applyAlignment="1" applyProtection="1">
      <alignment vertical="center" wrapText="1"/>
      <protection locked="0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1210-0442 - O-C Diagr.</a:t>
            </a:r>
          </a:p>
        </c:rich>
      </c:tx>
      <c:layout>
        <c:manualLayout>
          <c:xMode val="edge"/>
          <c:yMode val="edge"/>
          <c:x val="0.3413533834586466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D8-4A8C-91B5-6A683709F5D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1.472460845252499E-2</c:v>
                </c:pt>
                <c:pt idx="2">
                  <c:v>1.1164999996253755E-2</c:v>
                </c:pt>
                <c:pt idx="3">
                  <c:v>6.9607500146958046E-2</c:v>
                </c:pt>
                <c:pt idx="4">
                  <c:v>6.5049999808252323E-2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D8-4A8C-91B5-6A683709F5D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D8-4A8C-91B5-6A683709F5D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D8-4A8C-91B5-6A683709F5D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D8-4A8C-91B5-6A683709F5D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D8-4A8C-91B5-6A683709F5D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D8-4A8C-91B5-6A683709F5D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-1.4299746744368104E-2</c:v>
                </c:pt>
                <c:pt idx="1">
                  <c:v>1.3387874635162514E-2</c:v>
                </c:pt>
                <c:pt idx="2">
                  <c:v>1.2479732884779233E-2</c:v>
                </c:pt>
                <c:pt idx="3">
                  <c:v>6.7338221583858049E-2</c:v>
                </c:pt>
                <c:pt idx="4">
                  <c:v>6.7341279300189322E-2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D8-4A8C-91B5-6A683709F5D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4527.5</c:v>
                </c:pt>
                <c:pt idx="2">
                  <c:v>4379</c:v>
                </c:pt>
                <c:pt idx="3">
                  <c:v>13349.5</c:v>
                </c:pt>
                <c:pt idx="4">
                  <c:v>13350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D8-4A8C-91B5-6A683709F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0273744"/>
        <c:axId val="1"/>
      </c:scatterChart>
      <c:valAx>
        <c:axId val="510273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273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97937099967764"/>
          <c:w val="0.7578947368421052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3147231-553C-14C9-B2D2-6E0D6C845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7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45</v>
      </c>
    </row>
    <row r="2" spans="1:6" x14ac:dyDescent="0.2">
      <c r="A2" t="s">
        <v>26</v>
      </c>
      <c r="B2" t="s">
        <v>15</v>
      </c>
      <c r="C2" s="3"/>
      <c r="D2" s="3" t="s">
        <v>44</v>
      </c>
    </row>
    <row r="3" spans="1:6" ht="13.5" thickBot="1" x14ac:dyDescent="0.25"/>
    <row r="4" spans="1:6" ht="14.25" thickTop="1" thickBot="1" x14ac:dyDescent="0.25">
      <c r="A4" s="5" t="s">
        <v>2</v>
      </c>
      <c r="C4" s="27" t="s">
        <v>41</v>
      </c>
      <c r="D4" s="28" t="s">
        <v>41</v>
      </c>
    </row>
    <row r="5" spans="1:6" ht="13.5" thickTop="1" x14ac:dyDescent="0.2">
      <c r="A5" s="9" t="s">
        <v>32</v>
      </c>
      <c r="B5" s="10"/>
      <c r="C5" s="11">
        <v>-9.5</v>
      </c>
      <c r="D5" s="10" t="s">
        <v>33</v>
      </c>
      <c r="E5" s="10"/>
    </row>
    <row r="6" spans="1:6" x14ac:dyDescent="0.2">
      <c r="A6" s="5" t="s">
        <v>3</v>
      </c>
    </row>
    <row r="7" spans="1:6" x14ac:dyDescent="0.2">
      <c r="A7" t="s">
        <v>4</v>
      </c>
      <c r="C7" s="8">
        <v>55063.86</v>
      </c>
      <c r="D7" s="29" t="s">
        <v>42</v>
      </c>
    </row>
    <row r="8" spans="1:6" x14ac:dyDescent="0.2">
      <c r="A8" t="s">
        <v>5</v>
      </c>
      <c r="C8" s="29">
        <v>0.33791500000000002</v>
      </c>
      <c r="D8" s="29" t="s">
        <v>42</v>
      </c>
    </row>
    <row r="9" spans="1:6" x14ac:dyDescent="0.2">
      <c r="A9" s="24" t="s">
        <v>36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22</v>
      </c>
      <c r="D10" s="4" t="s">
        <v>23</v>
      </c>
      <c r="E10" s="10"/>
    </row>
    <row r="11" spans="1:6" x14ac:dyDescent="0.2">
      <c r="A11" s="10" t="s">
        <v>17</v>
      </c>
      <c r="B11" s="10"/>
      <c r="C11" s="21">
        <f ca="1">INTERCEPT(INDIRECT($D$9):G992,INDIRECT($C$9):F992)</f>
        <v>-1.4299746744368104E-2</v>
      </c>
      <c r="D11" s="3"/>
      <c r="E11" s="10"/>
    </row>
    <row r="12" spans="1:6" x14ac:dyDescent="0.2">
      <c r="A12" s="10" t="s">
        <v>18</v>
      </c>
      <c r="B12" s="10"/>
      <c r="C12" s="21">
        <f ca="1">SLOPE(INDIRECT($D$9):G992,INDIRECT($C$9):F992)</f>
        <v>6.1154326625136645E-6</v>
      </c>
      <c r="D12" s="3"/>
      <c r="E12" s="10"/>
    </row>
    <row r="13" spans="1:6" x14ac:dyDescent="0.2">
      <c r="A13" s="10" t="s">
        <v>21</v>
      </c>
      <c r="B13" s="10"/>
      <c r="C13" s="3" t="s">
        <v>15</v>
      </c>
    </row>
    <row r="14" spans="1:6" x14ac:dyDescent="0.2">
      <c r="A14" s="10"/>
      <c r="B14" s="10"/>
      <c r="C14" s="10"/>
    </row>
    <row r="15" spans="1:6" x14ac:dyDescent="0.2">
      <c r="A15" s="12" t="s">
        <v>19</v>
      </c>
      <c r="B15" s="10"/>
      <c r="C15" s="13">
        <f ca="1">(C7+C11)+(C8+C12)*INT(MAX(F21:F3533))</f>
        <v>59575.092591279303</v>
      </c>
      <c r="E15" s="14" t="s">
        <v>38</v>
      </c>
      <c r="F15" s="11">
        <v>1</v>
      </c>
    </row>
    <row r="16" spans="1:6" x14ac:dyDescent="0.2">
      <c r="A16" s="16" t="s">
        <v>6</v>
      </c>
      <c r="B16" s="10"/>
      <c r="C16" s="17">
        <f ca="1">+C8+C12</f>
        <v>0.33792111543266251</v>
      </c>
      <c r="E16" s="14" t="s">
        <v>34</v>
      </c>
      <c r="F16" s="15">
        <f ca="1">NOW()+15018.5+$C$5/24</f>
        <v>60175.772611921297</v>
      </c>
    </row>
    <row r="17" spans="1:21" ht="13.5" thickBot="1" x14ac:dyDescent="0.25">
      <c r="A17" s="14" t="s">
        <v>31</v>
      </c>
      <c r="B17" s="10"/>
      <c r="C17" s="10">
        <f>COUNT(C21:C2191)</f>
        <v>5</v>
      </c>
      <c r="E17" s="14" t="s">
        <v>39</v>
      </c>
      <c r="F17" s="15">
        <f ca="1">ROUND(2*(F16-$C$7)/$C$8,0)/2+F15</f>
        <v>15129</v>
      </c>
    </row>
    <row r="18" spans="1:21" ht="14.25" thickTop="1" thickBot="1" x14ac:dyDescent="0.25">
      <c r="A18" s="16" t="s">
        <v>7</v>
      </c>
      <c r="B18" s="10"/>
      <c r="C18" s="19">
        <f ca="1">+C15</f>
        <v>59575.092591279303</v>
      </c>
      <c r="D18" s="20">
        <f ca="1">+C16</f>
        <v>0.33792111543266251</v>
      </c>
      <c r="E18" s="14" t="s">
        <v>40</v>
      </c>
      <c r="F18" s="23">
        <f ca="1">ROUND(2*(F16-$C$15)/$C$16,0)/2+F15</f>
        <v>1778.5</v>
      </c>
    </row>
    <row r="19" spans="1:21" ht="13.5" thickTop="1" x14ac:dyDescent="0.2">
      <c r="E19" s="14" t="s">
        <v>35</v>
      </c>
      <c r="F19" s="18">
        <f ca="1">+$C$15+$C$16*F18-15018.5-$C$5/24</f>
        <v>45157.981128409629</v>
      </c>
    </row>
    <row r="20" spans="1:21" ht="13.5" thickBot="1" x14ac:dyDescent="0.25">
      <c r="A20" s="4" t="s">
        <v>8</v>
      </c>
      <c r="B20" s="4" t="s">
        <v>9</v>
      </c>
      <c r="C20" s="4" t="s">
        <v>10</v>
      </c>
      <c r="D20" s="4" t="s">
        <v>14</v>
      </c>
      <c r="E20" s="4" t="s">
        <v>11</v>
      </c>
      <c r="F20" s="4" t="s">
        <v>12</v>
      </c>
      <c r="G20" s="4" t="s">
        <v>13</v>
      </c>
      <c r="H20" s="7" t="s">
        <v>42</v>
      </c>
      <c r="I20" s="7" t="s">
        <v>43</v>
      </c>
      <c r="J20" s="7" t="s">
        <v>20</v>
      </c>
      <c r="K20" s="7" t="s">
        <v>27</v>
      </c>
      <c r="L20" s="7" t="s">
        <v>28</v>
      </c>
      <c r="M20" s="7" t="s">
        <v>29</v>
      </c>
      <c r="N20" s="7" t="s">
        <v>30</v>
      </c>
      <c r="O20" s="7" t="s">
        <v>25</v>
      </c>
      <c r="P20" s="6" t="s">
        <v>24</v>
      </c>
      <c r="Q20" s="4" t="s">
        <v>16</v>
      </c>
      <c r="U20" s="26" t="s">
        <v>37</v>
      </c>
    </row>
    <row r="21" spans="1:21" x14ac:dyDescent="0.2">
      <c r="A21" s="29" t="s">
        <v>42</v>
      </c>
      <c r="C21" s="8">
        <v>55063.86</v>
      </c>
      <c r="D21" s="8" t="s">
        <v>15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-1.4299746744368104E-2</v>
      </c>
      <c r="Q21" s="2">
        <f>+C21-15018.5</f>
        <v>40045.360000000001</v>
      </c>
    </row>
    <row r="22" spans="1:21" x14ac:dyDescent="0.2">
      <c r="A22" s="5" t="s">
        <v>46</v>
      </c>
      <c r="C22" s="8">
        <v>56593.78488710845</v>
      </c>
      <c r="D22" s="8">
        <v>2.0000000000000001E-4</v>
      </c>
      <c r="E22">
        <f>+(C22-C$7)/C$8</f>
        <v>4527.5435748885047</v>
      </c>
      <c r="F22">
        <f>ROUND(2*E22,0)/2</f>
        <v>4527.5</v>
      </c>
      <c r="G22">
        <f>+C22-(C$7+F22*C$8)</f>
        <v>1.472460845252499E-2</v>
      </c>
      <c r="I22">
        <f>+G22</f>
        <v>1.472460845252499E-2</v>
      </c>
      <c r="O22">
        <f ca="1">+C$11+C$12*$F22</f>
        <v>1.3387874635162514E-2</v>
      </c>
      <c r="Q22" s="2">
        <f>+C22-15018.5</f>
        <v>41575.28488710845</v>
      </c>
    </row>
    <row r="23" spans="1:21" x14ac:dyDescent="0.2">
      <c r="A23" t="s">
        <v>1</v>
      </c>
      <c r="B23" t="s">
        <v>0</v>
      </c>
      <c r="C23" s="8">
        <v>56543.60095</v>
      </c>
      <c r="D23" s="8">
        <v>2.0000000000000001E-4</v>
      </c>
      <c r="E23">
        <f>+(C23-C$7)/C$8</f>
        <v>4379.0330408534674</v>
      </c>
      <c r="F23">
        <f>ROUND(2*E23,0)/2</f>
        <v>4379</v>
      </c>
      <c r="G23">
        <f>+C23-(C$7+F23*C$8)</f>
        <v>1.1164999996253755E-2</v>
      </c>
      <c r="I23">
        <f>+G23</f>
        <v>1.1164999996253755E-2</v>
      </c>
      <c r="O23">
        <f ca="1">+C$11+C$12*$F23</f>
        <v>1.2479732884779233E-2</v>
      </c>
      <c r="Q23" s="2">
        <f>+C23-15018.5</f>
        <v>41525.10095</v>
      </c>
    </row>
    <row r="24" spans="1:21" x14ac:dyDescent="0.2">
      <c r="A24" s="30" t="s">
        <v>47</v>
      </c>
      <c r="B24" s="31" t="s">
        <v>0</v>
      </c>
      <c r="C24" s="32">
        <v>59574.925900000148</v>
      </c>
      <c r="D24" s="8"/>
      <c r="E24">
        <f t="shared" ref="E24:E25" si="0">+(C24-C$7)/C$8</f>
        <v>13349.705991152056</v>
      </c>
      <c r="F24">
        <f t="shared" ref="F24:F25" si="1">ROUND(2*E24,0)/2</f>
        <v>13349.5</v>
      </c>
      <c r="G24">
        <f t="shared" ref="G24:G25" si="2">+C24-(C$7+F24*C$8)</f>
        <v>6.9607500146958046E-2</v>
      </c>
      <c r="I24">
        <f t="shared" ref="I24:I25" si="3">+G24</f>
        <v>6.9607500146958046E-2</v>
      </c>
      <c r="O24">
        <f t="shared" ref="O24:O25" ca="1" si="4">+C$11+C$12*$F24</f>
        <v>6.7338221583858049E-2</v>
      </c>
      <c r="Q24" s="2">
        <f t="shared" ref="Q24:Q25" si="5">+C24-15018.5</f>
        <v>44556.425900000148</v>
      </c>
    </row>
    <row r="25" spans="1:21" x14ac:dyDescent="0.2">
      <c r="A25" s="30" t="s">
        <v>47</v>
      </c>
      <c r="B25" s="31" t="s">
        <v>48</v>
      </c>
      <c r="C25" s="32">
        <v>59575.090299999807</v>
      </c>
      <c r="D25" s="8"/>
      <c r="E25">
        <f t="shared" si="0"/>
        <v>13350.192504031505</v>
      </c>
      <c r="F25">
        <f t="shared" si="1"/>
        <v>13350</v>
      </c>
      <c r="G25">
        <f t="shared" si="2"/>
        <v>6.5049999808252323E-2</v>
      </c>
      <c r="I25">
        <f t="shared" si="3"/>
        <v>6.5049999808252323E-2</v>
      </c>
      <c r="O25">
        <f t="shared" ca="1" si="4"/>
        <v>6.7341279300189322E-2</v>
      </c>
      <c r="Q25" s="2">
        <f t="shared" si="5"/>
        <v>44556.590299999807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2023-08-19T06:32:33Z</dcterms:modified>
</cp:coreProperties>
</file>