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8CA131-0CF7-402E-A6D9-2AFA798505D3}" xr6:coauthVersionLast="47" xr6:coauthVersionMax="47" xr10:uidLastSave="{00000000-0000-0000-0000-000000000000}"/>
  <bookViews>
    <workbookView xWindow="14400" yWindow="285" windowWidth="13995" windowHeight="1443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F16" i="1"/>
  <c r="C17" i="1"/>
  <c r="Q21" i="1"/>
  <c r="C11" i="1"/>
  <c r="C12" i="1"/>
  <c r="O23" i="1" l="1"/>
  <c r="C16" i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<sst xmlns="http://schemas.openxmlformats.org/spreadsheetml/2006/main" count="63" uniqueCount="56">
  <si>
    <t>I</t>
  </si>
  <si>
    <t>IBVS 5920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</si>
  <si>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</si>
  <si>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</si>
  <si>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</si>
  <si>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</si>
  <si>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</si>
  <si>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</si>
  <si>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</si>
  <si>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</si>
  <si>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</si>
  <si>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</si>
  <si>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</si>
  <si>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</si>
  <si>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</si>
  <si>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</si>
  <si>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</si>
  <si>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</si>
  <si>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</si>
  <si>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</si>
  <si>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</si>
  <si>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</si>
  <si>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</si>
  <si>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</si>
  <si>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</si>
  <si>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</si>
  <si>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</si>
  <si>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</si>
  <si>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</si>
  <si>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</si>
  <si>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</si>
  <si>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</si>
  <si>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</si>
  <si>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</si>
  <si>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</si>
  <si>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</si>
  <si>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</si>
  <si>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</si>
  <si>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</si>
  <si>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</si>
  <si>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</si>
  <si>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</si>
  <si>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</si>
  <si>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DD Ari</t>
  </si>
  <si>
    <t>2019G</t>
  </si>
  <si>
    <t>G1216-0409</t>
  </si>
  <si>
    <t>ESD</t>
  </si>
  <si>
    <t>DD Ar</t>
  </si>
  <si>
    <t>DD Ari / GSC 1216-0409</t>
  </si>
  <si>
    <t>pr_</t>
  </si>
  <si>
    <t>D Ar</t>
  </si>
  <si>
    <t>Ari</t>
  </si>
  <si>
    <t>yes</t>
  </si>
  <si>
    <t>as of 2019-07-08</t>
  </si>
  <si>
    <t>GCVS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</si>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</sst>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25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2" fontId="36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3-4719-ADD0-2F966866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3-4719-ADD0-2F966866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3-4719-ADD0-2F966866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1.1774999933550134E-2</c:v>
                </c:pt>
                <c:pt idx="2">
                  <c:v>1.9299999861686956E-2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3-4719-ADD0-2F966866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3-4719-ADD0-2F966866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3-4719-ADD0-2F966866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3-4719-ADD0-2F966866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4.3757188941666537E-3</c:v>
                </c:pt>
                <c:pt idx="1">
                  <c:v>6.6545790316674749E-3</c:v>
                </c:pt>
                <c:pt idx="2">
                  <c:v>2.0044701869402964E-2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3-4719-ADD0-2F96686654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3-4719-ADD0-2F966866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801504"/>
        <c:axId val="1"/>
      </c:scatterChart>
      <c:valAx>
        <c:axId val="60780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80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3BE809-8F40-5299-B6EC-0309A1F41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48</v>
      </c>
      <c r="F1" s="36" t="s">
        <v>43</v>
      </c>
      <c r="G1" s="37" t="s">
        <v>44</v>
      </c>
      <c r="H1" s="38"/>
      <c r="I1" s="39" t="s">
        <v>45</v>
      </c>
      <c r="J1" s="36" t="s">
        <v>43</v>
      </c>
      <c r="K1" s="40">
        <v>2.3807999999999998</v>
      </c>
      <c r="L1" s="32">
        <v>16.593</v>
      </c>
      <c r="M1" s="41">
        <v>54436.722000000067</v>
      </c>
      <c r="N1" s="33">
        <v>0.528725</v>
      </c>
      <c r="O1" s="42" t="s">
        <v>46</v>
      </c>
      <c r="P1" s="42">
        <v>13.17</v>
      </c>
      <c r="Q1" s="42">
        <v>13.82</v>
      </c>
      <c r="R1" s="43" t="s">
        <v>49</v>
      </c>
      <c r="S1" s="44" t="s">
        <v>15</v>
      </c>
      <c r="T1" s="45" t="s">
        <v>47</v>
      </c>
      <c r="U1" s="46" t="s">
        <v>50</v>
      </c>
      <c r="V1" s="31" t="s">
        <v>51</v>
      </c>
      <c r="W1" s="47" t="s">
        <v>52</v>
      </c>
    </row>
    <row r="2" spans="1:23" x14ac:dyDescent="0.2">
      <c r="A2" t="s">
        <v>25</v>
      </c>
      <c r="B2" t="s">
        <v>46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2</v>
      </c>
      <c r="C4" s="27">
        <v>54436.722000000067</v>
      </c>
      <c r="D4" s="28">
        <v>0.528725</v>
      </c>
      <c r="E4" s="48" t="s">
        <v>53</v>
      </c>
    </row>
    <row r="5" spans="1:23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3" x14ac:dyDescent="0.2">
      <c r="A6" s="5" t="s">
        <v>3</v>
      </c>
    </row>
    <row r="7" spans="1:23" x14ac:dyDescent="0.2">
      <c r="A7" t="s">
        <v>4</v>
      </c>
      <c r="C7" s="8">
        <v>54436.722000000067</v>
      </c>
      <c r="D7" s="29" t="s">
        <v>54</v>
      </c>
    </row>
    <row r="8" spans="1:23" x14ac:dyDescent="0.2">
      <c r="A8" t="s">
        <v>5</v>
      </c>
      <c r="C8" s="8">
        <v>0.528725</v>
      </c>
      <c r="D8" s="29" t="s">
        <v>54</v>
      </c>
    </row>
    <row r="9" spans="1:23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3" x14ac:dyDescent="0.2">
      <c r="A11" s="10" t="s">
        <v>17</v>
      </c>
      <c r="B11" s="10"/>
      <c r="C11" s="21">
        <f ca="1">INTERCEPT(INDIRECT($E$9):G992,INDIRECT($D$9):F992)</f>
        <v>4.3757188941666537E-3</v>
      </c>
      <c r="D11" s="3"/>
      <c r="E11" s="10"/>
    </row>
    <row r="12" spans="1:23" x14ac:dyDescent="0.2">
      <c r="A12" s="10" t="s">
        <v>18</v>
      </c>
      <c r="B12" s="10"/>
      <c r="C12" s="21">
        <f ca="1">SLOPE(INDIRECT($E$9):G992,INDIRECT($D$9):F992)</f>
        <v>1.6173599272539542E-6</v>
      </c>
      <c r="D12" s="3"/>
      <c r="E12" s="10"/>
    </row>
    <row r="13" spans="1:23" x14ac:dyDescent="0.2">
      <c r="A13" s="10" t="s">
        <v>20</v>
      </c>
      <c r="B13" s="10"/>
      <c r="C13" s="3" t="s">
        <v>15</v>
      </c>
    </row>
    <row r="14" spans="1:23" x14ac:dyDescent="0.2">
      <c r="A14" s="10"/>
      <c r="B14" s="10"/>
      <c r="C14" s="10"/>
    </row>
    <row r="15" spans="1:23" x14ac:dyDescent="0.2">
      <c r="A15" s="12" t="s">
        <v>19</v>
      </c>
      <c r="B15" s="10"/>
      <c r="C15" s="13">
        <f ca="1">(C7+C11)+(C8+C12)*INT(MAX(F21:F3533))</f>
        <v>59559.029844701938</v>
      </c>
      <c r="E15" s="14" t="s">
        <v>36</v>
      </c>
      <c r="F15" s="34">
        <v>1</v>
      </c>
    </row>
    <row r="16" spans="1:23" x14ac:dyDescent="0.2">
      <c r="A16" s="16" t="s">
        <v>6</v>
      </c>
      <c r="B16" s="10"/>
      <c r="C16" s="17">
        <f ca="1">+C8+C12</f>
        <v>0.52872661735992721</v>
      </c>
      <c r="E16" s="14" t="s">
        <v>32</v>
      </c>
      <c r="F16" s="35">
        <f ca="1">NOW()+15018.5+$C$5/24</f>
        <v>60175.774007986111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10855.5</v>
      </c>
    </row>
    <row r="18" spans="1:21" ht="14.25" thickTop="1" thickBot="1" x14ac:dyDescent="0.25">
      <c r="A18" s="16" t="s">
        <v>7</v>
      </c>
      <c r="B18" s="10"/>
      <c r="C18" s="19">
        <f ca="1">+C15</f>
        <v>59559.029844701938</v>
      </c>
      <c r="D18" s="20">
        <f ca="1">+C16</f>
        <v>0.52872661735992721</v>
      </c>
      <c r="E18" s="14" t="s">
        <v>38</v>
      </c>
      <c r="F18" s="23">
        <f ca="1">ROUND(2*(F16-$C$15)/$C$16,0)/2+F15</f>
        <v>1167.5</v>
      </c>
    </row>
    <row r="19" spans="1:21" ht="13.5" thickTop="1" x14ac:dyDescent="0.2">
      <c r="E19" s="14" t="s">
        <v>33</v>
      </c>
      <c r="F19" s="18">
        <f ca="1">+$C$15+$C$16*F18-15018.5-$C$5/24</f>
        <v>45158.21400380299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54</v>
      </c>
      <c r="C21" s="8">
        <v>54436.722000000067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4.3757188941666537E-3</v>
      </c>
      <c r="Q21" s="2">
        <f>+C21-15018.5</f>
        <v>39418.222000000067</v>
      </c>
    </row>
    <row r="22" spans="1:21" x14ac:dyDescent="0.2">
      <c r="A22" s="49" t="s">
        <v>1</v>
      </c>
      <c r="B22" s="50" t="s">
        <v>0</v>
      </c>
      <c r="C22" s="49">
        <v>55181.707300000002</v>
      </c>
      <c r="D22" s="49">
        <v>2.9999999999999997E-4</v>
      </c>
      <c r="E22">
        <f>+(C22-C$7)/C$8</f>
        <v>1409.0222705564042</v>
      </c>
      <c r="F22">
        <f>ROUND(2*E22,0)/2</f>
        <v>1409</v>
      </c>
      <c r="G22">
        <f>+C22-(C$7+F22*C$8)</f>
        <v>1.1774999933550134E-2</v>
      </c>
      <c r="K22">
        <f>+G22</f>
        <v>1.1774999933550134E-2</v>
      </c>
      <c r="O22">
        <f ca="1">+C$11+C$12*$F22</f>
        <v>6.6545790316674749E-3</v>
      </c>
      <c r="Q22" s="2">
        <f>+C22-15018.5</f>
        <v>40163.207300000002</v>
      </c>
    </row>
    <row r="23" spans="1:21" x14ac:dyDescent="0.2">
      <c r="A23" s="51" t="s">
        <v>55</v>
      </c>
      <c r="B23" s="52" t="s">
        <v>0</v>
      </c>
      <c r="C23" s="53">
        <v>59559.029099999927</v>
      </c>
      <c r="D23" s="8"/>
      <c r="E23">
        <f>+(C23-C$7)/C$8</f>
        <v>9688.0365029076747</v>
      </c>
      <c r="F23">
        <f>ROUND(2*E23,0)/2</f>
        <v>9688</v>
      </c>
      <c r="G23">
        <f>+C23-(C$7+F23*C$8)</f>
        <v>1.9299999861686956E-2</v>
      </c>
      <c r="K23">
        <f>+G23</f>
        <v>1.9299999861686956E-2</v>
      </c>
      <c r="O23">
        <f ca="1">+C$11+C$12*$F23</f>
        <v>2.0044701869402964E-2</v>
      </c>
      <c r="Q23" s="2">
        <f>+C23-15018.5</f>
        <v>44540.529099999927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898" r:id="rId1" display="http://vsolj.cetus-net.org/bulletin.html"/>
    <hyperlink ref="H63891" r:id="rId2" display="https://www.aavso.org/ejaavso"/>
    <hyperlink ref="I63898" r:id="rId3" display="http://vsolj.cetus-net.org/bulletin.html"/>
    <hyperlink ref="AR57541" r:id="rId4" display="http://cdsbib.u-strasbg.fr/cgi-bin/cdsbib?1990RMxAA..21..381G"/>
    <hyperlink ref="H63895" r:id="rId5" display="https://www.aavso.org/ejaavso"/>
    <hyperlink ref="AQ4905" r:id="rId6" display="http://cdsbib.u-strasbg.fr/cgi-bin/cdsbib?1990RMxAA..21..381G"/>
    <hyperlink ref="AQ4908" r:id="rId7" display="http://cdsbib.u-strasbg.fr/cgi-bin/cdsbib?1990RMxAA..21..381G"/>
    <hyperlink ref="AQ4906" r:id="rId8" display="http://cdsbib.u-strasbg.fr/cgi-bin/cdsbib?1990RMxAA..21..381G"/>
    <hyperlink ref="AQ4890" r:id="rId9" display="http://cdsbib.u-strasbg.fr/cgi-bin/cdsbib?1990RMxAA..21..381G"/>
    <hyperlink ref="AR5119" r:id="rId10" display="http://cdsbib.u-strasbg.fr/cgi-bin/cdsbib?1990RMxAA..21..381G"/>
    <hyperlink ref="AR5123" r:id="rId11" display="http://cdsbib.u-strasbg.fr/cgi-bin/cdsbib?1990RMxAA..21..381G"/>
    <hyperlink ref="AR1451" r:id="rId12" display="http://cdsbib.u-strasbg.fr/cgi-bin/cdsbib?1990RMxAA..21..381G"/>
    <hyperlink ref="I102" r:id="rId13" display="http://vsolj.cetus-net.org/bulletin.html"/>
    <hyperlink ref="AR787" r:id="rId14" display="http://cdsbib.u-strasbg.fr/cgi-bin/cdsbib?1990RMxAA..21..381G"/>
    <hyperlink ref="AR786" r:id="rId15" display="http://cdsbib.u-strasbg.fr/cgi-bin/cdsbib?1990RMxAA..21..381G"/>
    <hyperlink ref="AQ3181" r:id="rId16" display="http://cdsbib.u-strasbg.fr/cgi-bin/cdsbib?1990RMxAA..21..381G"/>
    <hyperlink ref="AQ3199" r:id="rId17" display="http://cdsbib.u-strasbg.fr/cgi-bin/cdsbib?1990RMxAA..21..381G"/>
    <hyperlink ref="AQ3200" r:id="rId18" display="http://cdsbib.u-strasbg.fr/cgi-bin/cdsbib?1990RMxAA..21..381G"/>
    <hyperlink ref="AQ3196" r:id="rId19" display="http://cdsbib.u-strasbg.fr/cgi-bin/cdsbib?1990RMxAA..21..381G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2023-08-19T06:34:34Z</dcterms:modified>
</cp:coreProperties>
</file>