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F3410CE-170A-4A99-903D-C87217834D86}" xr6:coauthVersionLast="47" xr6:coauthVersionMax="47" xr10:uidLastSave="{00000000-0000-0000-0000-000000000000}"/>
  <bookViews>
    <workbookView xWindow="15180" yWindow="600" windowWidth="13995" windowHeight="1449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Q24" i="1"/>
  <c r="E23" i="1"/>
  <c r="F23" i="1"/>
  <c r="G23" i="1"/>
  <c r="K23" i="1"/>
  <c r="D9" i="1"/>
  <c r="C9" i="1"/>
  <c r="Q23" i="1"/>
  <c r="E22" i="1"/>
  <c r="F22" i="1"/>
  <c r="G22" i="1"/>
  <c r="K22" i="1"/>
  <c r="C21" i="1"/>
  <c r="E21" i="1"/>
  <c r="F21" i="1"/>
  <c r="G21" i="1"/>
  <c r="H21" i="1"/>
  <c r="Q22" i="1"/>
  <c r="A21" i="1"/>
  <c r="F16" i="1"/>
  <c r="F17" i="1" s="1"/>
  <c r="C17" i="1"/>
  <c r="Q21" i="1"/>
  <c r="C12" i="1"/>
  <c r="C11" i="1"/>
  <c r="O21" i="1" l="1"/>
  <c r="S21" i="1" s="1"/>
  <c r="O24" i="1"/>
  <c r="O23" i="1"/>
  <c r="C15" i="1"/>
  <c r="F18" i="1" s="1"/>
  <c r="O22" i="1"/>
  <c r="S22" i="1" s="1"/>
  <c r="C16" i="1"/>
  <c r="D18" i="1" s="1"/>
  <c r="S19" i="1" l="1"/>
  <c r="C18" i="1"/>
  <c r="F19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<sst xmlns="http://schemas.openxmlformats.org/spreadsheetml/2006/main" count="56" uniqueCount="53">
  <si>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</si>
  <si>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</si>
  <si>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</si>
  <si>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</si>
  <si>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</si>
  <si>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</si>
  <si>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</si>
  <si>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</si>
  <si>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</si>
  <si>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</si>
  <si>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</si>
  <si>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</si>
  <si>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</si>
  <si>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</si>
  <si>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</si>
  <si>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</si>
  <si>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</si>
  <si>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</si>
  <si>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</si>
  <si>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</si>
  <si>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</si>
  <si>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</si>
  <si>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</si>
  <si>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</si>
  <si>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</si>
  <si>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</si>
  <si>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</si>
  <si>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</si>
  <si>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</si>
  <si>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</si>
  <si>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</si>
  <si>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</si>
  <si>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</si>
  <si>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</si>
  <si>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</si>
  <si>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</si>
  <si>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</si>
  <si>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</si>
  <si>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</si>
  <si>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G1772-0674</t>
  </si>
  <si>
    <t>GSC 1772-0674</t>
  </si>
  <si>
    <t>G1772-0674_Ari.xls</t>
  </si>
  <si>
    <t>EC</t>
  </si>
  <si>
    <t>Ari</t>
  </si>
  <si>
    <t>VSX</t>
  </si>
  <si>
    <t>IBVS 6011</t>
  </si>
  <si>
    <t>I</t>
  </si>
  <si>
    <t>pg</t>
  </si>
  <si>
    <t>vis</t>
  </si>
  <si>
    <t>PE</t>
  </si>
  <si>
    <t>CCD</t>
  </si>
  <si>
    <t>RHN 2020</t>
  </si>
  <si>
    <t>2020JAVSO..48….1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</si>
</sst>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72" fontId="0" fillId="0" borderId="0" xfId="0" applyNumberForma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1772-0674 -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E9-4D9F-80F3-A903FA814356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E9-4D9F-80F3-A903FA814356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E9-4D9F-80F3-A903FA814356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1">
                  <c:v>-3.9180001549539156E-3</c:v>
                </c:pt>
                <c:pt idx="2">
                  <c:v>-3.2162000148673542E-2</c:v>
                </c:pt>
                <c:pt idx="3">
                  <c:v>-3.6631000155466609E-2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E9-4D9F-80F3-A903FA814356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E9-4D9F-80F3-A903FA814356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E9-4D9F-80F3-A903FA814356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E9-4D9F-80F3-A903FA814356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2.8529041951730619E-2</c:v>
                </c:pt>
                <c:pt idx="1">
                  <c:v>-3.8534565313692488E-3</c:v>
                </c:pt>
                <c:pt idx="2">
                  <c:v>-3.2800125109254161E-2</c:v>
                </c:pt>
                <c:pt idx="3">
                  <c:v>-3.605741881847066E-2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E9-4D9F-80F3-A903FA814356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E9-4D9F-80F3-A903FA814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49800"/>
        <c:axId val="1"/>
      </c:scatterChart>
      <c:valAx>
        <c:axId val="519249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249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17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B5572C-70F1-DA48-8BFC-173E3B386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  <c r="E1" t="s">
        <v>41</v>
      </c>
    </row>
    <row r="2" spans="1:6" x14ac:dyDescent="0.2">
      <c r="A2" t="s">
        <v>23</v>
      </c>
      <c r="B2" t="s">
        <v>42</v>
      </c>
      <c r="C2" s="30" t="s">
        <v>38</v>
      </c>
      <c r="D2" s="3" t="s">
        <v>43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52621.660000000149</v>
      </c>
      <c r="D7" s="29" t="s">
        <v>44</v>
      </c>
    </row>
    <row r="8" spans="1:6" x14ac:dyDescent="0.2">
      <c r="A8" t="s">
        <v>3</v>
      </c>
      <c r="C8" s="8">
        <v>0.400889</v>
      </c>
      <c r="D8" s="29" t="s">
        <v>44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2.8529041951730619E-2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-3.9674710221881733E-6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59147.695973581329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0.40088503252897778</v>
      </c>
      <c r="E16" s="14" t="s">
        <v>30</v>
      </c>
      <c r="F16" s="15">
        <f ca="1">NOW()+15018.5+$C$5/24</f>
        <v>60175.775504861107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18844.5</v>
      </c>
    </row>
    <row r="18" spans="1:21" ht="14.25" thickTop="1" thickBot="1" x14ac:dyDescent="0.25">
      <c r="A18" s="16" t="s">
        <v>5</v>
      </c>
      <c r="B18" s="10"/>
      <c r="C18" s="19">
        <f ca="1">+C15</f>
        <v>59147.695973581329</v>
      </c>
      <c r="D18" s="20">
        <f ca="1">+C16</f>
        <v>0.40088503252897778</v>
      </c>
      <c r="E18" s="14" t="s">
        <v>36</v>
      </c>
      <c r="F18" s="23">
        <f ca="1">ROUND(2*(F16-$C$15)/$C$16,0)/2+F15</f>
        <v>2565.5</v>
      </c>
    </row>
    <row r="19" spans="1:21" ht="13.5" thickTop="1" x14ac:dyDescent="0.2">
      <c r="E19" s="14" t="s">
        <v>31</v>
      </c>
      <c r="F19" s="18">
        <f ca="1">+$C$15+$C$16*F18-15018.5-$C$5/24</f>
        <v>45158.062357867755</v>
      </c>
      <c r="S19">
        <f ca="1">SQRT(SUM(S21:S50)/(COUNT(S21:S50)-1))</f>
        <v>2.8529114962840173E-2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VSX</v>
      </c>
      <c r="C21" s="8">
        <f>C$7</f>
        <v>52621.660000000149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2.8529041951730619E-2</v>
      </c>
      <c r="Q21" s="2">
        <f>+C21-15018.5</f>
        <v>37603.160000000149</v>
      </c>
      <c r="S21">
        <f ca="1">+(O21-G21)^2</f>
        <v>8.1390623468360565E-4</v>
      </c>
    </row>
    <row r="22" spans="1:21" x14ac:dyDescent="0.2">
      <c r="A22" s="32" t="s">
        <v>45</v>
      </c>
      <c r="B22" s="33" t="s">
        <v>46</v>
      </c>
      <c r="C22" s="32">
        <v>55893.712099999997</v>
      </c>
      <c r="D22" s="32">
        <v>4.0000000000000002E-4</v>
      </c>
      <c r="E22">
        <f>+(C22-C$7)/C$8</f>
        <v>8161.9902267207335</v>
      </c>
      <c r="F22">
        <f>ROUND(2*E22,0)/2</f>
        <v>8162</v>
      </c>
      <c r="G22">
        <f>+C22-(C$7+F22*C$8)</f>
        <v>-3.9180001549539156E-3</v>
      </c>
      <c r="K22">
        <f>+G22</f>
        <v>-3.9180001549539156E-3</v>
      </c>
      <c r="O22">
        <f ca="1">+C$11+C$12*$F22</f>
        <v>-3.8534565313692488E-3</v>
      </c>
      <c r="Q22" s="2">
        <f>+C22-15018.5</f>
        <v>40875.212099999997</v>
      </c>
      <c r="S22">
        <f ca="1">+(O22-G22)^2</f>
        <v>4.1658793454391539E-9</v>
      </c>
    </row>
    <row r="23" spans="1:21" x14ac:dyDescent="0.2">
      <c r="A23" s="5" t="s">
        <v>52</v>
      </c>
      <c r="C23" s="34">
        <v>58818.57</v>
      </c>
      <c r="D23" s="8">
        <v>4.0000000000000002E-4</v>
      </c>
      <c r="E23">
        <f>+(C23-C$7)/C$8</f>
        <v>15457.91977330346</v>
      </c>
      <c r="F23">
        <f>ROUND(2*E23,0)/2</f>
        <v>15458</v>
      </c>
      <c r="G23">
        <f>+C23-(C$7+F23*C$8)</f>
        <v>-3.2162000148673542E-2</v>
      </c>
      <c r="K23">
        <f>+G23</f>
        <v>-3.2162000148673542E-2</v>
      </c>
      <c r="O23">
        <f ca="1">+C$11+C$12*$F23</f>
        <v>-3.2800125109254161E-2</v>
      </c>
      <c r="Q23" s="2">
        <f>+C23-15018.5</f>
        <v>43800.07</v>
      </c>
    </row>
    <row r="24" spans="1:21" x14ac:dyDescent="0.2">
      <c r="A24" s="5" t="s">
        <v>51</v>
      </c>
      <c r="C24" s="8">
        <v>59147.695399999997</v>
      </c>
      <c r="D24" s="8">
        <v>1E-4</v>
      </c>
      <c r="E24">
        <f>+(C24-C$7)/C$8</f>
        <v>16278.90862557927</v>
      </c>
      <c r="F24">
        <f>ROUND(2*E24,0)/2</f>
        <v>16279</v>
      </c>
      <c r="G24">
        <f>+C24-(C$7+F24*C$8)</f>
        <v>-3.6631000155466609E-2</v>
      </c>
      <c r="K24">
        <f>+G24</f>
        <v>-3.6631000155466609E-2</v>
      </c>
      <c r="O24">
        <f ca="1">+C$11+C$12*$F24</f>
        <v>-3.605741881847066E-2</v>
      </c>
      <c r="Q24" s="2">
        <f>+C24-15018.5</f>
        <v>44129.195399999997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2023-08-19T06:36:43Z</dcterms:modified>
</cp:coreProperties>
</file>