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18F0243A-0119-43D0-BD55-1350F5D72E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5" r:id="rId1"/>
    <sheet name="Sheet1" sheetId="6" r:id="rId2"/>
  </sheets>
  <calcPr calcId="181029"/>
</workbook>
</file>

<file path=xl/calcChain.xml><?xml version="1.0" encoding="utf-8"?>
<calcChain xmlns="http://schemas.openxmlformats.org/spreadsheetml/2006/main">
  <c r="E155" i="5" l="1"/>
  <c r="F155" i="5" s="1"/>
  <c r="G155" i="5" s="1"/>
  <c r="K155" i="5" s="1"/>
  <c r="Q155" i="5"/>
  <c r="E160" i="5"/>
  <c r="F160" i="5" s="1"/>
  <c r="G160" i="5" s="1"/>
  <c r="K160" i="5" s="1"/>
  <c r="Q160" i="5"/>
  <c r="E159" i="5"/>
  <c r="F159" i="5" s="1"/>
  <c r="G159" i="5" s="1"/>
  <c r="K159" i="5" s="1"/>
  <c r="E151" i="5"/>
  <c r="F151" i="5" s="1"/>
  <c r="G151" i="5" s="1"/>
  <c r="K151" i="5" s="1"/>
  <c r="E153" i="5"/>
  <c r="F153" i="5" s="1"/>
  <c r="G153" i="5" s="1"/>
  <c r="K153" i="5" s="1"/>
  <c r="E145" i="5"/>
  <c r="F145" i="5" s="1"/>
  <c r="G145" i="5" s="1"/>
  <c r="J145" i="5" s="1"/>
  <c r="E146" i="5"/>
  <c r="F146" i="5" s="1"/>
  <c r="G146" i="5" s="1"/>
  <c r="K146" i="5" s="1"/>
  <c r="E147" i="5"/>
  <c r="F147" i="5" s="1"/>
  <c r="G147" i="5" s="1"/>
  <c r="K147" i="5" s="1"/>
  <c r="E148" i="5"/>
  <c r="F148" i="5" s="1"/>
  <c r="G148" i="5" s="1"/>
  <c r="K148" i="5"/>
  <c r="E149" i="5"/>
  <c r="F149" i="5" s="1"/>
  <c r="G149" i="5" s="1"/>
  <c r="K149" i="5" s="1"/>
  <c r="E150" i="5"/>
  <c r="F150" i="5" s="1"/>
  <c r="G150" i="5" s="1"/>
  <c r="K150" i="5" s="1"/>
  <c r="E152" i="5"/>
  <c r="F152" i="5" s="1"/>
  <c r="G152" i="5" s="1"/>
  <c r="K152" i="5" s="1"/>
  <c r="E154" i="5"/>
  <c r="F154" i="5" s="1"/>
  <c r="G154" i="5" s="1"/>
  <c r="K154" i="5"/>
  <c r="E156" i="5"/>
  <c r="F156" i="5" s="1"/>
  <c r="G156" i="5" s="1"/>
  <c r="K156" i="5" s="1"/>
  <c r="E157" i="5"/>
  <c r="F157" i="5" s="1"/>
  <c r="G157" i="5" s="1"/>
  <c r="K157" i="5"/>
  <c r="E158" i="5"/>
  <c r="F158" i="5" s="1"/>
  <c r="G158" i="5" s="1"/>
  <c r="K158" i="5" s="1"/>
  <c r="E161" i="5"/>
  <c r="F161" i="5" s="1"/>
  <c r="G161" i="5" s="1"/>
  <c r="K161" i="5"/>
  <c r="Q159" i="5"/>
  <c r="Q151" i="5"/>
  <c r="Q153" i="5"/>
  <c r="Q161" i="5"/>
  <c r="Q158" i="5"/>
  <c r="Q149" i="5"/>
  <c r="Q150" i="5"/>
  <c r="Q156" i="5"/>
  <c r="Q157" i="5"/>
  <c r="E21" i="5"/>
  <c r="F21" i="5"/>
  <c r="G21" i="5" s="1"/>
  <c r="H21" i="5" s="1"/>
  <c r="E22" i="5"/>
  <c r="F22" i="5" s="1"/>
  <c r="G22" i="5" s="1"/>
  <c r="E23" i="5"/>
  <c r="E27" i="5"/>
  <c r="F27" i="5" s="1"/>
  <c r="G27" i="5" s="1"/>
  <c r="R27" i="5" s="1"/>
  <c r="E28" i="5"/>
  <c r="F28" i="5"/>
  <c r="G28" i="5"/>
  <c r="R28" i="5" s="1"/>
  <c r="E29" i="5"/>
  <c r="F29" i="5" s="1"/>
  <c r="G29" i="5" s="1"/>
  <c r="R29" i="5" s="1"/>
  <c r="E30" i="5"/>
  <c r="F30" i="5"/>
  <c r="G30" i="5" s="1"/>
  <c r="E31" i="5"/>
  <c r="E18" i="6" s="1"/>
  <c r="F31" i="5"/>
  <c r="G31" i="5" s="1"/>
  <c r="R31" i="5" s="1"/>
  <c r="E32" i="5"/>
  <c r="F32" i="5"/>
  <c r="G32" i="5" s="1"/>
  <c r="R32" i="5" s="1"/>
  <c r="E33" i="5"/>
  <c r="F33" i="5" s="1"/>
  <c r="G33" i="5" s="1"/>
  <c r="I33" i="5" s="1"/>
  <c r="E34" i="5"/>
  <c r="E35" i="5"/>
  <c r="F35" i="5" s="1"/>
  <c r="G35" i="5" s="1"/>
  <c r="E37" i="5"/>
  <c r="F37" i="5"/>
  <c r="G37" i="5"/>
  <c r="R37" i="5" s="1"/>
  <c r="E39" i="5"/>
  <c r="F39" i="5" s="1"/>
  <c r="G39" i="5" s="1"/>
  <c r="E38" i="5"/>
  <c r="F38" i="5"/>
  <c r="U38" i="5" s="1"/>
  <c r="R38" i="5" s="1"/>
  <c r="E40" i="5"/>
  <c r="E42" i="5"/>
  <c r="F42" i="5" s="1"/>
  <c r="G42" i="5" s="1"/>
  <c r="K42" i="5" s="1"/>
  <c r="E43" i="5"/>
  <c r="F43" i="5"/>
  <c r="G43" i="5"/>
  <c r="K43" i="5" s="1"/>
  <c r="E41" i="5"/>
  <c r="F41" i="5" s="1"/>
  <c r="G41" i="5" s="1"/>
  <c r="E47" i="5"/>
  <c r="F47" i="5"/>
  <c r="G47" i="5" s="1"/>
  <c r="E48" i="5"/>
  <c r="E31" i="6" s="1"/>
  <c r="F48" i="5"/>
  <c r="G48" i="5" s="1"/>
  <c r="E49" i="5"/>
  <c r="F49" i="5"/>
  <c r="G49" i="5" s="1"/>
  <c r="K49" i="5" s="1"/>
  <c r="E52" i="5"/>
  <c r="F52" i="5" s="1"/>
  <c r="G52" i="5" s="1"/>
  <c r="E51" i="5"/>
  <c r="E50" i="5"/>
  <c r="F50" i="5" s="1"/>
  <c r="G50" i="5" s="1"/>
  <c r="E56" i="5"/>
  <c r="F56" i="5"/>
  <c r="G56" i="5"/>
  <c r="E55" i="5"/>
  <c r="F55" i="5" s="1"/>
  <c r="G55" i="5" s="1"/>
  <c r="E54" i="5"/>
  <c r="F54" i="5"/>
  <c r="G54" i="5" s="1"/>
  <c r="K54" i="5" s="1"/>
  <c r="E61" i="5"/>
  <c r="E39" i="6" s="1"/>
  <c r="F61" i="5"/>
  <c r="G61" i="5" s="1"/>
  <c r="K61" i="5" s="1"/>
  <c r="E60" i="5"/>
  <c r="F60" i="5"/>
  <c r="G60" i="5" s="1"/>
  <c r="E62" i="5"/>
  <c r="F62" i="5" s="1"/>
  <c r="G62" i="5" s="1"/>
  <c r="E64" i="5"/>
  <c r="E65" i="5"/>
  <c r="F65" i="5" s="1"/>
  <c r="G65" i="5" s="1"/>
  <c r="E63" i="5"/>
  <c r="F63" i="5"/>
  <c r="G63" i="5"/>
  <c r="E66" i="5"/>
  <c r="F66" i="5" s="1"/>
  <c r="G66" i="5" s="1"/>
  <c r="E67" i="5"/>
  <c r="F67" i="5"/>
  <c r="G67" i="5" s="1"/>
  <c r="E70" i="5"/>
  <c r="E47" i="6" s="1"/>
  <c r="F70" i="5"/>
  <c r="G70" i="5" s="1"/>
  <c r="E69" i="5"/>
  <c r="F69" i="5"/>
  <c r="G69" i="5" s="1"/>
  <c r="R69" i="5" s="1"/>
  <c r="E74" i="5"/>
  <c r="F74" i="5" s="1"/>
  <c r="G74" i="5" s="1"/>
  <c r="E72" i="5"/>
  <c r="E73" i="5"/>
  <c r="F73" i="5" s="1"/>
  <c r="G73" i="5" s="1"/>
  <c r="R73" i="5" s="1"/>
  <c r="E75" i="5"/>
  <c r="F75" i="5"/>
  <c r="G75" i="5" s="1"/>
  <c r="E76" i="5"/>
  <c r="F76" i="5" s="1"/>
  <c r="G76" i="5" s="1"/>
  <c r="E78" i="5"/>
  <c r="F78" i="5"/>
  <c r="G78" i="5" s="1"/>
  <c r="R78" i="5" s="1"/>
  <c r="E93" i="5"/>
  <c r="F93" i="5"/>
  <c r="G93" i="5" s="1"/>
  <c r="E94" i="5"/>
  <c r="F94" i="5"/>
  <c r="G94" i="5" s="1"/>
  <c r="E95" i="5"/>
  <c r="F95" i="5" s="1"/>
  <c r="G95" i="5" s="1"/>
  <c r="R95" i="5" s="1"/>
  <c r="E96" i="5"/>
  <c r="F96" i="5" s="1"/>
  <c r="G96" i="5" s="1"/>
  <c r="E97" i="5"/>
  <c r="F97" i="5" s="1"/>
  <c r="G97" i="5" s="1"/>
  <c r="E98" i="5"/>
  <c r="F98" i="5"/>
  <c r="G98" i="5" s="1"/>
  <c r="E99" i="5"/>
  <c r="F99" i="5"/>
  <c r="G99" i="5" s="1"/>
  <c r="R99" i="5" s="1"/>
  <c r="E100" i="5"/>
  <c r="F100" i="5" s="1"/>
  <c r="G100" i="5" s="1"/>
  <c r="E101" i="5"/>
  <c r="F101" i="5" s="1"/>
  <c r="G101" i="5" s="1"/>
  <c r="I101" i="5" s="1"/>
  <c r="E102" i="5"/>
  <c r="F102" i="5" s="1"/>
  <c r="G102" i="5" s="1"/>
  <c r="R102" i="5" s="1"/>
  <c r="E103" i="5"/>
  <c r="F103" i="5"/>
  <c r="G103" i="5" s="1"/>
  <c r="E104" i="5"/>
  <c r="F104" i="5"/>
  <c r="G104" i="5" s="1"/>
  <c r="R104" i="5" s="1"/>
  <c r="E105" i="5"/>
  <c r="F105" i="5" s="1"/>
  <c r="G105" i="5" s="1"/>
  <c r="E106" i="5"/>
  <c r="F106" i="5"/>
  <c r="G106" i="5"/>
  <c r="E107" i="5"/>
  <c r="F107" i="5"/>
  <c r="G107" i="5" s="1"/>
  <c r="J107" i="5" s="1"/>
  <c r="E108" i="5"/>
  <c r="F108" i="5" s="1"/>
  <c r="G108" i="5" s="1"/>
  <c r="E109" i="5"/>
  <c r="F109" i="5" s="1"/>
  <c r="G109" i="5" s="1"/>
  <c r="E110" i="5"/>
  <c r="F110" i="5"/>
  <c r="G110" i="5" s="1"/>
  <c r="E111" i="5"/>
  <c r="F111" i="5"/>
  <c r="G111" i="5"/>
  <c r="E112" i="5"/>
  <c r="F112" i="5"/>
  <c r="G112" i="5" s="1"/>
  <c r="K112" i="5" s="1"/>
  <c r="E113" i="5"/>
  <c r="F113" i="5"/>
  <c r="G113" i="5" s="1"/>
  <c r="R113" i="5" s="1"/>
  <c r="E114" i="5"/>
  <c r="F114" i="5" s="1"/>
  <c r="G114" i="5" s="1"/>
  <c r="R114" i="5" s="1"/>
  <c r="E115" i="5"/>
  <c r="F115" i="5"/>
  <c r="G115" i="5" s="1"/>
  <c r="E116" i="5"/>
  <c r="F116" i="5"/>
  <c r="G116" i="5" s="1"/>
  <c r="E117" i="5"/>
  <c r="F117" i="5"/>
  <c r="G117" i="5" s="1"/>
  <c r="E118" i="5"/>
  <c r="F118" i="5"/>
  <c r="G118" i="5" s="1"/>
  <c r="R118" i="5" s="1"/>
  <c r="E119" i="5"/>
  <c r="F119" i="5" s="1"/>
  <c r="G119" i="5" s="1"/>
  <c r="E120" i="5"/>
  <c r="F120" i="5"/>
  <c r="G120" i="5" s="1"/>
  <c r="E121" i="5"/>
  <c r="F121" i="5"/>
  <c r="G121" i="5" s="1"/>
  <c r="E122" i="5"/>
  <c r="F122" i="5" s="1"/>
  <c r="G122" i="5"/>
  <c r="K122" i="5" s="1"/>
  <c r="R122" i="5"/>
  <c r="E123" i="5"/>
  <c r="F123" i="5"/>
  <c r="G123" i="5" s="1"/>
  <c r="E124" i="5"/>
  <c r="F124" i="5" s="1"/>
  <c r="G124" i="5" s="1"/>
  <c r="E125" i="5"/>
  <c r="F125" i="5" s="1"/>
  <c r="G125" i="5" s="1"/>
  <c r="E126" i="5"/>
  <c r="F126" i="5" s="1"/>
  <c r="G126" i="5" s="1"/>
  <c r="K126" i="5" s="1"/>
  <c r="E127" i="5"/>
  <c r="F127" i="5"/>
  <c r="G127" i="5" s="1"/>
  <c r="E128" i="5"/>
  <c r="F128" i="5"/>
  <c r="G128" i="5" s="1"/>
  <c r="K128" i="5" s="1"/>
  <c r="E129" i="5"/>
  <c r="F129" i="5"/>
  <c r="G129" i="5" s="1"/>
  <c r="K129" i="5" s="1"/>
  <c r="E130" i="5"/>
  <c r="F130" i="5" s="1"/>
  <c r="G130" i="5" s="1"/>
  <c r="J130" i="5" s="1"/>
  <c r="E131" i="5"/>
  <c r="F131" i="5"/>
  <c r="G131" i="5" s="1"/>
  <c r="E132" i="5"/>
  <c r="F132" i="5"/>
  <c r="G132" i="5" s="1"/>
  <c r="K132" i="5" s="1"/>
  <c r="E133" i="5"/>
  <c r="F133" i="5" s="1"/>
  <c r="G133" i="5" s="1"/>
  <c r="E134" i="5"/>
  <c r="F134" i="5"/>
  <c r="G134" i="5"/>
  <c r="J134" i="5" s="1"/>
  <c r="E135" i="5"/>
  <c r="F135" i="5" s="1"/>
  <c r="G135" i="5" s="1"/>
  <c r="J135" i="5" s="1"/>
  <c r="E136" i="5"/>
  <c r="F136" i="5"/>
  <c r="G136" i="5"/>
  <c r="K136" i="5" s="1"/>
  <c r="E137" i="5"/>
  <c r="F137" i="5"/>
  <c r="G137" i="5" s="1"/>
  <c r="K137" i="5" s="1"/>
  <c r="E138" i="5"/>
  <c r="F138" i="5" s="1"/>
  <c r="G138" i="5"/>
  <c r="K138" i="5"/>
  <c r="E139" i="5"/>
  <c r="F139" i="5"/>
  <c r="G139" i="5" s="1"/>
  <c r="K139" i="5" s="1"/>
  <c r="E140" i="5"/>
  <c r="F140" i="5" s="1"/>
  <c r="G140" i="5" s="1"/>
  <c r="K140" i="5" s="1"/>
  <c r="E141" i="5"/>
  <c r="F141" i="5"/>
  <c r="G141" i="5" s="1"/>
  <c r="K141" i="5" s="1"/>
  <c r="E142" i="5"/>
  <c r="F142" i="5"/>
  <c r="G142" i="5" s="1"/>
  <c r="K142" i="5"/>
  <c r="E143" i="5"/>
  <c r="F143" i="5" s="1"/>
  <c r="G143" i="5" s="1"/>
  <c r="J143" i="5" s="1"/>
  <c r="E144" i="5"/>
  <c r="F144" i="5"/>
  <c r="G144" i="5" s="1"/>
  <c r="J144" i="5" s="1"/>
  <c r="D9" i="5"/>
  <c r="C9" i="5"/>
  <c r="Q21" i="5"/>
  <c r="Q22" i="5"/>
  <c r="Q23" i="5"/>
  <c r="Q27" i="5"/>
  <c r="Q28" i="5"/>
  <c r="Q29" i="5"/>
  <c r="Q30" i="5"/>
  <c r="J31" i="5"/>
  <c r="Q31" i="5"/>
  <c r="Q32" i="5"/>
  <c r="Q33" i="5"/>
  <c r="Q34" i="5"/>
  <c r="Q35" i="5"/>
  <c r="Q37" i="5"/>
  <c r="Q39" i="5"/>
  <c r="Q38" i="5"/>
  <c r="Q40" i="5"/>
  <c r="Q42" i="5"/>
  <c r="Q43" i="5"/>
  <c r="Q41" i="5"/>
  <c r="Q47" i="5"/>
  <c r="Q48" i="5"/>
  <c r="Q49" i="5"/>
  <c r="Q52" i="5"/>
  <c r="Q51" i="5"/>
  <c r="Q50" i="5"/>
  <c r="Q56" i="5"/>
  <c r="Q55" i="5"/>
  <c r="Q54" i="5"/>
  <c r="Q61" i="5"/>
  <c r="R61" i="5"/>
  <c r="Q60" i="5"/>
  <c r="Q62" i="5"/>
  <c r="Q64" i="5"/>
  <c r="Q65" i="5"/>
  <c r="Q63" i="5"/>
  <c r="Q66" i="5"/>
  <c r="Q67" i="5"/>
  <c r="Q70" i="5"/>
  <c r="Q69" i="5"/>
  <c r="Q74" i="5"/>
  <c r="Q72" i="5"/>
  <c r="Q73" i="5"/>
  <c r="Q75" i="5"/>
  <c r="Q76" i="5"/>
  <c r="Q78" i="5"/>
  <c r="E53" i="6"/>
  <c r="E54" i="6"/>
  <c r="E55" i="6"/>
  <c r="E56" i="6"/>
  <c r="E57" i="6"/>
  <c r="E58" i="6"/>
  <c r="E59" i="6"/>
  <c r="E60" i="6"/>
  <c r="E61" i="6"/>
  <c r="E62" i="6"/>
  <c r="E63" i="6"/>
  <c r="E12" i="6"/>
  <c r="E14" i="6"/>
  <c r="E15" i="6"/>
  <c r="E16" i="6"/>
  <c r="E17" i="6"/>
  <c r="E19" i="6"/>
  <c r="E20" i="6"/>
  <c r="E22" i="6"/>
  <c r="E23" i="6"/>
  <c r="E24" i="6"/>
  <c r="E25" i="6"/>
  <c r="E27" i="6"/>
  <c r="E28" i="6"/>
  <c r="E29" i="6"/>
  <c r="E30" i="6"/>
  <c r="E33" i="6"/>
  <c r="E35" i="6"/>
  <c r="E36" i="6"/>
  <c r="E37" i="6"/>
  <c r="E38" i="6"/>
  <c r="E40" i="6"/>
  <c r="E41" i="6"/>
  <c r="E43" i="6"/>
  <c r="E44" i="6"/>
  <c r="E45" i="6"/>
  <c r="E46" i="6"/>
  <c r="E48" i="6"/>
  <c r="E49" i="6"/>
  <c r="E51" i="6"/>
  <c r="E52" i="6"/>
  <c r="E11" i="6"/>
  <c r="Q154" i="5"/>
  <c r="E84" i="5"/>
  <c r="F84" i="5"/>
  <c r="G84" i="5"/>
  <c r="R84" i="5" s="1"/>
  <c r="K113" i="5"/>
  <c r="K114" i="5"/>
  <c r="K131" i="5"/>
  <c r="K133" i="5"/>
  <c r="E71" i="5"/>
  <c r="F71" i="5"/>
  <c r="G71" i="5"/>
  <c r="J71" i="5" s="1"/>
  <c r="E77" i="5"/>
  <c r="F77" i="5"/>
  <c r="G77" i="5"/>
  <c r="E91" i="5"/>
  <c r="F91" i="5" s="1"/>
  <c r="G91" i="5" s="1"/>
  <c r="E92" i="5"/>
  <c r="F92" i="5" s="1"/>
  <c r="G92" i="5"/>
  <c r="E45" i="5"/>
  <c r="F45" i="5"/>
  <c r="G45" i="5" s="1"/>
  <c r="R45" i="5" s="1"/>
  <c r="K45" i="5"/>
  <c r="E46" i="5"/>
  <c r="F46" i="5" s="1"/>
  <c r="G46" i="5" s="1"/>
  <c r="E57" i="5"/>
  <c r="F57" i="5" s="1"/>
  <c r="U57" i="5" s="1"/>
  <c r="R57" i="5" s="1"/>
  <c r="E58" i="5"/>
  <c r="F58" i="5"/>
  <c r="U58" i="5" s="1"/>
  <c r="R58" i="5" s="1"/>
  <c r="E59" i="5"/>
  <c r="F59" i="5"/>
  <c r="U59" i="5" s="1"/>
  <c r="R59" i="5"/>
  <c r="E68" i="5"/>
  <c r="F68" i="5" s="1"/>
  <c r="G68" i="5" s="1"/>
  <c r="K68" i="5" s="1"/>
  <c r="E79" i="5"/>
  <c r="F79" i="5"/>
  <c r="G79" i="5"/>
  <c r="K79" i="5" s="1"/>
  <c r="E82" i="5"/>
  <c r="F82" i="5"/>
  <c r="G82" i="5" s="1"/>
  <c r="E83" i="5"/>
  <c r="F83" i="5"/>
  <c r="G83" i="5"/>
  <c r="R83" i="5" s="1"/>
  <c r="K83" i="5"/>
  <c r="E89" i="5"/>
  <c r="F89" i="5" s="1"/>
  <c r="G89" i="5" s="1"/>
  <c r="K89" i="5" s="1"/>
  <c r="E90" i="5"/>
  <c r="F90" i="5"/>
  <c r="G90" i="5" s="1"/>
  <c r="R90" i="5"/>
  <c r="E81" i="5"/>
  <c r="F81" i="5" s="1"/>
  <c r="G81" i="5" s="1"/>
  <c r="E85" i="5"/>
  <c r="F85" i="5"/>
  <c r="G85" i="5"/>
  <c r="R85" i="5" s="1"/>
  <c r="K85" i="5"/>
  <c r="E80" i="5"/>
  <c r="F80" i="5" s="1"/>
  <c r="G80" i="5" s="1"/>
  <c r="K80" i="5" s="1"/>
  <c r="E86" i="5"/>
  <c r="F86" i="5"/>
  <c r="G86" i="5"/>
  <c r="E87" i="5"/>
  <c r="F87" i="5"/>
  <c r="G87" i="5"/>
  <c r="K87" i="5" s="1"/>
  <c r="E88" i="5"/>
  <c r="F88" i="5" s="1"/>
  <c r="G88" i="5" s="1"/>
  <c r="E36" i="5"/>
  <c r="F36" i="5"/>
  <c r="G36" i="5" s="1"/>
  <c r="R36" i="5"/>
  <c r="J36" i="5"/>
  <c r="E44" i="5"/>
  <c r="F44" i="5"/>
  <c r="G44" i="5" s="1"/>
  <c r="Q148" i="5"/>
  <c r="Q147" i="5"/>
  <c r="Q152" i="5"/>
  <c r="Q88" i="5"/>
  <c r="R87" i="5"/>
  <c r="Q87" i="5"/>
  <c r="Q86" i="5"/>
  <c r="Q145" i="5"/>
  <c r="Q146" i="5"/>
  <c r="E53" i="5"/>
  <c r="F53" i="5" s="1"/>
  <c r="G53" i="5" s="1"/>
  <c r="K53" i="5" s="1"/>
  <c r="F16" i="5"/>
  <c r="C17" i="5"/>
  <c r="E24" i="5"/>
  <c r="Q24" i="5"/>
  <c r="E25" i="5"/>
  <c r="Q25" i="5"/>
  <c r="E26" i="5"/>
  <c r="Q26" i="5"/>
  <c r="Q36" i="5"/>
  <c r="Q44" i="5"/>
  <c r="Q45" i="5"/>
  <c r="Q46" i="5"/>
  <c r="Q53" i="5"/>
  <c r="R53" i="5"/>
  <c r="Q57" i="5"/>
  <c r="Q58" i="5"/>
  <c r="Q59" i="5"/>
  <c r="Q68" i="5"/>
  <c r="Q71" i="5"/>
  <c r="Q77" i="5"/>
  <c r="Q79" i="5"/>
  <c r="Q80" i="5"/>
  <c r="Q81" i="5"/>
  <c r="Q82" i="5"/>
  <c r="Q83" i="5"/>
  <c r="Q84" i="5"/>
  <c r="Q85" i="5"/>
  <c r="Q89" i="5"/>
  <c r="R89" i="5"/>
  <c r="Q90" i="5"/>
  <c r="Q91" i="5"/>
  <c r="Q92" i="5"/>
  <c r="Q93" i="5"/>
  <c r="Q94" i="5"/>
  <c r="Q95" i="5"/>
  <c r="Q96" i="5"/>
  <c r="Q97" i="5"/>
  <c r="Q98" i="5"/>
  <c r="Q99" i="5"/>
  <c r="Q100" i="5"/>
  <c r="Q101" i="5"/>
  <c r="R101" i="5"/>
  <c r="Q102" i="5"/>
  <c r="Q103" i="5"/>
  <c r="Q104" i="5"/>
  <c r="Q105" i="5"/>
  <c r="Q106" i="5"/>
  <c r="Q107" i="5"/>
  <c r="Q108" i="5"/>
  <c r="Q109" i="5"/>
  <c r="Q110" i="5"/>
  <c r="Q111" i="5"/>
  <c r="Q112" i="5"/>
  <c r="R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R33" i="5"/>
  <c r="I28" i="5"/>
  <c r="J95" i="5"/>
  <c r="K69" i="5"/>
  <c r="I32" i="5"/>
  <c r="I27" i="5"/>
  <c r="R71" i="5"/>
  <c r="K84" i="5"/>
  <c r="R126" i="5"/>
  <c r="K73" i="5"/>
  <c r="R54" i="5"/>
  <c r="R43" i="5"/>
  <c r="K37" i="5"/>
  <c r="R111" i="5"/>
  <c r="K111" i="5"/>
  <c r="K102" i="5"/>
  <c r="R42" i="5"/>
  <c r="R21" i="5"/>
  <c r="K90" i="5"/>
  <c r="J106" i="5"/>
  <c r="R106" i="5"/>
  <c r="K56" i="5"/>
  <c r="R56" i="5"/>
  <c r="K78" i="5"/>
  <c r="J29" i="5"/>
  <c r="C12" i="5"/>
  <c r="C11" i="5"/>
  <c r="R74" i="5" l="1"/>
  <c r="K74" i="5"/>
  <c r="R127" i="5"/>
  <c r="K127" i="5"/>
  <c r="K120" i="5"/>
  <c r="R120" i="5"/>
  <c r="R115" i="5"/>
  <c r="K115" i="5"/>
  <c r="R103" i="5"/>
  <c r="K103" i="5"/>
  <c r="K124" i="5"/>
  <c r="R124" i="5"/>
  <c r="R75" i="5"/>
  <c r="K75" i="5"/>
  <c r="R88" i="5"/>
  <c r="K88" i="5"/>
  <c r="K110" i="5"/>
  <c r="R110" i="5"/>
  <c r="R100" i="5"/>
  <c r="K100" i="5"/>
  <c r="R105" i="5"/>
  <c r="J105" i="5"/>
  <c r="K94" i="5"/>
  <c r="R94" i="5"/>
  <c r="R65" i="5"/>
  <c r="K65" i="5"/>
  <c r="F23" i="5"/>
  <c r="G23" i="5" s="1"/>
  <c r="E13" i="6"/>
  <c r="R30" i="5"/>
  <c r="J30" i="5"/>
  <c r="R86" i="5"/>
  <c r="K86" i="5"/>
  <c r="K81" i="5"/>
  <c r="R81" i="5"/>
  <c r="K93" i="5"/>
  <c r="R93" i="5"/>
  <c r="R67" i="5"/>
  <c r="K67" i="5"/>
  <c r="R62" i="5"/>
  <c r="K62" i="5"/>
  <c r="K48" i="5"/>
  <c r="R48" i="5"/>
  <c r="I35" i="5"/>
  <c r="R35" i="5"/>
  <c r="K70" i="5"/>
  <c r="R70" i="5"/>
  <c r="R46" i="5"/>
  <c r="K46" i="5"/>
  <c r="R55" i="5"/>
  <c r="K55" i="5"/>
  <c r="H22" i="5"/>
  <c r="R22" i="5"/>
  <c r="K99" i="5"/>
  <c r="R80" i="5"/>
  <c r="K82" i="5"/>
  <c r="R82" i="5"/>
  <c r="R125" i="5"/>
  <c r="K125" i="5"/>
  <c r="K121" i="5"/>
  <c r="R121" i="5"/>
  <c r="K117" i="5"/>
  <c r="R117" i="5"/>
  <c r="J98" i="5"/>
  <c r="R98" i="5"/>
  <c r="F72" i="5"/>
  <c r="G72" i="5" s="1"/>
  <c r="E50" i="6"/>
  <c r="K60" i="5"/>
  <c r="R60" i="5"/>
  <c r="F40" i="5"/>
  <c r="G40" i="5" s="1"/>
  <c r="E26" i="6"/>
  <c r="F34" i="5"/>
  <c r="G34" i="5" s="1"/>
  <c r="E21" i="6"/>
  <c r="J77" i="5"/>
  <c r="R77" i="5"/>
  <c r="F64" i="5"/>
  <c r="G64" i="5" s="1"/>
  <c r="E42" i="6"/>
  <c r="R68" i="5"/>
  <c r="K66" i="5"/>
  <c r="R66" i="5"/>
  <c r="K47" i="5"/>
  <c r="R47" i="5"/>
  <c r="J104" i="5"/>
  <c r="R116" i="5"/>
  <c r="K116" i="5"/>
  <c r="R109" i="5"/>
  <c r="K109" i="5"/>
  <c r="R97" i="5"/>
  <c r="K97" i="5"/>
  <c r="K63" i="5"/>
  <c r="R63" i="5"/>
  <c r="R50" i="5"/>
  <c r="K50" i="5"/>
  <c r="K119" i="5"/>
  <c r="R119" i="5"/>
  <c r="J118" i="5"/>
  <c r="R92" i="5"/>
  <c r="J92" i="5"/>
  <c r="R123" i="5"/>
  <c r="K123" i="5"/>
  <c r="R108" i="5"/>
  <c r="K108" i="5"/>
  <c r="R96" i="5"/>
  <c r="K96" i="5"/>
  <c r="K76" i="5"/>
  <c r="R76" i="5"/>
  <c r="F51" i="5"/>
  <c r="G51" i="5" s="1"/>
  <c r="E34" i="6"/>
  <c r="K41" i="5"/>
  <c r="R41" i="5"/>
  <c r="R39" i="5"/>
  <c r="K39" i="5"/>
  <c r="R91" i="5"/>
  <c r="J91" i="5"/>
  <c r="R49" i="5"/>
  <c r="R44" i="5"/>
  <c r="K44" i="5"/>
  <c r="R107" i="5"/>
  <c r="K52" i="5"/>
  <c r="R52" i="5"/>
  <c r="R79" i="5"/>
  <c r="E32" i="6"/>
  <c r="O160" i="5"/>
  <c r="R160" i="5" s="1"/>
  <c r="O155" i="5"/>
  <c r="R155" i="5" s="1"/>
  <c r="C16" i="5"/>
  <c r="D18" i="5" s="1"/>
  <c r="O145" i="5"/>
  <c r="R145" i="5" s="1"/>
  <c r="O149" i="5"/>
  <c r="R149" i="5" s="1"/>
  <c r="O138" i="5"/>
  <c r="R138" i="5" s="1"/>
  <c r="O136" i="5"/>
  <c r="R136" i="5" s="1"/>
  <c r="O143" i="5"/>
  <c r="R143" i="5" s="1"/>
  <c r="O150" i="5"/>
  <c r="R150" i="5" s="1"/>
  <c r="O157" i="5"/>
  <c r="R157" i="5" s="1"/>
  <c r="O131" i="5"/>
  <c r="R131" i="5" s="1"/>
  <c r="O153" i="5"/>
  <c r="R153" i="5" s="1"/>
  <c r="O161" i="5"/>
  <c r="R161" i="5" s="1"/>
  <c r="C15" i="5"/>
  <c r="O144" i="5"/>
  <c r="R144" i="5" s="1"/>
  <c r="O146" i="5"/>
  <c r="R146" i="5" s="1"/>
  <c r="O140" i="5"/>
  <c r="R140" i="5" s="1"/>
  <c r="O130" i="5"/>
  <c r="R130" i="5" s="1"/>
  <c r="O147" i="5"/>
  <c r="R147" i="5" s="1"/>
  <c r="O135" i="5"/>
  <c r="R135" i="5" s="1"/>
  <c r="O137" i="5"/>
  <c r="R137" i="5" s="1"/>
  <c r="O156" i="5"/>
  <c r="R156" i="5" s="1"/>
  <c r="O142" i="5"/>
  <c r="R142" i="5" s="1"/>
  <c r="O152" i="5"/>
  <c r="R152" i="5" s="1"/>
  <c r="O154" i="5"/>
  <c r="R154" i="5" s="1"/>
  <c r="O141" i="5"/>
  <c r="R141" i="5" s="1"/>
  <c r="O132" i="5"/>
  <c r="R132" i="5" s="1"/>
  <c r="O128" i="5"/>
  <c r="R128" i="5" s="1"/>
  <c r="O158" i="5"/>
  <c r="R158" i="5" s="1"/>
  <c r="O139" i="5"/>
  <c r="R139" i="5" s="1"/>
  <c r="O129" i="5"/>
  <c r="R129" i="5" s="1"/>
  <c r="O134" i="5"/>
  <c r="R134" i="5" s="1"/>
  <c r="O133" i="5"/>
  <c r="R133" i="5" s="1"/>
  <c r="O151" i="5"/>
  <c r="R151" i="5" s="1"/>
  <c r="O148" i="5"/>
  <c r="R148" i="5" s="1"/>
  <c r="O159" i="5"/>
  <c r="R159" i="5" s="1"/>
  <c r="F17" i="5"/>
  <c r="I34" i="5" l="1"/>
  <c r="R34" i="5"/>
  <c r="K40" i="5"/>
  <c r="R40" i="5"/>
  <c r="K64" i="5"/>
  <c r="R64" i="5"/>
  <c r="H23" i="5"/>
  <c r="R23" i="5"/>
  <c r="K51" i="5"/>
  <c r="R51" i="5"/>
  <c r="K72" i="5"/>
  <c r="R72" i="5"/>
  <c r="C18" i="5"/>
  <c r="F18" i="5"/>
  <c r="F19" i="5" s="1"/>
</calcChain>
</file>

<file path=xl/sharedStrings.xml><?xml version="1.0" encoding="utf-8"?>
<sst xmlns="http://schemas.openxmlformats.org/spreadsheetml/2006/main" count="507" uniqueCount="113">
  <si>
    <t>JAVSO..47..105</t>
  </si>
  <si>
    <t>VSB-063</t>
  </si>
  <si>
    <t>BAD?</t>
  </si>
  <si>
    <r>
      <t>diff</t>
    </r>
    <r>
      <rPr>
        <b/>
        <vertAlign val="superscript"/>
        <sz val="10"/>
        <rFont val="Arial"/>
        <family val="2"/>
      </rPr>
      <t>2</t>
    </r>
  </si>
  <si>
    <t>PE</t>
  </si>
  <si>
    <t>IBVS 6196</t>
  </si>
  <si>
    <t>CCD</t>
  </si>
  <si>
    <t>pg</t>
  </si>
  <si>
    <t>0.0035</t>
  </si>
  <si>
    <t>0.0022</t>
  </si>
  <si>
    <t>GCVS 4 Ephem.</t>
  </si>
  <si>
    <t>--Working 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</si>
  <si>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</si>
  <si>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</si>
  <si>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</si>
  <si>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</si>
  <si>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</si>
  <si>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</si>
  <si>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</si>
  <si>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</si>
  <si>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</si>
  <si>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</si>
  <si>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</si>
  <si>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IBVS 4383</t>
  </si>
  <si>
    <t>error</t>
  </si>
  <si>
    <t>na</t>
  </si>
  <si>
    <t>Date</t>
  </si>
  <si>
    <t>System Type:</t>
  </si>
  <si>
    <t>Linear</t>
  </si>
  <si>
    <t>Quadratic</t>
  </si>
  <si>
    <t>LS Intercept =</t>
  </si>
  <si>
    <t>LS Slope =</t>
  </si>
  <si>
    <t>LS Quadr term =</t>
  </si>
  <si>
    <t>IBVS 5040</t>
  </si>
  <si>
    <t>EW</t>
  </si>
  <si>
    <t>Q. fit</t>
  </si>
  <si>
    <t>S</t>
  </si>
  <si>
    <t>Diethelm</t>
  </si>
  <si>
    <t>R</t>
  </si>
  <si>
    <t>BBSAG</t>
  </si>
  <si>
    <t>Bull.46</t>
  </si>
  <si>
    <t>B</t>
  </si>
  <si>
    <t>Bull.47</t>
  </si>
  <si>
    <t>Misc</t>
  </si>
  <si>
    <t>Lin fit</t>
  </si>
  <si>
    <t>Nakajima, K. (private comm.)</t>
  </si>
  <si>
    <t>IBVS 5378</t>
  </si>
  <si>
    <t>II</t>
  </si>
  <si>
    <t>IBVS 5296</t>
  </si>
  <si>
    <t>IBVS 5493</t>
  </si>
  <si>
    <t>IBVS 5649</t>
  </si>
  <si>
    <t>I</t>
  </si>
  <si>
    <t>IBVS 5668</t>
  </si>
  <si>
    <t>IBVS 5676</t>
  </si>
  <si>
    <t>IBVS 5694</t>
  </si>
  <si>
    <t>AH Aur / GSC 01887-00926</t>
  </si>
  <si>
    <t># of data points:</t>
  </si>
  <si>
    <t>IBVS 4908</t>
  </si>
  <si>
    <t>S5</t>
  </si>
  <si>
    <t>S6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</si>
  <si>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</si>
  <si>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</si>
  <si>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</si>
  <si>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</si>
  <si>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</si>
  <si>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</si>
  <si>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IBVS 5777</t>
  </si>
  <si>
    <t>IBVS 5754</t>
  </si>
  <si>
    <t>IBVS 5802</t>
  </si>
  <si>
    <t>New epoch =</t>
  </si>
  <si>
    <t>Start of linear fit &gt;&gt;&gt;&gt;&gt;&gt;&gt;&gt;&gt;&gt;&gt;&gt;&gt;&gt;&gt;&gt;&gt;&gt;&gt;&gt;&gt;</t>
  </si>
  <si>
    <t>IBVS 5875</t>
  </si>
  <si>
    <t>IBVS 5871</t>
  </si>
  <si>
    <t>OEJV 0074</t>
  </si>
  <si>
    <t>IBVS 5897</t>
  </si>
  <si>
    <t>IBVS 5898</t>
  </si>
  <si>
    <t>IBVS 5960</t>
  </si>
  <si>
    <t>Add cycle</t>
  </si>
  <si>
    <t>Old Cycle</t>
  </si>
  <si>
    <t>OEJV 0137</t>
  </si>
  <si>
    <t>IBVS 5918</t>
  </si>
  <si>
    <t>IBVS 6010</t>
  </si>
  <si>
    <t>OEJV 0160</t>
  </si>
  <si>
    <t>IBVS 6048</t>
  </si>
  <si>
    <t>IBVS 6084</t>
  </si>
  <si>
    <t>IBVS 6149</t>
  </si>
  <si>
    <t>OEJV 0168</t>
  </si>
  <si>
    <t>VAX</t>
  </si>
  <si>
    <t>IBVS 6154</t>
  </si>
  <si>
    <t>IBVS 6157</t>
  </si>
  <si>
    <t>IBVS 6158</t>
  </si>
  <si>
    <t>vis</t>
  </si>
  <si>
    <t>IBVS 6234</t>
  </si>
  <si>
    <t>pe</t>
  </si>
  <si>
    <t>ccd</t>
  </si>
  <si>
    <t xml:space="preserve">Guthnick and Prager -1928 </t>
  </si>
  <si>
    <t xml:space="preserve">Vaňko et al. -2001 </t>
  </si>
  <si>
    <t xml:space="preserve">Kreiner et al. -2001 </t>
  </si>
  <si>
    <t xml:space="preserve">Rucinski &amp; Lu -1999 </t>
  </si>
  <si>
    <t>Ho ňková et al. -2015</t>
  </si>
  <si>
    <t xml:space="preserve">Hübscher &amp; Lehmann -2015 </t>
  </si>
  <si>
    <t>Guthnick and Prager (1928)</t>
  </si>
  <si>
    <t>Vaňko et al. (2001)</t>
  </si>
  <si>
    <t>Kreiner et al. (2001)</t>
  </si>
  <si>
    <t>Rucinski &amp; Lu (1999)</t>
  </si>
  <si>
    <t>Rc</t>
  </si>
  <si>
    <t>IBVS 6262</t>
  </si>
  <si>
    <t>RHN 2021</t>
  </si>
  <si>
    <t>2020JAVSO..48….1</t>
  </si>
  <si>
    <t>JAVSO..48..256</t>
  </si>
  <si>
    <t>OEJV 0211</t>
  </si>
  <si>
    <t>IBVS, 63, 6262</t>
  </si>
  <si>
    <t>JAVSO, 48,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</si>
</sst>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b/>
      <sz val="10"/>
      <name val="Arial"/>
      <family val="2"/>
    </font>
    <font>
      <sz val="10"/>
      <name val="Arial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0"/>
      <color indexed="10"/>
      <name val="Arial"/>
    </font>
    <font>
      <b/>
      <sz val="10"/>
      <color indexed="8"/>
      <name val="Arial"/>
    </font>
    <font>
      <sz val="10"/>
      <color indexed="20"/>
      <name val="Arial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8"/>
      <name val="Arial"/>
    </font>
    <font>
      <sz val="10"/>
      <color indexed="8"/>
      <name val="AdvOTf9433e2d"/>
    </font>
    <font>
      <sz val="10"/>
      <name val="Arial"/>
    </font>
    <font>
      <sz val="10"/>
      <color indexed="12"/>
      <name val="Arial"/>
    </font>
    <font>
      <sz val="10"/>
      <color indexed="12"/>
      <name val="AdvOTf9433e2d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9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0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11" fillId="0" borderId="0" xfId="0" applyFont="1" applyAlignment="1"/>
    <xf numFmtId="0" fontId="9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10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10" xfId="0" applyBorder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5" fillId="0" borderId="0" xfId="0" applyFont="1">
      <alignment vertical="top"/>
    </xf>
    <xf numFmtId="0" fontId="7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11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 applyAlignment="1"/>
    <xf numFmtId="0" fontId="36" fillId="0" borderId="0" xfId="0" applyFont="1" applyAlignment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0" fillId="0" borderId="9" xfId="0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41" applyFont="1" applyAlignment="1">
      <alignment wrapText="1"/>
    </xf>
    <xf numFmtId="0" fontId="22" fillId="0" borderId="0" xfId="41" applyFont="1" applyAlignment="1">
      <alignment horizontal="center" wrapText="1"/>
    </xf>
    <xf numFmtId="0" fontId="22" fillId="0" borderId="0" xfId="42" applyAlignment="1">
      <alignment horizontal="left"/>
    </xf>
    <xf numFmtId="0" fontId="22" fillId="0" borderId="0" xfId="42" applyAlignment="1">
      <alignment horizontal="center"/>
    </xf>
    <xf numFmtId="0" fontId="39" fillId="0" borderId="0" xfId="41" applyFont="1"/>
    <xf numFmtId="0" fontId="39" fillId="0" borderId="0" xfId="41" applyFont="1" applyAlignment="1">
      <alignment horizont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0" fillId="0" borderId="9" xfId="0" applyBorder="1" applyAlignment="1">
      <alignment horizontal="right"/>
    </xf>
    <xf numFmtId="0" fontId="3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165" fontId="0" fillId="0" borderId="0" xfId="0" applyNumberFormat="1" applyAlignment="1">
      <alignment horizontal="right" vertical="top"/>
    </xf>
    <xf numFmtId="0" fontId="0" fillId="0" borderId="0" xfId="0" applyAlignment="1">
      <alignment horizontal="right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41" applyFont="1" applyAlignment="1">
      <alignment horizontal="right" wrapText="1"/>
    </xf>
    <xf numFmtId="0" fontId="22" fillId="0" borderId="0" xfId="42" applyAlignment="1">
      <alignment horizontal="right"/>
    </xf>
    <xf numFmtId="0" fontId="39" fillId="0" borderId="0" xfId="41" applyFont="1" applyAlignment="1">
      <alignment horizontal="right"/>
    </xf>
    <xf numFmtId="166" fontId="40" fillId="0" borderId="0" xfId="0" applyNumberFormat="1" applyFont="1" applyAlignment="1">
      <alignment horizontal="right" vertical="center" wrapText="1"/>
    </xf>
    <xf numFmtId="0" fontId="37" fillId="0" borderId="0" xfId="0" applyFont="1" applyAlignment="1">
      <alignment horizontal="right"/>
    </xf>
    <xf numFmtId="0" fontId="40" fillId="0" borderId="0" xfId="0" applyFont="1" applyAlignment="1">
      <alignment horizontal="righ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Aur -- O-C Diagr.</a:t>
            </a:r>
          </a:p>
        </c:rich>
      </c:tx>
      <c:layout>
        <c:manualLayout>
          <c:xMode val="edge"/>
          <c:yMode val="edge"/>
          <c:x val="0.3741935483870967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5483870967742"/>
          <c:y val="0.1227546704754609"/>
          <c:w val="0.79677419354838708"/>
          <c:h val="0.685629744850745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</c:numCache>
            </c:numRef>
          </c:xVal>
          <c:yVal>
            <c:numRef>
              <c:f>Active!$H$21:$H$931</c:f>
              <c:numCache>
                <c:formatCode>General</c:formatCode>
                <c:ptCount val="911"/>
                <c:pt idx="0">
                  <c:v>-0.10102580000602757</c:v>
                </c:pt>
                <c:pt idx="1">
                  <c:v>-1.6798800006654346E-2</c:v>
                </c:pt>
                <c:pt idx="2">
                  <c:v>-2.1851800003787503E-2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5A-4EB0-8C8F-EB55FB2CF4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</c:numCache>
            </c:numRef>
          </c:xVal>
          <c:yVal>
            <c:numRef>
              <c:f>Active!$I$21:$I$931</c:f>
              <c:numCache>
                <c:formatCode>General</c:formatCode>
                <c:ptCount val="911"/>
                <c:pt idx="6">
                  <c:v>-3.8637800003925804E-2</c:v>
                </c:pt>
                <c:pt idx="7">
                  <c:v>-4.0347800008021295E-2</c:v>
                </c:pt>
                <c:pt idx="11">
                  <c:v>-4.465080000954913E-2</c:v>
                </c:pt>
                <c:pt idx="12">
                  <c:v>-4.3618800002150238E-2</c:v>
                </c:pt>
                <c:pt idx="13">
                  <c:v>-4.0072800009511411E-2</c:v>
                </c:pt>
                <c:pt idx="14">
                  <c:v>-2.892680000513792E-2</c:v>
                </c:pt>
                <c:pt idx="80">
                  <c:v>-2.9945800008135848E-2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5A-4EB0-8C8F-EB55FB2CF47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</c:numCache>
            </c:numRef>
          </c:xVal>
          <c:yVal>
            <c:numRef>
              <c:f>Active!$J$21:$J$931</c:f>
              <c:numCache>
                <c:formatCode>General</c:formatCode>
                <c:ptCount val="911"/>
                <c:pt idx="8">
                  <c:v>-4.0047800008323975E-2</c:v>
                </c:pt>
                <c:pt idx="9">
                  <c:v>-4.2700800004240591E-2</c:v>
                </c:pt>
                <c:pt idx="10">
                  <c:v>-4.495080000924645E-2</c:v>
                </c:pt>
                <c:pt idx="15">
                  <c:v>-2.1792800005641766E-2</c:v>
                </c:pt>
                <c:pt idx="50">
                  <c:v>-2.4501800005964469E-2</c:v>
                </c:pt>
                <c:pt idx="56">
                  <c:v>-2.7202800003578886E-2</c:v>
                </c:pt>
                <c:pt idx="70">
                  <c:v>-1.8219800003862474E-2</c:v>
                </c:pt>
                <c:pt idx="71">
                  <c:v>-1.9356800003151875E-2</c:v>
                </c:pt>
                <c:pt idx="74">
                  <c:v>-2.5224800003343262E-2</c:v>
                </c:pt>
                <c:pt idx="77">
                  <c:v>-2.5183800004015211E-2</c:v>
                </c:pt>
                <c:pt idx="83">
                  <c:v>-2.7975800003332552E-2</c:v>
                </c:pt>
                <c:pt idx="84">
                  <c:v>-2.6987800003553275E-2</c:v>
                </c:pt>
                <c:pt idx="85">
                  <c:v>-3.1440799997653812E-2</c:v>
                </c:pt>
                <c:pt idx="86">
                  <c:v>-3.1293799998820759E-2</c:v>
                </c:pt>
                <c:pt idx="97">
                  <c:v>-2.4493800003256183E-2</c:v>
                </c:pt>
                <c:pt idx="109">
                  <c:v>-2.728380000917241E-2</c:v>
                </c:pt>
                <c:pt idx="113">
                  <c:v>-3.2427800004370511E-2</c:v>
                </c:pt>
                <c:pt idx="114">
                  <c:v>-3.4532800003944431E-2</c:v>
                </c:pt>
                <c:pt idx="122">
                  <c:v>-4.1029800006072037E-2</c:v>
                </c:pt>
                <c:pt idx="123">
                  <c:v>-4.033480000362033E-2</c:v>
                </c:pt>
                <c:pt idx="124">
                  <c:v>-4.8295799999323208E-2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5A-4EB0-8C8F-EB55FB2CF47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</c:numCache>
            </c:numRef>
          </c:xVal>
          <c:yVal>
            <c:numRef>
              <c:f>Active!$K$21:$K$931</c:f>
              <c:numCache>
                <c:formatCode>General</c:formatCode>
                <c:ptCount val="911"/>
                <c:pt idx="16">
                  <c:v>-1.7713799999910407E-2</c:v>
                </c:pt>
                <c:pt idx="18">
                  <c:v>-2.9910800010839012E-2</c:v>
                </c:pt>
                <c:pt idx="19">
                  <c:v>-2.9410800008918159E-2</c:v>
                </c:pt>
                <c:pt idx="20">
                  <c:v>-2.9375800004345365E-2</c:v>
                </c:pt>
                <c:pt idx="21">
                  <c:v>-2.9275800006871577E-2</c:v>
                </c:pt>
                <c:pt idx="22">
                  <c:v>-2.8375800000503659E-2</c:v>
                </c:pt>
                <c:pt idx="23">
                  <c:v>-1.577579983859323E-2</c:v>
                </c:pt>
                <c:pt idx="24">
                  <c:v>-1.437579988851212E-2</c:v>
                </c:pt>
                <c:pt idx="25">
                  <c:v>-1.3475800020387396E-2</c:v>
                </c:pt>
                <c:pt idx="26">
                  <c:v>-2.9643800007761456E-2</c:v>
                </c:pt>
                <c:pt idx="27">
                  <c:v>-2.9243800003314391E-2</c:v>
                </c:pt>
                <c:pt idx="28">
                  <c:v>-2.9243800003314391E-2</c:v>
                </c:pt>
                <c:pt idx="29">
                  <c:v>-2.7239800001552794E-2</c:v>
                </c:pt>
                <c:pt idx="30">
                  <c:v>-2.7139800004079007E-2</c:v>
                </c:pt>
                <c:pt idx="31">
                  <c:v>-2.6539800004684366E-2</c:v>
                </c:pt>
                <c:pt idx="32">
                  <c:v>-2.6977800007443875E-2</c:v>
                </c:pt>
                <c:pt idx="33">
                  <c:v>-2.4977800007036421E-2</c:v>
                </c:pt>
                <c:pt idx="34">
                  <c:v>-2.4577800009865314E-2</c:v>
                </c:pt>
                <c:pt idx="35">
                  <c:v>-2.2477800004708115E-2</c:v>
                </c:pt>
                <c:pt idx="39">
                  <c:v>-2.6889800006756559E-2</c:v>
                </c:pt>
                <c:pt idx="40">
                  <c:v>-2.4389800004428253E-2</c:v>
                </c:pt>
                <c:pt idx="41">
                  <c:v>-2.4089800004730932E-2</c:v>
                </c:pt>
                <c:pt idx="42">
                  <c:v>-2.6401800008898135E-2</c:v>
                </c:pt>
                <c:pt idx="43">
                  <c:v>-2.5901800006977282E-2</c:v>
                </c:pt>
                <c:pt idx="44">
                  <c:v>-2.5601800007279962E-2</c:v>
                </c:pt>
                <c:pt idx="45">
                  <c:v>-2.5636800004576799E-2</c:v>
                </c:pt>
                <c:pt idx="46">
                  <c:v>-2.5436800002353266E-2</c:v>
                </c:pt>
                <c:pt idx="47">
                  <c:v>-2.4964800002635457E-2</c:v>
                </c:pt>
                <c:pt idx="48">
                  <c:v>-2.5089800008572638E-2</c:v>
                </c:pt>
                <c:pt idx="49">
                  <c:v>-2.3989800007257145E-2</c:v>
                </c:pt>
                <c:pt idx="51">
                  <c:v>-2.8816800004278775E-2</c:v>
                </c:pt>
                <c:pt idx="52">
                  <c:v>-2.8816800004278775E-2</c:v>
                </c:pt>
                <c:pt idx="53">
                  <c:v>-2.8116800007410347E-2</c:v>
                </c:pt>
                <c:pt idx="54">
                  <c:v>-2.9966800007969141E-2</c:v>
                </c:pt>
                <c:pt idx="55">
                  <c:v>-2.6466800009075087E-2</c:v>
                </c:pt>
                <c:pt idx="57">
                  <c:v>-2.6384800003143027E-2</c:v>
                </c:pt>
                <c:pt idx="58">
                  <c:v>-2.0676799998909701E-2</c:v>
                </c:pt>
                <c:pt idx="59">
                  <c:v>-2.0086800002900418E-2</c:v>
                </c:pt>
                <c:pt idx="60">
                  <c:v>-2.0699799999420065E-2</c:v>
                </c:pt>
                <c:pt idx="61">
                  <c:v>-1.9801800001005176E-2</c:v>
                </c:pt>
                <c:pt idx="62">
                  <c:v>-1.9776297463977244E-2</c:v>
                </c:pt>
                <c:pt idx="63">
                  <c:v>-1.9407800005865283E-2</c:v>
                </c:pt>
                <c:pt idx="64">
                  <c:v>-1.9999800002551638E-2</c:v>
                </c:pt>
                <c:pt idx="65">
                  <c:v>-2.2075800006859936E-2</c:v>
                </c:pt>
                <c:pt idx="66">
                  <c:v>-1.9696800009114668E-2</c:v>
                </c:pt>
                <c:pt idx="67">
                  <c:v>-1.9413800007896498E-2</c:v>
                </c:pt>
                <c:pt idx="68">
                  <c:v>-2.1583800007647369E-2</c:v>
                </c:pt>
                <c:pt idx="69">
                  <c:v>-1.921980000770418E-2</c:v>
                </c:pt>
                <c:pt idx="72">
                  <c:v>-2.0988800009945408E-2</c:v>
                </c:pt>
                <c:pt idx="73">
                  <c:v>-2.7036799998313654E-2</c:v>
                </c:pt>
                <c:pt idx="75">
                  <c:v>-2.3016800005279947E-2</c:v>
                </c:pt>
                <c:pt idx="76">
                  <c:v>-2.5818800007982645E-2</c:v>
                </c:pt>
                <c:pt idx="78">
                  <c:v>-2.6596800002153032E-2</c:v>
                </c:pt>
                <c:pt idx="79">
                  <c:v>-2.7349800002411939E-2</c:v>
                </c:pt>
                <c:pt idx="81">
                  <c:v>-2.4771800002781674E-2</c:v>
                </c:pt>
                <c:pt idx="82">
                  <c:v>-3.2380800003011245E-2</c:v>
                </c:pt>
                <c:pt idx="87">
                  <c:v>-3.2631800007948186E-2</c:v>
                </c:pt>
                <c:pt idx="88">
                  <c:v>-2.9731800008448772E-2</c:v>
                </c:pt>
                <c:pt idx="89">
                  <c:v>-2.962580000894377E-2</c:v>
                </c:pt>
                <c:pt idx="90">
                  <c:v>-2.6397800007543992E-2</c:v>
                </c:pt>
                <c:pt idx="91">
                  <c:v>-2.596780000749277E-2</c:v>
                </c:pt>
                <c:pt idx="92">
                  <c:v>-2.5263800001994241E-2</c:v>
                </c:pt>
                <c:pt idx="93">
                  <c:v>-2.4163800007954706E-2</c:v>
                </c:pt>
                <c:pt idx="94">
                  <c:v>-2.5409800007764716E-2</c:v>
                </c:pt>
                <c:pt idx="95">
                  <c:v>-2.4909800013119821E-2</c:v>
                </c:pt>
                <c:pt idx="96">
                  <c:v>-2.4309800006449223E-2</c:v>
                </c:pt>
                <c:pt idx="98">
                  <c:v>-2.8796800004784018E-2</c:v>
                </c:pt>
                <c:pt idx="99">
                  <c:v>-2.7896800005692057E-2</c:v>
                </c:pt>
                <c:pt idx="100">
                  <c:v>-2.6296800002455711E-2</c:v>
                </c:pt>
                <c:pt idx="101">
                  <c:v>-2.9970800002047326E-2</c:v>
                </c:pt>
                <c:pt idx="102">
                  <c:v>-2.9770800007099751E-2</c:v>
                </c:pt>
                <c:pt idx="103">
                  <c:v>-2.7870800004166085E-2</c:v>
                </c:pt>
                <c:pt idx="104">
                  <c:v>-2.8631799999857321E-2</c:v>
                </c:pt>
                <c:pt idx="105">
                  <c:v>-2.8231800002686214E-2</c:v>
                </c:pt>
                <c:pt idx="106">
                  <c:v>-2.8031800000462681E-2</c:v>
                </c:pt>
                <c:pt idx="107">
                  <c:v>-2.7126799999678042E-2</c:v>
                </c:pt>
                <c:pt idx="108">
                  <c:v>-2.9717800010985229E-2</c:v>
                </c:pt>
                <c:pt idx="110">
                  <c:v>-3.5721799999009818E-2</c:v>
                </c:pt>
                <c:pt idx="111">
                  <c:v>-3.3931800004211254E-2</c:v>
                </c:pt>
                <c:pt idx="112">
                  <c:v>-3.3051800004614051E-2</c:v>
                </c:pt>
                <c:pt idx="115">
                  <c:v>-4.1252800008805934E-2</c:v>
                </c:pt>
                <c:pt idx="116">
                  <c:v>-3.784280000400031E-2</c:v>
                </c:pt>
                <c:pt idx="117">
                  <c:v>-3.9004800004477147E-2</c:v>
                </c:pt>
                <c:pt idx="118">
                  <c:v>-3.8644800006295554E-2</c:v>
                </c:pt>
                <c:pt idx="119">
                  <c:v>-4.1226800007279962E-2</c:v>
                </c:pt>
                <c:pt idx="120">
                  <c:v>-4.0296800012583844E-2</c:v>
                </c:pt>
                <c:pt idx="121">
                  <c:v>-4.1247799999837298E-2</c:v>
                </c:pt>
                <c:pt idx="125">
                  <c:v>-5.0335703017481137E-2</c:v>
                </c:pt>
                <c:pt idx="126">
                  <c:v>-4.6865800002706237E-2</c:v>
                </c:pt>
                <c:pt idx="127">
                  <c:v>-4.9518800005898811E-2</c:v>
                </c:pt>
                <c:pt idx="128">
                  <c:v>-6.1960800005181227E-2</c:v>
                </c:pt>
                <c:pt idx="129">
                  <c:v>-6.0613800000282936E-2</c:v>
                </c:pt>
                <c:pt idx="130">
                  <c:v>-6.0057800219510682E-2</c:v>
                </c:pt>
                <c:pt idx="131">
                  <c:v>-6.3558800007740501E-2</c:v>
                </c:pt>
                <c:pt idx="132">
                  <c:v>-6.0538799953064881E-2</c:v>
                </c:pt>
                <c:pt idx="133">
                  <c:v>-7.6612800003204029E-2</c:v>
                </c:pt>
                <c:pt idx="134">
                  <c:v>-7.6612800003204029E-2</c:v>
                </c:pt>
                <c:pt idx="135">
                  <c:v>-7.8257800007122569E-2</c:v>
                </c:pt>
                <c:pt idx="136">
                  <c:v>-7.8638800005137455E-2</c:v>
                </c:pt>
                <c:pt idx="137">
                  <c:v>-8.4858800008078106E-2</c:v>
                </c:pt>
                <c:pt idx="138">
                  <c:v>-8.6222800004179589E-2</c:v>
                </c:pt>
                <c:pt idx="139">
                  <c:v>-8.6222800004179589E-2</c:v>
                </c:pt>
                <c:pt idx="140">
                  <c:v>-9.5623799999884795E-2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5A-4EB0-8C8F-EB55FB2CF47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</c:numCache>
            </c:numRef>
          </c:xVal>
          <c:yVal>
            <c:numRef>
              <c:f>Active!$L$21:$L$931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5A-4EB0-8C8F-EB55FB2CF4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</c:numCache>
            </c:numRef>
          </c:xVal>
          <c:yVal>
            <c:numRef>
              <c:f>Active!$M$21:$M$931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5A-4EB0-8C8F-EB55FB2CF4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</c:numCache>
            </c:numRef>
          </c:xVal>
          <c:yVal>
            <c:numRef>
              <c:f>Active!$N$21:$N$931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5A-4EB0-8C8F-EB55FB2CF4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</c:numCache>
            </c:numRef>
          </c:xVal>
          <c:yVal>
            <c:numRef>
              <c:f>Active!$O$21:$O$931</c:f>
              <c:numCache>
                <c:formatCode>General</c:formatCode>
                <c:ptCount val="911"/>
                <c:pt idx="107">
                  <c:v>-1.7425855074792329E-2</c:v>
                </c:pt>
                <c:pt idx="108">
                  <c:v>-1.7759726208006643E-2</c:v>
                </c:pt>
                <c:pt idx="109">
                  <c:v>-1.8825770878971804E-2</c:v>
                </c:pt>
                <c:pt idx="110">
                  <c:v>-2.4659729627770133E-2</c:v>
                </c:pt>
                <c:pt idx="111">
                  <c:v>-2.4659729627770133E-2</c:v>
                </c:pt>
                <c:pt idx="112">
                  <c:v>-2.4659729627770133E-2</c:v>
                </c:pt>
                <c:pt idx="113">
                  <c:v>-2.6721530310076402E-2</c:v>
                </c:pt>
                <c:pt idx="114">
                  <c:v>-2.7219408315746929E-2</c:v>
                </c:pt>
                <c:pt idx="115">
                  <c:v>-3.2959648851713153E-2</c:v>
                </c:pt>
                <c:pt idx="116">
                  <c:v>-3.3076796617753312E-2</c:v>
                </c:pt>
                <c:pt idx="117">
                  <c:v>-3.5208885959683633E-2</c:v>
                </c:pt>
                <c:pt idx="118">
                  <c:v>-3.5208885959683633E-2</c:v>
                </c:pt>
                <c:pt idx="119">
                  <c:v>-3.5232315512891632E-2</c:v>
                </c:pt>
                <c:pt idx="120">
                  <c:v>-3.5232315512891632E-2</c:v>
                </c:pt>
                <c:pt idx="121">
                  <c:v>-3.5683334412146106E-2</c:v>
                </c:pt>
                <c:pt idx="122">
                  <c:v>-3.570676396535416E-2</c:v>
                </c:pt>
                <c:pt idx="123">
                  <c:v>-3.6204641971024687E-2</c:v>
                </c:pt>
                <c:pt idx="124">
                  <c:v>-4.4621708961007811E-2</c:v>
                </c:pt>
                <c:pt idx="125">
                  <c:v>-5.1340133343409089E-2</c:v>
                </c:pt>
                <c:pt idx="126">
                  <c:v>-5.1592001040395408E-2</c:v>
                </c:pt>
                <c:pt idx="127">
                  <c:v>-5.1597858428697407E-2</c:v>
                </c:pt>
                <c:pt idx="128">
                  <c:v>-5.9880205487734428E-2</c:v>
                </c:pt>
                <c:pt idx="129">
                  <c:v>-5.9886062876036372E-2</c:v>
                </c:pt>
                <c:pt idx="130">
                  <c:v>-6.057723469567311E-2</c:v>
                </c:pt>
                <c:pt idx="131">
                  <c:v>-6.1438270776068116E-2</c:v>
                </c:pt>
                <c:pt idx="132">
                  <c:v>-6.2141157372308853E-2</c:v>
                </c:pt>
                <c:pt idx="133">
                  <c:v>-7.5601435690319407E-2</c:v>
                </c:pt>
                <c:pt idx="134">
                  <c:v>-7.5601435690319407E-2</c:v>
                </c:pt>
                <c:pt idx="135">
                  <c:v>-7.7153643590351151E-2</c:v>
                </c:pt>
                <c:pt idx="136">
                  <c:v>-7.7604662489605625E-2</c:v>
                </c:pt>
                <c:pt idx="137">
                  <c:v>-8.4867823984093538E-2</c:v>
                </c:pt>
                <c:pt idx="138">
                  <c:v>-8.7726229475472595E-2</c:v>
                </c:pt>
                <c:pt idx="139">
                  <c:v>-8.7726229475472595E-2</c:v>
                </c:pt>
                <c:pt idx="140">
                  <c:v>-9.5440409869214982E-2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5A-4EB0-8C8F-EB55FB2CF47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</c:numCache>
            </c:numRef>
          </c:xVal>
          <c:yVal>
            <c:numRef>
              <c:f>Active!$U$21:$U$931</c:f>
              <c:numCache>
                <c:formatCode>General</c:formatCode>
                <c:ptCount val="911"/>
                <c:pt idx="17">
                  <c:v>-4.991080000763759E-2</c:v>
                </c:pt>
                <c:pt idx="36">
                  <c:v>4.9221997614949942E-3</c:v>
                </c:pt>
                <c:pt idx="37">
                  <c:v>9.2221999075263739E-3</c:v>
                </c:pt>
                <c:pt idx="38">
                  <c:v>1.6422199783846736E-2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5A-4EB0-8C8F-EB55FB2CF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9952"/>
        <c:axId val="1"/>
      </c:scatterChart>
      <c:valAx>
        <c:axId val="456999952"/>
        <c:scaling>
          <c:orientation val="minMax"/>
          <c:min val="2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03225806451613"/>
              <c:y val="0.88024077828594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806451612903226E-2"/>
              <c:y val="0.35928206578968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995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7419354838709681E-2"/>
          <c:y val="0.92515095792666635"/>
          <c:w val="0.77258064516129032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15</xdr:col>
      <xdr:colOff>504825</xdr:colOff>
      <xdr:row>18</xdr:row>
      <xdr:rowOff>95250</xdr:rowOff>
    </xdr:to>
    <xdr:graphicFrame macro="">
      <xdr:nvGraphicFramePr>
        <xdr:cNvPr id="5123" name="Chart 1">
          <a:extLst>
            <a:ext uri="{FF2B5EF4-FFF2-40B4-BE49-F238E27FC236}">
              <a16:creationId xmlns:a16="http://schemas.microsoft.com/office/drawing/2014/main" id="{83FC33C7-5DA2-3354-147C-F285B990A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178"/>
  <sheetViews>
    <sheetView tabSelected="1" workbookViewId="0">
      <pane xSplit="13" ySplit="21" topLeftCell="N148" activePane="bottomRight" state="frozen"/>
      <selection pane="topRight" activeCell="N1" sqref="N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5.140625" customWidth="1"/>
    <col min="2" max="2" width="4.140625" customWidth="1"/>
    <col min="3" max="3" width="15.42578125" customWidth="1"/>
    <col min="4" max="4" width="10.140625" style="6" customWidth="1"/>
    <col min="5" max="5" width="10" customWidth="1"/>
    <col min="6" max="6" width="15.140625" customWidth="1"/>
    <col min="7" max="7" width="9" style="14" customWidth="1"/>
    <col min="8" max="15" width="9" customWidth="1"/>
    <col min="16" max="18" width="10.28515625" customWidth="1"/>
    <col min="19" max="19" width="9.140625" customWidth="1"/>
  </cols>
  <sheetData>
    <row r="1" spans="1:6" ht="20.25">
      <c r="A1" s="1" t="s">
        <v>55</v>
      </c>
      <c r="B1" s="19"/>
      <c r="C1" s="18"/>
    </row>
    <row r="2" spans="1:6">
      <c r="A2" t="s">
        <v>27</v>
      </c>
      <c r="B2" t="s">
        <v>34</v>
      </c>
      <c r="C2" s="21"/>
    </row>
    <row r="3" spans="1:6" ht="13.5" thickBot="1"/>
    <row r="4" spans="1:6" ht="14.25" thickTop="1" thickBot="1">
      <c r="A4" t="s">
        <v>10</v>
      </c>
      <c r="C4" s="3">
        <v>36495.571000000004</v>
      </c>
      <c r="D4" s="9">
        <v>0.49426239999999999</v>
      </c>
    </row>
    <row r="5" spans="1:6" ht="13.5" thickTop="1">
      <c r="A5" s="22" t="s">
        <v>60</v>
      </c>
      <c r="B5" s="23"/>
      <c r="C5" s="24">
        <v>-9.5</v>
      </c>
      <c r="D5" s="23" t="s">
        <v>61</v>
      </c>
      <c r="E5" s="23"/>
    </row>
    <row r="6" spans="1:6">
      <c r="A6" s="7" t="s">
        <v>11</v>
      </c>
    </row>
    <row r="7" spans="1:6">
      <c r="A7" t="s">
        <v>12</v>
      </c>
      <c r="C7">
        <v>36495.323868800006</v>
      </c>
    </row>
    <row r="8" spans="1:6">
      <c r="A8" t="s">
        <v>13</v>
      </c>
      <c r="C8">
        <v>0.49410599999999999</v>
      </c>
      <c r="D8" s="6" t="s">
        <v>87</v>
      </c>
    </row>
    <row r="9" spans="1:6">
      <c r="A9" s="37" t="s">
        <v>70</v>
      </c>
      <c r="B9" s="38">
        <v>145</v>
      </c>
      <c r="C9" s="27" t="str">
        <f>"F"&amp;B9</f>
        <v>F145</v>
      </c>
      <c r="D9" s="13" t="str">
        <f>"G"&amp;B9</f>
        <v>G145</v>
      </c>
    </row>
    <row r="10" spans="1:6" ht="13.5" thickBot="1">
      <c r="A10" s="23"/>
      <c r="B10" s="23"/>
      <c r="C10" s="25" t="s">
        <v>28</v>
      </c>
      <c r="D10" s="25" t="s">
        <v>29</v>
      </c>
      <c r="E10" s="23"/>
    </row>
    <row r="11" spans="1:6">
      <c r="A11" s="23" t="s">
        <v>30</v>
      </c>
      <c r="B11" s="23"/>
      <c r="C11" s="26">
        <f ca="1">INTERCEPT(INDIRECT($D$9):G992,INDIRECT($C$9):F992)</f>
        <v>0.4436443225059401</v>
      </c>
      <c r="E11" s="23"/>
    </row>
    <row r="12" spans="1:6">
      <c r="A12" s="23" t="s">
        <v>31</v>
      </c>
      <c r="B12" s="23"/>
      <c r="C12" s="26">
        <f ca="1">SLOPE(INDIRECT($D$9):G992,INDIRECT($C$9):F992)</f>
        <v>-1.1714776604012714E-5</v>
      </c>
      <c r="E12" s="23"/>
    </row>
    <row r="13" spans="1:6">
      <c r="A13" s="23" t="s">
        <v>32</v>
      </c>
      <c r="B13" s="23"/>
      <c r="C13" s="6" t="s">
        <v>25</v>
      </c>
    </row>
    <row r="14" spans="1:6">
      <c r="A14" s="23"/>
      <c r="B14" s="23"/>
      <c r="C14" s="23"/>
    </row>
    <row r="15" spans="1:6">
      <c r="A15" s="28" t="s">
        <v>69</v>
      </c>
      <c r="B15" s="23"/>
      <c r="C15" s="29">
        <f ca="1">(C7+C11)+(C8+C12)*INT(MAX(F21:F3533))</f>
        <v>59232.504236247521</v>
      </c>
      <c r="E15" s="30" t="s">
        <v>77</v>
      </c>
      <c r="F15" s="24">
        <v>1</v>
      </c>
    </row>
    <row r="16" spans="1:6">
      <c r="A16" s="32" t="s">
        <v>14</v>
      </c>
      <c r="B16" s="23"/>
      <c r="C16" s="33">
        <f ca="1">+C8+C12</f>
        <v>0.49409428522339599</v>
      </c>
      <c r="E16" s="30" t="s">
        <v>62</v>
      </c>
      <c r="F16" s="31">
        <f ca="1">NOW()+15018.5+$C$5/24</f>
        <v>59970.767015740741</v>
      </c>
    </row>
    <row r="17" spans="1:34" ht="13.5" thickBot="1">
      <c r="A17" s="30" t="s">
        <v>56</v>
      </c>
      <c r="B17" s="23"/>
      <c r="C17" s="23">
        <f>COUNT(C21:C2191)</f>
        <v>141</v>
      </c>
      <c r="E17" s="30" t="s">
        <v>78</v>
      </c>
      <c r="F17" s="31">
        <f ca="1">ROUND(2*(F16-$C$7)/$C$8,0)/2+F15</f>
        <v>47512</v>
      </c>
    </row>
    <row r="18" spans="1:34" ht="14.25" thickTop="1" thickBot="1">
      <c r="A18" s="32" t="s">
        <v>15</v>
      </c>
      <c r="B18" s="23"/>
      <c r="C18" s="35">
        <f ca="1">+C15</f>
        <v>59232.504236247521</v>
      </c>
      <c r="D18" s="36">
        <f ca="1">+C16</f>
        <v>0.49409428522339599</v>
      </c>
      <c r="E18" s="30" t="s">
        <v>63</v>
      </c>
      <c r="F18" s="13">
        <f ca="1">ROUND(2*(F16-$C$15)/$C$16,0)/2+F15</f>
        <v>1495</v>
      </c>
    </row>
    <row r="19" spans="1:34" ht="13.5" thickTop="1">
      <c r="E19" s="30" t="s">
        <v>64</v>
      </c>
      <c r="F19" s="34">
        <f ca="1">+$C$15+$C$16*F18-15018.5-$C$5/24</f>
        <v>44953.071025989833</v>
      </c>
    </row>
    <row r="20" spans="1:34" ht="15" thickBot="1">
      <c r="A20" s="4" t="s">
        <v>16</v>
      </c>
      <c r="B20" s="4" t="s">
        <v>17</v>
      </c>
      <c r="C20" s="74" t="s">
        <v>18</v>
      </c>
      <c r="D20" s="74" t="s">
        <v>24</v>
      </c>
      <c r="E20" s="4" t="s">
        <v>19</v>
      </c>
      <c r="F20" s="4" t="s">
        <v>20</v>
      </c>
      <c r="G20" s="62" t="s">
        <v>21</v>
      </c>
      <c r="H20" s="5" t="s">
        <v>7</v>
      </c>
      <c r="I20" s="5" t="s">
        <v>91</v>
      </c>
      <c r="J20" s="5" t="s">
        <v>4</v>
      </c>
      <c r="K20" s="5" t="s">
        <v>6</v>
      </c>
      <c r="L20" s="5" t="s">
        <v>58</v>
      </c>
      <c r="M20" s="5" t="s">
        <v>59</v>
      </c>
      <c r="N20" s="5" t="s">
        <v>43</v>
      </c>
      <c r="O20" s="5" t="s">
        <v>44</v>
      </c>
      <c r="P20" s="8" t="s">
        <v>35</v>
      </c>
      <c r="Q20" s="8" t="s">
        <v>26</v>
      </c>
      <c r="R20" s="52" t="s">
        <v>3</v>
      </c>
      <c r="U20" s="51" t="s">
        <v>2</v>
      </c>
    </row>
    <row r="21" spans="1:34" ht="13.5" thickTop="1">
      <c r="A21" s="58" t="s">
        <v>101</v>
      </c>
      <c r="B21" s="59" t="s">
        <v>51</v>
      </c>
      <c r="C21" s="75">
        <v>25271.358</v>
      </c>
      <c r="D21" s="91" t="s">
        <v>25</v>
      </c>
      <c r="E21">
        <f t="shared" ref="E21:E52" si="0">(C21-C$7)/C$8</f>
        <v>-22715.70446179566</v>
      </c>
      <c r="F21">
        <f>ROUND(2*E21,0)/2</f>
        <v>-22715.5</v>
      </c>
      <c r="G21" s="14">
        <f>C21-(C$7+C$8*F21)</f>
        <v>-0.10102580000602757</v>
      </c>
      <c r="H21">
        <f>G21</f>
        <v>-0.10102580000602757</v>
      </c>
      <c r="Q21" s="2">
        <f t="shared" ref="Q21:Q52" si="1">C21-15018.5</f>
        <v>10252.858</v>
      </c>
      <c r="R21">
        <f>+(O21-G21)^2</f>
        <v>1.0206212266857879E-2</v>
      </c>
    </row>
    <row r="22" spans="1:34">
      <c r="A22" s="58" t="s">
        <v>102</v>
      </c>
      <c r="B22" s="59" t="s">
        <v>47</v>
      </c>
      <c r="C22" s="75">
        <v>28542.670999999998</v>
      </c>
      <c r="D22" s="91" t="s">
        <v>25</v>
      </c>
      <c r="E22">
        <f t="shared" si="0"/>
        <v>-16095.033998372834</v>
      </c>
      <c r="F22">
        <f>ROUND(2*E22,0)/2</f>
        <v>-16095</v>
      </c>
      <c r="G22" s="14">
        <f>C22-(C$7+C$8*F22)</f>
        <v>-1.6798800006654346E-2</v>
      </c>
      <c r="H22">
        <f>G22</f>
        <v>-1.6798800006654346E-2</v>
      </c>
      <c r="Q22" s="2">
        <f t="shared" si="1"/>
        <v>13524.170999999998</v>
      </c>
      <c r="R22">
        <f>+(O22-G22)^2</f>
        <v>2.8219968166357006E-4</v>
      </c>
    </row>
    <row r="23" spans="1:34">
      <c r="A23" s="58" t="s">
        <v>102</v>
      </c>
      <c r="B23" s="59" t="s">
        <v>51</v>
      </c>
      <c r="C23" s="75">
        <v>28542.913</v>
      </c>
      <c r="D23" s="91" t="s">
        <v>25</v>
      </c>
      <c r="E23">
        <f t="shared" si="0"/>
        <v>-16094.544224923407</v>
      </c>
      <c r="F23">
        <f>ROUND(2*E23,0)/2</f>
        <v>-16094.5</v>
      </c>
      <c r="G23" s="14">
        <f>C23-(C$7+C$8*F23)</f>
        <v>-2.1851800003787503E-2</v>
      </c>
      <c r="H23">
        <f>G23</f>
        <v>-2.1851800003787503E-2</v>
      </c>
      <c r="Q23" s="2">
        <f t="shared" si="1"/>
        <v>13524.413</v>
      </c>
      <c r="R23">
        <f>+(O23-G23)^2</f>
        <v>4.7750116340552752E-4</v>
      </c>
    </row>
    <row r="24" spans="1:34">
      <c r="A24" t="s">
        <v>22</v>
      </c>
      <c r="C24" s="76">
        <v>36495.571000000004</v>
      </c>
      <c r="D24" s="76" t="s">
        <v>25</v>
      </c>
      <c r="E24">
        <f t="shared" si="0"/>
        <v>0.50015826563119292</v>
      </c>
      <c r="F24" s="10">
        <v>1.5</v>
      </c>
      <c r="Q24" s="2">
        <f t="shared" si="1"/>
        <v>21477.071000000004</v>
      </c>
      <c r="AC24">
        <v>6</v>
      </c>
      <c r="AD24" t="s">
        <v>37</v>
      </c>
      <c r="AE24" t="s">
        <v>38</v>
      </c>
      <c r="AG24" t="s">
        <v>42</v>
      </c>
      <c r="AH24" t="s">
        <v>41</v>
      </c>
    </row>
    <row r="25" spans="1:34">
      <c r="A25" t="s">
        <v>39</v>
      </c>
      <c r="C25" s="76">
        <v>44253.3</v>
      </c>
      <c r="D25" s="76"/>
      <c r="E25">
        <f t="shared" si="0"/>
        <v>15701.036075659873</v>
      </c>
      <c r="F25" s="10">
        <v>15696.5</v>
      </c>
      <c r="Q25" s="2">
        <f t="shared" si="1"/>
        <v>29234.800000000003</v>
      </c>
    </row>
    <row r="26" spans="1:34">
      <c r="A26" t="s">
        <v>39</v>
      </c>
      <c r="C26" s="76">
        <v>44303.472999999998</v>
      </c>
      <c r="D26" s="76"/>
      <c r="E26">
        <f t="shared" si="0"/>
        <v>15802.579064411266</v>
      </c>
      <c r="F26" s="10">
        <v>15798</v>
      </c>
      <c r="Q26" s="2">
        <f t="shared" si="1"/>
        <v>29284.972999999998</v>
      </c>
      <c r="AB26" t="s">
        <v>36</v>
      </c>
      <c r="AC26">
        <v>9</v>
      </c>
      <c r="AD26" t="s">
        <v>37</v>
      </c>
      <c r="AE26" t="s">
        <v>38</v>
      </c>
      <c r="AG26" t="s">
        <v>40</v>
      </c>
      <c r="AH26" t="s">
        <v>41</v>
      </c>
    </row>
    <row r="27" spans="1:34">
      <c r="A27" s="58" t="s">
        <v>103</v>
      </c>
      <c r="B27" s="59" t="s">
        <v>47</v>
      </c>
      <c r="C27" s="75">
        <v>48445.98</v>
      </c>
      <c r="D27" s="91" t="s">
        <v>25</v>
      </c>
      <c r="E27">
        <f t="shared" si="0"/>
        <v>24186.421802609151</v>
      </c>
      <c r="F27">
        <f t="shared" ref="F27:F58" si="2">ROUND(2*E27,0)/2</f>
        <v>24186.5</v>
      </c>
      <c r="G27" s="14">
        <f t="shared" ref="G27:G37" si="3">C27-(C$7+C$8*F27)</f>
        <v>-3.8637800003925804E-2</v>
      </c>
      <c r="I27">
        <f>G27</f>
        <v>-3.8637800003925804E-2</v>
      </c>
      <c r="Q27" s="2">
        <f t="shared" si="1"/>
        <v>33427.480000000003</v>
      </c>
      <c r="R27">
        <f t="shared" ref="R27:R37" si="4">+(O27-G27)^2</f>
        <v>1.4928795891433688E-3</v>
      </c>
    </row>
    <row r="28" spans="1:34">
      <c r="A28" s="58" t="s">
        <v>103</v>
      </c>
      <c r="B28" s="59" t="s">
        <v>47</v>
      </c>
      <c r="C28" s="75">
        <v>48463.271999999997</v>
      </c>
      <c r="D28" s="91" t="s">
        <v>25</v>
      </c>
      <c r="E28">
        <f t="shared" si="0"/>
        <v>24221.418341813278</v>
      </c>
      <c r="F28">
        <f t="shared" si="2"/>
        <v>24221.5</v>
      </c>
      <c r="G28" s="14">
        <f t="shared" si="3"/>
        <v>-4.0347800008021295E-2</v>
      </c>
      <c r="I28">
        <f>G28</f>
        <v>-4.0347800008021295E-2</v>
      </c>
      <c r="Q28" s="2">
        <f t="shared" si="1"/>
        <v>33444.771999999997</v>
      </c>
      <c r="R28">
        <f t="shared" si="4"/>
        <v>1.6279449654872833E-3</v>
      </c>
    </row>
    <row r="29" spans="1:34">
      <c r="A29" s="58" t="s">
        <v>103</v>
      </c>
      <c r="B29" s="59" t="s">
        <v>47</v>
      </c>
      <c r="C29" s="75">
        <v>48463.272299999997</v>
      </c>
      <c r="D29" s="91" t="s">
        <v>25</v>
      </c>
      <c r="E29">
        <f t="shared" si="0"/>
        <v>24221.418948970448</v>
      </c>
      <c r="F29">
        <f t="shared" si="2"/>
        <v>24221.5</v>
      </c>
      <c r="G29" s="14">
        <f t="shared" si="3"/>
        <v>-4.0047800008323975E-2</v>
      </c>
      <c r="J29">
        <f>G29</f>
        <v>-4.0047800008323975E-2</v>
      </c>
      <c r="Q29" s="2">
        <f t="shared" si="1"/>
        <v>33444.772299999997</v>
      </c>
      <c r="R29">
        <f t="shared" si="4"/>
        <v>1.6038262855067138E-3</v>
      </c>
    </row>
    <row r="30" spans="1:34">
      <c r="A30" s="58" t="s">
        <v>103</v>
      </c>
      <c r="B30" s="59" t="s">
        <v>51</v>
      </c>
      <c r="C30" s="75">
        <v>48463.5167</v>
      </c>
      <c r="D30" s="91" t="s">
        <v>25</v>
      </c>
      <c r="E30">
        <f t="shared" si="0"/>
        <v>24221.913579677224</v>
      </c>
      <c r="F30">
        <f t="shared" si="2"/>
        <v>24222</v>
      </c>
      <c r="G30" s="14">
        <f t="shared" si="3"/>
        <v>-4.2700800004240591E-2</v>
      </c>
      <c r="J30">
        <f>G30</f>
        <v>-4.2700800004240591E-2</v>
      </c>
      <c r="Q30" s="2">
        <f t="shared" si="1"/>
        <v>33445.0167</v>
      </c>
      <c r="R30">
        <f t="shared" si="4"/>
        <v>1.8233583210021532E-3</v>
      </c>
    </row>
    <row r="31" spans="1:34">
      <c r="A31" s="58" t="s">
        <v>103</v>
      </c>
      <c r="B31" s="59" t="s">
        <v>51</v>
      </c>
      <c r="C31" s="75">
        <v>48525.277699999999</v>
      </c>
      <c r="D31" s="91" t="s">
        <v>25</v>
      </c>
      <c r="E31">
        <f t="shared" si="0"/>
        <v>24346.909025998455</v>
      </c>
      <c r="F31">
        <f t="shared" si="2"/>
        <v>24347</v>
      </c>
      <c r="G31" s="14">
        <f t="shared" si="3"/>
        <v>-4.495080000924645E-2</v>
      </c>
      <c r="J31">
        <f>G31</f>
        <v>-4.495080000924645E-2</v>
      </c>
      <c r="Q31" s="2">
        <f t="shared" si="1"/>
        <v>33506.777699999999</v>
      </c>
      <c r="R31">
        <f t="shared" si="4"/>
        <v>2.0205744214712705E-3</v>
      </c>
    </row>
    <row r="32" spans="1:34">
      <c r="A32" s="58" t="s">
        <v>103</v>
      </c>
      <c r="B32" s="59" t="s">
        <v>51</v>
      </c>
      <c r="C32" s="75">
        <v>48525.277999999998</v>
      </c>
      <c r="D32" s="91" t="s">
        <v>25</v>
      </c>
      <c r="E32">
        <f t="shared" si="0"/>
        <v>24346.909633155625</v>
      </c>
      <c r="F32">
        <f t="shared" si="2"/>
        <v>24347</v>
      </c>
      <c r="G32" s="14">
        <f t="shared" si="3"/>
        <v>-4.465080000954913E-2</v>
      </c>
      <c r="I32">
        <f>G32</f>
        <v>-4.465080000954913E-2</v>
      </c>
      <c r="Q32" s="2">
        <f t="shared" si="1"/>
        <v>33506.777999999998</v>
      </c>
      <c r="R32">
        <f t="shared" si="4"/>
        <v>1.9936939414927526E-3</v>
      </c>
    </row>
    <row r="33" spans="1:21">
      <c r="A33" s="58" t="s">
        <v>103</v>
      </c>
      <c r="B33" s="59" t="s">
        <v>51</v>
      </c>
      <c r="C33" s="75">
        <v>48539.114000000001</v>
      </c>
      <c r="D33" s="91" t="s">
        <v>25</v>
      </c>
      <c r="E33">
        <f t="shared" si="0"/>
        <v>24374.911721776291</v>
      </c>
      <c r="F33">
        <f t="shared" si="2"/>
        <v>24375</v>
      </c>
      <c r="G33" s="14">
        <f t="shared" si="3"/>
        <v>-4.3618800002150238E-2</v>
      </c>
      <c r="I33">
        <f>G33</f>
        <v>-4.3618800002150238E-2</v>
      </c>
      <c r="Q33" s="2">
        <f t="shared" si="1"/>
        <v>33520.614000000001</v>
      </c>
      <c r="R33">
        <f t="shared" si="4"/>
        <v>1.9025997136275816E-3</v>
      </c>
    </row>
    <row r="34" spans="1:21">
      <c r="A34" s="58" t="s">
        <v>103</v>
      </c>
      <c r="B34" s="59" t="s">
        <v>47</v>
      </c>
      <c r="C34" s="75">
        <v>48667.091</v>
      </c>
      <c r="D34" s="91" t="s">
        <v>25</v>
      </c>
      <c r="E34">
        <f t="shared" si="0"/>
        <v>24633.918898374024</v>
      </c>
      <c r="F34">
        <f t="shared" si="2"/>
        <v>24634</v>
      </c>
      <c r="G34" s="14">
        <f t="shared" si="3"/>
        <v>-4.0072800009511411E-2</v>
      </c>
      <c r="I34">
        <f>G34</f>
        <v>-4.0072800009511411E-2</v>
      </c>
      <c r="Q34" s="2">
        <f t="shared" si="1"/>
        <v>33648.591</v>
      </c>
      <c r="R34">
        <f t="shared" si="4"/>
        <v>1.6058293006022979E-3</v>
      </c>
    </row>
    <row r="35" spans="1:21">
      <c r="A35" s="58" t="s">
        <v>103</v>
      </c>
      <c r="B35" s="59" t="s">
        <v>47</v>
      </c>
      <c r="C35" s="75">
        <v>48745.665000000001</v>
      </c>
      <c r="D35" s="91" t="s">
        <v>25</v>
      </c>
      <c r="E35">
        <f t="shared" si="0"/>
        <v>24792.941456286699</v>
      </c>
      <c r="F35">
        <f t="shared" si="2"/>
        <v>24793</v>
      </c>
      <c r="G35" s="14">
        <f t="shared" si="3"/>
        <v>-2.892680000513792E-2</v>
      </c>
      <c r="I35">
        <f>G35</f>
        <v>-2.892680000513792E-2</v>
      </c>
      <c r="Q35" s="2">
        <f t="shared" si="1"/>
        <v>33727.165000000001</v>
      </c>
      <c r="R35">
        <f t="shared" si="4"/>
        <v>8.3675975853724719E-4</v>
      </c>
    </row>
    <row r="36" spans="1:21">
      <c r="A36" s="17" t="s">
        <v>23</v>
      </c>
      <c r="B36" s="42" t="s">
        <v>47</v>
      </c>
      <c r="C36" s="77">
        <v>49739.319300000003</v>
      </c>
      <c r="D36" s="77">
        <v>2.0000000000000001E-4</v>
      </c>
      <c r="E36">
        <f t="shared" si="0"/>
        <v>26803.955894484174</v>
      </c>
      <c r="F36">
        <f t="shared" si="2"/>
        <v>26804</v>
      </c>
      <c r="G36" s="14">
        <f t="shared" si="3"/>
        <v>-2.1792800005641766E-2</v>
      </c>
      <c r="J36">
        <f>G36</f>
        <v>-2.1792800005641766E-2</v>
      </c>
      <c r="Q36" s="2">
        <f t="shared" si="1"/>
        <v>34720.819300000003</v>
      </c>
      <c r="R36">
        <f t="shared" si="4"/>
        <v>4.7492613208589975E-4</v>
      </c>
    </row>
    <row r="37" spans="1:21">
      <c r="A37" s="58" t="s">
        <v>104</v>
      </c>
      <c r="B37" s="59" t="s">
        <v>51</v>
      </c>
      <c r="C37" s="75">
        <v>50469.859100000001</v>
      </c>
      <c r="D37" s="91">
        <v>1.6000000000000001E-3</v>
      </c>
      <c r="E37">
        <f t="shared" si="0"/>
        <v>28282.464149797808</v>
      </c>
      <c r="F37">
        <f t="shared" si="2"/>
        <v>28282.5</v>
      </c>
      <c r="G37" s="14">
        <f t="shared" si="3"/>
        <v>-1.7713799999910407E-2</v>
      </c>
      <c r="K37">
        <f>G37</f>
        <v>-1.7713799999910407E-2</v>
      </c>
      <c r="Q37" s="2">
        <f t="shared" si="1"/>
        <v>35451.359100000001</v>
      </c>
      <c r="R37">
        <f t="shared" si="4"/>
        <v>3.1377871043682592E-4</v>
      </c>
    </row>
    <row r="38" spans="1:21">
      <c r="A38" s="58" t="s">
        <v>102</v>
      </c>
      <c r="B38" s="59" t="s">
        <v>47</v>
      </c>
      <c r="C38" s="75">
        <v>51568.965700000001</v>
      </c>
      <c r="D38" s="91">
        <v>5.9999999999999995E-4</v>
      </c>
      <c r="E38">
        <f t="shared" si="0"/>
        <v>30506.898987666606</v>
      </c>
      <c r="F38">
        <f t="shared" si="2"/>
        <v>30507</v>
      </c>
      <c r="Q38" s="2">
        <f t="shared" si="1"/>
        <v>36550.465700000001</v>
      </c>
      <c r="R38">
        <f>+(O38-U38)^2</f>
        <v>2.4910879574023964E-3</v>
      </c>
      <c r="U38" s="14">
        <f>C38-(C$7+C$8*F38)</f>
        <v>-4.991080000763759E-2</v>
      </c>
    </row>
    <row r="39" spans="1:21">
      <c r="A39" s="58" t="s">
        <v>102</v>
      </c>
      <c r="B39" s="59" t="s">
        <v>47</v>
      </c>
      <c r="C39" s="75">
        <v>51568.985699999997</v>
      </c>
      <c r="D39" s="91">
        <v>5.0000000000000001E-4</v>
      </c>
      <c r="E39">
        <f t="shared" si="0"/>
        <v>30506.939464811177</v>
      </c>
      <c r="F39">
        <f t="shared" si="2"/>
        <v>30507</v>
      </c>
      <c r="G39" s="14">
        <f t="shared" ref="G39:G56" si="5">C39-(C$7+C$8*F39)</f>
        <v>-2.9910800010839012E-2</v>
      </c>
      <c r="K39">
        <f t="shared" ref="K39:K56" si="6">G39</f>
        <v>-2.9910800010839012E-2</v>
      </c>
      <c r="Q39" s="2">
        <f t="shared" si="1"/>
        <v>36550.485699999997</v>
      </c>
      <c r="R39">
        <f t="shared" ref="R39:R52" si="7">+(O39-G39)^2</f>
        <v>8.9465595728840702E-4</v>
      </c>
    </row>
    <row r="40" spans="1:21">
      <c r="A40" s="58" t="s">
        <v>102</v>
      </c>
      <c r="B40" s="59" t="s">
        <v>47</v>
      </c>
      <c r="C40" s="75">
        <v>51568.986199999999</v>
      </c>
      <c r="D40" s="91">
        <v>4.0000000000000002E-4</v>
      </c>
      <c r="E40">
        <f t="shared" si="0"/>
        <v>30506.940476739797</v>
      </c>
      <c r="F40">
        <f t="shared" si="2"/>
        <v>30507</v>
      </c>
      <c r="G40" s="14">
        <f t="shared" si="5"/>
        <v>-2.9410800008918159E-2</v>
      </c>
      <c r="K40">
        <f t="shared" si="6"/>
        <v>-2.9410800008918159E-2</v>
      </c>
      <c r="Q40" s="2">
        <f t="shared" si="1"/>
        <v>36550.486199999999</v>
      </c>
      <c r="R40">
        <f t="shared" si="7"/>
        <v>8.6499515716458042E-4</v>
      </c>
    </row>
    <row r="41" spans="1:21">
      <c r="A41" s="58" t="s">
        <v>102</v>
      </c>
      <c r="B41" s="59" t="s">
        <v>51</v>
      </c>
      <c r="C41" s="75">
        <v>51570.2215</v>
      </c>
      <c r="D41" s="91">
        <v>2.0000000000000001E-4</v>
      </c>
      <c r="E41">
        <f t="shared" si="0"/>
        <v>30509.440547574799</v>
      </c>
      <c r="F41">
        <f t="shared" si="2"/>
        <v>30509.5</v>
      </c>
      <c r="G41" s="14">
        <f t="shared" si="5"/>
        <v>-2.9375800004345365E-2</v>
      </c>
      <c r="K41">
        <f t="shared" si="6"/>
        <v>-2.9375800004345365E-2</v>
      </c>
      <c r="Q41" s="2">
        <f t="shared" si="1"/>
        <v>36551.7215</v>
      </c>
      <c r="R41">
        <f t="shared" si="7"/>
        <v>8.6293762589529711E-4</v>
      </c>
    </row>
    <row r="42" spans="1:21">
      <c r="A42" s="58" t="s">
        <v>102</v>
      </c>
      <c r="B42" s="59" t="s">
        <v>51</v>
      </c>
      <c r="C42" s="75">
        <v>51570.221599999997</v>
      </c>
      <c r="D42" s="91">
        <v>5.0000000000000001E-4</v>
      </c>
      <c r="E42">
        <f t="shared" si="0"/>
        <v>30509.440749960519</v>
      </c>
      <c r="F42">
        <f t="shared" si="2"/>
        <v>30509.5</v>
      </c>
      <c r="G42" s="14">
        <f t="shared" si="5"/>
        <v>-2.9275800006871577E-2</v>
      </c>
      <c r="K42">
        <f t="shared" si="6"/>
        <v>-2.9275800006871577E-2</v>
      </c>
      <c r="Q42" s="2">
        <f t="shared" si="1"/>
        <v>36551.721599999997</v>
      </c>
      <c r="R42">
        <f t="shared" si="7"/>
        <v>8.5707246604234183E-4</v>
      </c>
    </row>
    <row r="43" spans="1:21">
      <c r="A43" s="58" t="s">
        <v>102</v>
      </c>
      <c r="B43" s="59" t="s">
        <v>51</v>
      </c>
      <c r="C43" s="75">
        <v>51570.222500000003</v>
      </c>
      <c r="D43" s="91">
        <v>2.0000000000000001E-4</v>
      </c>
      <c r="E43">
        <f t="shared" si="0"/>
        <v>30509.442571432039</v>
      </c>
      <c r="F43">
        <f t="shared" si="2"/>
        <v>30509.5</v>
      </c>
      <c r="G43" s="14">
        <f t="shared" si="5"/>
        <v>-2.8375800000503659E-2</v>
      </c>
      <c r="K43">
        <f t="shared" si="6"/>
        <v>-2.8375800000503659E-2</v>
      </c>
      <c r="Q43" s="2">
        <f t="shared" si="1"/>
        <v>36551.722500000003</v>
      </c>
      <c r="R43">
        <f t="shared" si="7"/>
        <v>8.0518602566858341E-4</v>
      </c>
    </row>
    <row r="44" spans="1:21">
      <c r="A44" s="20" t="s">
        <v>57</v>
      </c>
      <c r="B44" s="6" t="s">
        <v>51</v>
      </c>
      <c r="C44" s="76">
        <v>51570.235100000165</v>
      </c>
      <c r="D44" s="76">
        <v>1E-3</v>
      </c>
      <c r="E44">
        <f t="shared" si="0"/>
        <v>30509.468072033451</v>
      </c>
      <c r="F44">
        <f t="shared" si="2"/>
        <v>30509.5</v>
      </c>
      <c r="G44" s="14">
        <f t="shared" si="5"/>
        <v>-1.577579983859323E-2</v>
      </c>
      <c r="K44">
        <f t="shared" si="6"/>
        <v>-1.577579983859323E-2</v>
      </c>
      <c r="Q44" s="2">
        <f t="shared" si="1"/>
        <v>36551.735100000165</v>
      </c>
      <c r="R44">
        <f t="shared" si="7"/>
        <v>2.4887586054735816E-4</v>
      </c>
    </row>
    <row r="45" spans="1:21">
      <c r="A45" s="20" t="s">
        <v>57</v>
      </c>
      <c r="B45" s="6" t="s">
        <v>51</v>
      </c>
      <c r="C45" s="76">
        <v>51570.236500000115</v>
      </c>
      <c r="D45" s="76">
        <v>1.2999999999999999E-3</v>
      </c>
      <c r="E45">
        <f t="shared" si="0"/>
        <v>30509.470905433471</v>
      </c>
      <c r="F45">
        <f t="shared" si="2"/>
        <v>30509.5</v>
      </c>
      <c r="G45" s="14">
        <f t="shared" si="5"/>
        <v>-1.437579988851212E-2</v>
      </c>
      <c r="K45">
        <f t="shared" si="6"/>
        <v>-1.437579988851212E-2</v>
      </c>
      <c r="Q45" s="2">
        <f t="shared" si="1"/>
        <v>36551.736500000115</v>
      </c>
      <c r="R45">
        <f t="shared" si="7"/>
        <v>2.0666362243454506E-4</v>
      </c>
    </row>
    <row r="46" spans="1:21">
      <c r="A46" s="20" t="s">
        <v>57</v>
      </c>
      <c r="B46" s="6" t="s">
        <v>51</v>
      </c>
      <c r="C46" s="76">
        <v>51570.237399999984</v>
      </c>
      <c r="D46" s="76">
        <v>1.1000000000000001E-3</v>
      </c>
      <c r="E46">
        <f t="shared" si="0"/>
        <v>30509.472726904711</v>
      </c>
      <c r="F46">
        <f t="shared" si="2"/>
        <v>30509.5</v>
      </c>
      <c r="G46" s="14">
        <f t="shared" si="5"/>
        <v>-1.3475800020387396E-2</v>
      </c>
      <c r="K46">
        <f t="shared" si="6"/>
        <v>-1.3475800020387396E-2</v>
      </c>
      <c r="Q46" s="2">
        <f t="shared" si="1"/>
        <v>36551.737399999984</v>
      </c>
      <c r="R46">
        <f t="shared" si="7"/>
        <v>1.8159718618947294E-4</v>
      </c>
    </row>
    <row r="47" spans="1:21">
      <c r="A47" s="58" t="s">
        <v>102</v>
      </c>
      <c r="B47" s="59" t="s">
        <v>51</v>
      </c>
      <c r="C47" s="75">
        <v>51584.056199999999</v>
      </c>
      <c r="D47" s="91">
        <v>2.9999999999999997E-4</v>
      </c>
      <c r="E47">
        <f t="shared" si="0"/>
        <v>30537.440005181063</v>
      </c>
      <c r="F47">
        <f t="shared" si="2"/>
        <v>30537.5</v>
      </c>
      <c r="G47" s="14">
        <f t="shared" si="5"/>
        <v>-2.9643800007761456E-2</v>
      </c>
      <c r="K47">
        <f t="shared" si="6"/>
        <v>-2.9643800007761456E-2</v>
      </c>
      <c r="Q47" s="2">
        <f t="shared" si="1"/>
        <v>36565.556199999999</v>
      </c>
      <c r="R47">
        <f t="shared" si="7"/>
        <v>8.7875487890015809E-4</v>
      </c>
    </row>
    <row r="48" spans="1:21">
      <c r="A48" s="58" t="s">
        <v>102</v>
      </c>
      <c r="B48" s="59" t="s">
        <v>51</v>
      </c>
      <c r="C48" s="75">
        <v>51584.056600000004</v>
      </c>
      <c r="D48" s="91">
        <v>2.9999999999999997E-4</v>
      </c>
      <c r="E48">
        <f t="shared" si="0"/>
        <v>30537.440814723963</v>
      </c>
      <c r="F48">
        <f t="shared" si="2"/>
        <v>30537.5</v>
      </c>
      <c r="G48" s="14">
        <f t="shared" si="5"/>
        <v>-2.9243800003314391E-2</v>
      </c>
      <c r="K48">
        <f t="shared" si="6"/>
        <v>-2.9243800003314391E-2</v>
      </c>
      <c r="Q48" s="2">
        <f t="shared" si="1"/>
        <v>36565.556600000004</v>
      </c>
      <c r="R48">
        <f t="shared" si="7"/>
        <v>8.551998386338508E-4</v>
      </c>
    </row>
    <row r="49" spans="1:21">
      <c r="A49" s="58" t="s">
        <v>102</v>
      </c>
      <c r="B49" s="59" t="s">
        <v>51</v>
      </c>
      <c r="C49" s="75">
        <v>51584.056600000004</v>
      </c>
      <c r="D49" s="91">
        <v>2.0000000000000001E-4</v>
      </c>
      <c r="E49">
        <f t="shared" si="0"/>
        <v>30537.440814723963</v>
      </c>
      <c r="F49">
        <f t="shared" si="2"/>
        <v>30537.5</v>
      </c>
      <c r="G49" s="14">
        <f t="shared" si="5"/>
        <v>-2.9243800003314391E-2</v>
      </c>
      <c r="K49">
        <f t="shared" si="6"/>
        <v>-2.9243800003314391E-2</v>
      </c>
      <c r="Q49" s="2">
        <f t="shared" si="1"/>
        <v>36565.556600000004</v>
      </c>
      <c r="R49">
        <f t="shared" si="7"/>
        <v>8.551998386338508E-4</v>
      </c>
    </row>
    <row r="50" spans="1:21">
      <c r="A50" s="58" t="s">
        <v>102</v>
      </c>
      <c r="B50" s="59" t="s">
        <v>51</v>
      </c>
      <c r="C50" s="75">
        <v>51591.9643</v>
      </c>
      <c r="D50" s="91">
        <v>2.0000000000000001E-4</v>
      </c>
      <c r="E50">
        <f t="shared" si="0"/>
        <v>30553.44487053384</v>
      </c>
      <c r="F50">
        <f t="shared" si="2"/>
        <v>30553.5</v>
      </c>
      <c r="G50" s="14">
        <f t="shared" si="5"/>
        <v>-2.7239800001552794E-2</v>
      </c>
      <c r="K50">
        <f t="shared" si="6"/>
        <v>-2.7239800001552794E-2</v>
      </c>
      <c r="Q50" s="2">
        <f t="shared" si="1"/>
        <v>36573.4643</v>
      </c>
      <c r="R50">
        <f t="shared" si="7"/>
        <v>7.4200670412459557E-4</v>
      </c>
    </row>
    <row r="51" spans="1:21">
      <c r="A51" s="58" t="s">
        <v>102</v>
      </c>
      <c r="B51" s="59" t="s">
        <v>51</v>
      </c>
      <c r="C51" s="75">
        <v>51591.964399999997</v>
      </c>
      <c r="D51" s="91">
        <v>2.9999999999999997E-4</v>
      </c>
      <c r="E51">
        <f t="shared" si="0"/>
        <v>30553.44507291956</v>
      </c>
      <c r="F51">
        <f t="shared" si="2"/>
        <v>30553.5</v>
      </c>
      <c r="G51" s="14">
        <f t="shared" si="5"/>
        <v>-2.7139800004079007E-2</v>
      </c>
      <c r="K51">
        <f t="shared" si="6"/>
        <v>-2.7139800004079007E-2</v>
      </c>
      <c r="Q51" s="2">
        <f t="shared" si="1"/>
        <v>36573.464399999997</v>
      </c>
      <c r="R51">
        <f t="shared" si="7"/>
        <v>7.365687442614069E-4</v>
      </c>
    </row>
    <row r="52" spans="1:21">
      <c r="A52" s="58" t="s">
        <v>102</v>
      </c>
      <c r="B52" s="59" t="s">
        <v>51</v>
      </c>
      <c r="C52" s="75">
        <v>51591.964999999997</v>
      </c>
      <c r="D52" s="91">
        <v>5.9999999999999995E-4</v>
      </c>
      <c r="E52">
        <f t="shared" si="0"/>
        <v>30553.446287233895</v>
      </c>
      <c r="F52">
        <f t="shared" si="2"/>
        <v>30553.5</v>
      </c>
      <c r="G52" s="14">
        <f t="shared" si="5"/>
        <v>-2.6539800004684366E-2</v>
      </c>
      <c r="K52">
        <f t="shared" si="6"/>
        <v>-2.6539800004684366E-2</v>
      </c>
      <c r="Q52" s="2">
        <f t="shared" si="1"/>
        <v>36573.464999999997</v>
      </c>
      <c r="R52">
        <f t="shared" si="7"/>
        <v>7.0436098428864431E-4</v>
      </c>
    </row>
    <row r="53" spans="1:21">
      <c r="A53" s="11" t="s">
        <v>48</v>
      </c>
      <c r="B53" s="42" t="s">
        <v>47</v>
      </c>
      <c r="C53" s="77">
        <v>51603.328999999998</v>
      </c>
      <c r="D53" s="77">
        <v>1E-3</v>
      </c>
      <c r="E53">
        <f t="shared" ref="E53:E84" si="8">(C53-C$7)/C$8</f>
        <v>30576.445400784432</v>
      </c>
      <c r="F53">
        <f t="shared" si="2"/>
        <v>30576.5</v>
      </c>
      <c r="G53" s="14">
        <f t="shared" si="5"/>
        <v>-2.6977800007443875E-2</v>
      </c>
      <c r="I53" s="13"/>
      <c r="K53">
        <f t="shared" si="6"/>
        <v>-2.6977800007443875E-2</v>
      </c>
      <c r="Q53" s="2">
        <f t="shared" ref="Q53:Q84" si="9">C53-15018.5</f>
        <v>36584.828999999998</v>
      </c>
      <c r="R53">
        <f>+(O53-U53)^2</f>
        <v>0</v>
      </c>
      <c r="U53" s="14"/>
    </row>
    <row r="54" spans="1:21">
      <c r="A54" s="58" t="s">
        <v>102</v>
      </c>
      <c r="B54" s="59" t="s">
        <v>51</v>
      </c>
      <c r="C54" s="75">
        <v>51628.0363</v>
      </c>
      <c r="D54" s="91">
        <v>4.0000000000000002E-4</v>
      </c>
      <c r="E54">
        <f t="shared" si="8"/>
        <v>30626.449448498894</v>
      </c>
      <c r="F54">
        <f t="shared" si="2"/>
        <v>30626.5</v>
      </c>
      <c r="G54" s="14">
        <f t="shared" si="5"/>
        <v>-2.4977800007036421E-2</v>
      </c>
      <c r="K54">
        <f t="shared" si="6"/>
        <v>-2.4977800007036421E-2</v>
      </c>
      <c r="Q54" s="2">
        <f t="shared" si="9"/>
        <v>36609.5363</v>
      </c>
      <c r="R54">
        <f>+(O54-G54)^2</f>
        <v>6.2389049319150867E-4</v>
      </c>
    </row>
    <row r="55" spans="1:21">
      <c r="A55" s="58" t="s">
        <v>102</v>
      </c>
      <c r="B55" s="59" t="s">
        <v>51</v>
      </c>
      <c r="C55" s="75">
        <v>51628.036699999997</v>
      </c>
      <c r="D55" s="91">
        <v>5.0000000000000001E-4</v>
      </c>
      <c r="E55">
        <f t="shared" si="8"/>
        <v>30626.450258041779</v>
      </c>
      <c r="F55">
        <f t="shared" si="2"/>
        <v>30626.5</v>
      </c>
      <c r="G55" s="14">
        <f t="shared" si="5"/>
        <v>-2.4577800009865314E-2</v>
      </c>
      <c r="K55">
        <f t="shared" si="6"/>
        <v>-2.4577800009865314E-2</v>
      </c>
      <c r="Q55" s="2">
        <f t="shared" si="9"/>
        <v>36609.536699999997</v>
      </c>
      <c r="R55">
        <f>+(O55-G55)^2</f>
        <v>6.0406825332493539E-4</v>
      </c>
    </row>
    <row r="56" spans="1:21">
      <c r="A56" s="58" t="s">
        <v>102</v>
      </c>
      <c r="B56" s="59" t="s">
        <v>51</v>
      </c>
      <c r="C56" s="75">
        <v>51628.038800000002</v>
      </c>
      <c r="D56" s="91">
        <v>2.0999999999999999E-3</v>
      </c>
      <c r="E56">
        <f t="shared" si="8"/>
        <v>30626.454508141971</v>
      </c>
      <c r="F56">
        <f t="shared" si="2"/>
        <v>30626.5</v>
      </c>
      <c r="G56" s="14">
        <f t="shared" si="5"/>
        <v>-2.2477800004708115E-2</v>
      </c>
      <c r="K56">
        <f t="shared" si="6"/>
        <v>-2.2477800004708115E-2</v>
      </c>
      <c r="Q56" s="2">
        <f t="shared" si="9"/>
        <v>36609.538800000002</v>
      </c>
      <c r="R56">
        <f>+(O56-G56)^2</f>
        <v>5.0525149305165611E-4</v>
      </c>
    </row>
    <row r="57" spans="1:21">
      <c r="A57" s="20" t="s">
        <v>57</v>
      </c>
      <c r="B57" s="6" t="s">
        <v>47</v>
      </c>
      <c r="C57" s="76">
        <v>51628.066199999768</v>
      </c>
      <c r="D57" s="76">
        <v>1.4E-3</v>
      </c>
      <c r="E57">
        <f t="shared" si="8"/>
        <v>30626.509961829572</v>
      </c>
      <c r="F57">
        <f t="shared" si="2"/>
        <v>30626.5</v>
      </c>
      <c r="Q57" s="2">
        <f t="shared" si="9"/>
        <v>36609.566199999768</v>
      </c>
      <c r="R57">
        <f>+(O57-U57)^2</f>
        <v>2.4228050492061377E-5</v>
      </c>
      <c r="U57" s="14">
        <f>C57-(C$7+C$8*F57)</f>
        <v>4.9221997614949942E-3</v>
      </c>
    </row>
    <row r="58" spans="1:21">
      <c r="A58" s="20" t="s">
        <v>57</v>
      </c>
      <c r="B58" s="6" t="s">
        <v>47</v>
      </c>
      <c r="C58" s="76">
        <v>51628.070499999914</v>
      </c>
      <c r="D58" s="76">
        <v>1.5E-3</v>
      </c>
      <c r="E58">
        <f t="shared" si="8"/>
        <v>30626.518664415955</v>
      </c>
      <c r="F58">
        <f t="shared" si="2"/>
        <v>30626.5</v>
      </c>
      <c r="Q58" s="2">
        <f t="shared" si="9"/>
        <v>36609.570499999914</v>
      </c>
      <c r="R58">
        <f>+(O58-U58)^2</f>
        <v>8.5048971134379459E-5</v>
      </c>
      <c r="U58" s="14">
        <f>C58-(C$7+C$8*F58)</f>
        <v>9.2221999075263739E-3</v>
      </c>
    </row>
    <row r="59" spans="1:21">
      <c r="A59" s="20" t="s">
        <v>57</v>
      </c>
      <c r="B59" s="6" t="s">
        <v>47</v>
      </c>
      <c r="C59" s="76">
        <v>51628.077699999791</v>
      </c>
      <c r="D59" s="76">
        <v>2E-3</v>
      </c>
      <c r="E59">
        <f t="shared" si="8"/>
        <v>30626.533236187752</v>
      </c>
      <c r="F59">
        <f t="shared" ref="F59:F90" si="10">ROUND(2*E59,0)/2</f>
        <v>30626.5</v>
      </c>
      <c r="Q59" s="2">
        <f t="shared" si="9"/>
        <v>36609.577699999791</v>
      </c>
      <c r="R59">
        <f>+(O59-U59)^2</f>
        <v>2.6968864574057578E-4</v>
      </c>
      <c r="U59" s="14">
        <f>C59-(C$7+C$8*F59)</f>
        <v>1.6422199783846736E-2</v>
      </c>
    </row>
    <row r="60" spans="1:21">
      <c r="A60" s="58" t="s">
        <v>102</v>
      </c>
      <c r="B60" s="59" t="s">
        <v>51</v>
      </c>
      <c r="C60" s="75">
        <v>51629.022599999997</v>
      </c>
      <c r="D60" s="91">
        <v>2.9999999999999997E-4</v>
      </c>
      <c r="E60">
        <f t="shared" si="8"/>
        <v>30628.445578883864</v>
      </c>
      <c r="F60">
        <f t="shared" si="10"/>
        <v>30628.5</v>
      </c>
      <c r="G60" s="14">
        <f t="shared" ref="G60:G91" si="11">C60-(C$7+C$8*F60)</f>
        <v>-2.6889800006756559E-2</v>
      </c>
      <c r="K60">
        <f t="shared" ref="K60:K70" si="12">G60</f>
        <v>-2.6889800006756559E-2</v>
      </c>
      <c r="Q60" s="2">
        <f t="shared" si="9"/>
        <v>36610.522599999997</v>
      </c>
      <c r="R60">
        <f t="shared" ref="R60:R91" si="13">+(O60-G60)^2</f>
        <v>7.2306134440336509E-4</v>
      </c>
    </row>
    <row r="61" spans="1:21">
      <c r="A61" s="58" t="s">
        <v>102</v>
      </c>
      <c r="B61" s="59" t="s">
        <v>51</v>
      </c>
      <c r="C61" s="75">
        <v>51629.025099999999</v>
      </c>
      <c r="D61" s="91">
        <v>1.9E-3</v>
      </c>
      <c r="E61">
        <f t="shared" si="8"/>
        <v>30628.450638526941</v>
      </c>
      <c r="F61">
        <f t="shared" si="10"/>
        <v>30628.5</v>
      </c>
      <c r="G61" s="14">
        <f t="shared" si="11"/>
        <v>-2.4389800004428253E-2</v>
      </c>
      <c r="K61">
        <f t="shared" si="12"/>
        <v>-2.4389800004428253E-2</v>
      </c>
      <c r="Q61" s="2">
        <f t="shared" si="9"/>
        <v>36610.525099999999</v>
      </c>
      <c r="R61">
        <f t="shared" si="13"/>
        <v>5.948623442560084E-4</v>
      </c>
    </row>
    <row r="62" spans="1:21">
      <c r="A62" s="58" t="s">
        <v>102</v>
      </c>
      <c r="B62" s="59" t="s">
        <v>51</v>
      </c>
      <c r="C62" s="75">
        <v>51629.025399999999</v>
      </c>
      <c r="D62" s="91">
        <v>5.9999999999999995E-4</v>
      </c>
      <c r="E62">
        <f t="shared" si="8"/>
        <v>30628.451245684111</v>
      </c>
      <c r="F62">
        <f t="shared" si="10"/>
        <v>30628.5</v>
      </c>
      <c r="G62" s="14">
        <f t="shared" si="11"/>
        <v>-2.4089800004730932E-2</v>
      </c>
      <c r="K62">
        <f t="shared" si="12"/>
        <v>-2.4089800004730932E-2</v>
      </c>
      <c r="Q62" s="2">
        <f t="shared" si="9"/>
        <v>36610.525399999999</v>
      </c>
      <c r="R62">
        <f t="shared" si="13"/>
        <v>5.8031846426793445E-4</v>
      </c>
    </row>
    <row r="63" spans="1:21">
      <c r="A63" s="58" t="s">
        <v>102</v>
      </c>
      <c r="B63" s="59" t="s">
        <v>51</v>
      </c>
      <c r="C63" s="75">
        <v>51630.011299999998</v>
      </c>
      <c r="D63" s="91">
        <v>2.9999999999999997E-4</v>
      </c>
      <c r="E63">
        <f t="shared" si="8"/>
        <v>30630.446566526196</v>
      </c>
      <c r="F63">
        <f t="shared" si="10"/>
        <v>30630.5</v>
      </c>
      <c r="G63" s="14">
        <f t="shared" si="11"/>
        <v>-2.6401800008898135E-2</v>
      </c>
      <c r="K63">
        <f t="shared" si="12"/>
        <v>-2.6401800008898135E-2</v>
      </c>
      <c r="Q63" s="2">
        <f t="shared" si="9"/>
        <v>36611.511299999998</v>
      </c>
      <c r="R63">
        <f t="shared" si="13"/>
        <v>6.9705504370985358E-4</v>
      </c>
    </row>
    <row r="64" spans="1:21">
      <c r="A64" s="58" t="s">
        <v>102</v>
      </c>
      <c r="B64" s="59" t="s">
        <v>51</v>
      </c>
      <c r="C64" s="75">
        <v>51630.0118</v>
      </c>
      <c r="D64" s="91">
        <v>5.9999999999999995E-4</v>
      </c>
      <c r="E64">
        <f t="shared" si="8"/>
        <v>30630.447578454816</v>
      </c>
      <c r="F64">
        <f t="shared" si="10"/>
        <v>30630.5</v>
      </c>
      <c r="G64" s="14">
        <f t="shared" si="11"/>
        <v>-2.5901800006977282E-2</v>
      </c>
      <c r="K64">
        <f t="shared" si="12"/>
        <v>-2.5901800006977282E-2</v>
      </c>
      <c r="Q64" s="2">
        <f t="shared" si="9"/>
        <v>36611.5118</v>
      </c>
      <c r="R64">
        <f t="shared" si="13"/>
        <v>6.709032436014484E-4</v>
      </c>
    </row>
    <row r="65" spans="1:18">
      <c r="A65" s="58" t="s">
        <v>102</v>
      </c>
      <c r="B65" s="59" t="s">
        <v>51</v>
      </c>
      <c r="C65" s="75">
        <v>51630.0121</v>
      </c>
      <c r="D65" s="91">
        <v>2.9999999999999997E-4</v>
      </c>
      <c r="E65">
        <f t="shared" si="8"/>
        <v>30630.448185611982</v>
      </c>
      <c r="F65">
        <f t="shared" si="10"/>
        <v>30630.5</v>
      </c>
      <c r="G65" s="14">
        <f t="shared" si="11"/>
        <v>-2.5601800007279962E-2</v>
      </c>
      <c r="K65">
        <f t="shared" si="12"/>
        <v>-2.5601800007279962E-2</v>
      </c>
      <c r="Q65" s="2">
        <f t="shared" si="9"/>
        <v>36611.5121</v>
      </c>
      <c r="R65">
        <f t="shared" si="13"/>
        <v>6.5545216361276033E-4</v>
      </c>
    </row>
    <row r="66" spans="1:18">
      <c r="A66" s="58" t="s">
        <v>102</v>
      </c>
      <c r="B66" s="59" t="s">
        <v>47</v>
      </c>
      <c r="C66" s="75">
        <v>51900.535100000001</v>
      </c>
      <c r="D66" s="91">
        <v>2.9999999999999997E-4</v>
      </c>
      <c r="E66">
        <f t="shared" si="8"/>
        <v>31177.948114776984</v>
      </c>
      <c r="F66">
        <f t="shared" si="10"/>
        <v>31178</v>
      </c>
      <c r="G66" s="14">
        <f t="shared" si="11"/>
        <v>-2.5636800004576799E-2</v>
      </c>
      <c r="K66">
        <f t="shared" si="12"/>
        <v>-2.5636800004576799E-2</v>
      </c>
      <c r="Q66" s="2">
        <f t="shared" si="9"/>
        <v>36882.035100000001</v>
      </c>
      <c r="R66">
        <f t="shared" si="13"/>
        <v>6.5724551447466891E-4</v>
      </c>
    </row>
    <row r="67" spans="1:18">
      <c r="A67" s="58" t="s">
        <v>102</v>
      </c>
      <c r="B67" s="59" t="s">
        <v>47</v>
      </c>
      <c r="C67" s="75">
        <v>51900.535300000003</v>
      </c>
      <c r="D67" s="91">
        <v>2.0000000000000001E-4</v>
      </c>
      <c r="E67">
        <f t="shared" si="8"/>
        <v>31177.948519548434</v>
      </c>
      <c r="F67">
        <f t="shared" si="10"/>
        <v>31178</v>
      </c>
      <c r="G67" s="14">
        <f t="shared" si="11"/>
        <v>-2.5436800002353266E-2</v>
      </c>
      <c r="K67">
        <f t="shared" si="12"/>
        <v>-2.5436800002353266E-2</v>
      </c>
      <c r="Q67" s="2">
        <f t="shared" si="9"/>
        <v>36882.035300000003</v>
      </c>
      <c r="R67">
        <f t="shared" si="13"/>
        <v>6.4703079435971911E-4</v>
      </c>
    </row>
    <row r="68" spans="1:18">
      <c r="A68" s="7" t="s">
        <v>33</v>
      </c>
      <c r="C68" s="76">
        <v>51906.959150000002</v>
      </c>
      <c r="D68" s="76">
        <v>5.9999999999999995E-4</v>
      </c>
      <c r="E68">
        <f t="shared" si="8"/>
        <v>31190.949474809044</v>
      </c>
      <c r="F68">
        <f t="shared" si="10"/>
        <v>31191</v>
      </c>
      <c r="G68" s="14">
        <f t="shared" si="11"/>
        <v>-2.4964800002635457E-2</v>
      </c>
      <c r="K68">
        <f t="shared" si="12"/>
        <v>-2.4964800002635457E-2</v>
      </c>
      <c r="Q68" s="2">
        <f t="shared" si="9"/>
        <v>36888.459150000002</v>
      </c>
      <c r="R68">
        <f t="shared" si="13"/>
        <v>6.2324123917158734E-4</v>
      </c>
    </row>
    <row r="69" spans="1:18">
      <c r="A69" s="58" t="s">
        <v>102</v>
      </c>
      <c r="B69" s="59" t="s">
        <v>51</v>
      </c>
      <c r="C69" s="75">
        <v>51925.487999999998</v>
      </c>
      <c r="D69" s="91">
        <v>1E-4</v>
      </c>
      <c r="E69">
        <f t="shared" si="8"/>
        <v>31228.449221826879</v>
      </c>
      <c r="F69">
        <f t="shared" si="10"/>
        <v>31228.5</v>
      </c>
      <c r="G69" s="14">
        <f t="shared" si="11"/>
        <v>-2.5089800008572638E-2</v>
      </c>
      <c r="K69">
        <f t="shared" si="12"/>
        <v>-2.5089800008572638E-2</v>
      </c>
      <c r="Q69" s="2">
        <f t="shared" si="9"/>
        <v>36906.987999999998</v>
      </c>
      <c r="R69">
        <f t="shared" si="13"/>
        <v>6.2949806447017153E-4</v>
      </c>
    </row>
    <row r="70" spans="1:18">
      <c r="A70" s="58" t="s">
        <v>102</v>
      </c>
      <c r="B70" s="59" t="s">
        <v>51</v>
      </c>
      <c r="C70" s="75">
        <v>51925.489099999999</v>
      </c>
      <c r="D70" s="91">
        <v>2.9999999999999997E-4</v>
      </c>
      <c r="E70">
        <f t="shared" si="8"/>
        <v>31228.451448069834</v>
      </c>
      <c r="F70">
        <f t="shared" si="10"/>
        <v>31228.5</v>
      </c>
      <c r="G70" s="14">
        <f t="shared" si="11"/>
        <v>-2.3989800007257145E-2</v>
      </c>
      <c r="K70">
        <f t="shared" si="12"/>
        <v>-2.3989800007257145E-2</v>
      </c>
      <c r="Q70" s="2">
        <f t="shared" si="9"/>
        <v>36906.989099999999</v>
      </c>
      <c r="R70">
        <f t="shared" si="13"/>
        <v>5.7551050438819494E-4</v>
      </c>
    </row>
    <row r="71" spans="1:18">
      <c r="A71" s="11" t="s">
        <v>48</v>
      </c>
      <c r="B71" s="42" t="s">
        <v>47</v>
      </c>
      <c r="C71" s="77">
        <v>51926.476799999997</v>
      </c>
      <c r="D71" s="77">
        <v>6.9999999999999999E-4</v>
      </c>
      <c r="E71">
        <f t="shared" si="8"/>
        <v>31230.45041185493</v>
      </c>
      <c r="F71">
        <f t="shared" si="10"/>
        <v>31230.5</v>
      </c>
      <c r="G71" s="14">
        <f t="shared" si="11"/>
        <v>-2.4501800005964469E-2</v>
      </c>
      <c r="J71">
        <f>G71</f>
        <v>-2.4501800005964469E-2</v>
      </c>
      <c r="Q71" s="2">
        <f t="shared" si="9"/>
        <v>36907.976799999997</v>
      </c>
      <c r="R71">
        <f t="shared" si="13"/>
        <v>6.003382035322805E-4</v>
      </c>
    </row>
    <row r="72" spans="1:18">
      <c r="A72" s="58" t="s">
        <v>102</v>
      </c>
      <c r="B72" s="59" t="s">
        <v>47</v>
      </c>
      <c r="C72" s="75">
        <v>51940.060400000002</v>
      </c>
      <c r="D72" s="91">
        <v>2.9999999999999997E-4</v>
      </c>
      <c r="E72">
        <f t="shared" si="8"/>
        <v>31257.941678910996</v>
      </c>
      <c r="F72">
        <f t="shared" si="10"/>
        <v>31258</v>
      </c>
      <c r="G72" s="14">
        <f t="shared" si="11"/>
        <v>-2.8816800004278775E-2</v>
      </c>
      <c r="K72">
        <f>G72</f>
        <v>-2.8816800004278775E-2</v>
      </c>
      <c r="Q72" s="2">
        <f t="shared" si="9"/>
        <v>36921.560400000002</v>
      </c>
      <c r="R72">
        <f t="shared" si="13"/>
        <v>8.3040796248660118E-4</v>
      </c>
    </row>
    <row r="73" spans="1:18">
      <c r="A73" s="58" t="s">
        <v>102</v>
      </c>
      <c r="B73" s="59" t="s">
        <v>47</v>
      </c>
      <c r="C73" s="75">
        <v>51940.060400000002</v>
      </c>
      <c r="D73" s="91">
        <v>2.0000000000000001E-4</v>
      </c>
      <c r="E73">
        <f t="shared" si="8"/>
        <v>31257.941678910996</v>
      </c>
      <c r="F73">
        <f t="shared" si="10"/>
        <v>31258</v>
      </c>
      <c r="G73" s="14">
        <f t="shared" si="11"/>
        <v>-2.8816800004278775E-2</v>
      </c>
      <c r="K73">
        <f>G73</f>
        <v>-2.8816800004278775E-2</v>
      </c>
      <c r="Q73" s="2">
        <f t="shared" si="9"/>
        <v>36921.560400000002</v>
      </c>
      <c r="R73">
        <f t="shared" si="13"/>
        <v>8.3040796248660118E-4</v>
      </c>
    </row>
    <row r="74" spans="1:18">
      <c r="A74" s="58" t="s">
        <v>102</v>
      </c>
      <c r="B74" s="59" t="s">
        <v>47</v>
      </c>
      <c r="C74" s="75">
        <v>51940.061099999999</v>
      </c>
      <c r="D74" s="91">
        <v>5.9999999999999995E-4</v>
      </c>
      <c r="E74">
        <f t="shared" si="8"/>
        <v>31257.943095611052</v>
      </c>
      <c r="F74">
        <f t="shared" si="10"/>
        <v>31258</v>
      </c>
      <c r="G74" s="14">
        <f t="shared" si="11"/>
        <v>-2.8116800007410347E-2</v>
      </c>
      <c r="K74">
        <f>G74</f>
        <v>-2.8116800007410347E-2</v>
      </c>
      <c r="Q74" s="2">
        <f t="shared" si="9"/>
        <v>36921.561099999999</v>
      </c>
      <c r="R74">
        <f t="shared" si="13"/>
        <v>7.905544426567105E-4</v>
      </c>
    </row>
    <row r="75" spans="1:18">
      <c r="A75" s="58" t="s">
        <v>102</v>
      </c>
      <c r="B75" s="59" t="s">
        <v>47</v>
      </c>
      <c r="C75" s="75">
        <v>51952.411899999999</v>
      </c>
      <c r="D75" s="91">
        <v>1E-4</v>
      </c>
      <c r="E75">
        <f t="shared" si="8"/>
        <v>31282.939351475175</v>
      </c>
      <c r="F75">
        <f t="shared" si="10"/>
        <v>31283</v>
      </c>
      <c r="G75" s="14">
        <f t="shared" si="11"/>
        <v>-2.9966800007969141E-2</v>
      </c>
      <c r="K75">
        <f>G75</f>
        <v>-2.9966800007969141E-2</v>
      </c>
      <c r="Q75" s="2">
        <f t="shared" si="9"/>
        <v>36933.911899999999</v>
      </c>
      <c r="R75">
        <f t="shared" si="13"/>
        <v>8.9800910271761931E-4</v>
      </c>
    </row>
    <row r="76" spans="1:18">
      <c r="A76" s="58" t="s">
        <v>102</v>
      </c>
      <c r="B76" s="59" t="s">
        <v>47</v>
      </c>
      <c r="C76" s="75">
        <v>51952.415399999998</v>
      </c>
      <c r="D76" s="91">
        <v>4.0000000000000002E-4</v>
      </c>
      <c r="E76">
        <f t="shared" si="8"/>
        <v>31282.946434975478</v>
      </c>
      <c r="F76">
        <f t="shared" si="10"/>
        <v>31283</v>
      </c>
      <c r="G76" s="14">
        <f t="shared" si="11"/>
        <v>-2.6466800009075087E-2</v>
      </c>
      <c r="K76">
        <f>G76</f>
        <v>-2.6466800009075087E-2</v>
      </c>
      <c r="Q76" s="2">
        <f t="shared" si="9"/>
        <v>36933.915399999998</v>
      </c>
      <c r="R76">
        <f t="shared" si="13"/>
        <v>7.0049150272037696E-4</v>
      </c>
    </row>
    <row r="77" spans="1:18">
      <c r="A77" s="11" t="s">
        <v>48</v>
      </c>
      <c r="B77" s="61"/>
      <c r="C77" s="77">
        <v>51955.379300000001</v>
      </c>
      <c r="D77" s="77">
        <v>6.9999999999999999E-4</v>
      </c>
      <c r="E77">
        <f t="shared" si="8"/>
        <v>31288.944945416562</v>
      </c>
      <c r="F77">
        <f t="shared" si="10"/>
        <v>31289</v>
      </c>
      <c r="G77" s="14">
        <f t="shared" si="11"/>
        <v>-2.7202800003578886E-2</v>
      </c>
      <c r="J77">
        <f>G77</f>
        <v>-2.7202800003578886E-2</v>
      </c>
      <c r="Q77" s="2">
        <f t="shared" si="9"/>
        <v>36936.879300000001</v>
      </c>
      <c r="R77">
        <f t="shared" si="13"/>
        <v>7.3999232803471145E-4</v>
      </c>
    </row>
    <row r="78" spans="1:18">
      <c r="A78" s="58" t="s">
        <v>102</v>
      </c>
      <c r="B78" s="59" t="s">
        <v>47</v>
      </c>
      <c r="C78" s="75">
        <v>52003.308400000002</v>
      </c>
      <c r="D78" s="91">
        <v>5.0000000000000001E-4</v>
      </c>
      <c r="E78">
        <f t="shared" si="8"/>
        <v>31385.946600931777</v>
      </c>
      <c r="F78">
        <f t="shared" si="10"/>
        <v>31386</v>
      </c>
      <c r="G78" s="14">
        <f t="shared" si="11"/>
        <v>-2.6384800003143027E-2</v>
      </c>
      <c r="K78">
        <f t="shared" ref="K78:K90" si="14">G78</f>
        <v>-2.6384800003143027E-2</v>
      </c>
      <c r="Q78" s="2">
        <f t="shared" si="9"/>
        <v>36984.808400000002</v>
      </c>
      <c r="R78">
        <f t="shared" si="13"/>
        <v>6.9615767120585629E-4</v>
      </c>
    </row>
    <row r="79" spans="1:18">
      <c r="A79" t="s">
        <v>46</v>
      </c>
      <c r="C79" s="78">
        <v>52537.936800000003</v>
      </c>
      <c r="D79" s="78">
        <v>2.9999999999999997E-4</v>
      </c>
      <c r="E79">
        <f t="shared" si="8"/>
        <v>32467.958153108844</v>
      </c>
      <c r="F79">
        <f t="shared" si="10"/>
        <v>32468</v>
      </c>
      <c r="G79" s="14">
        <f t="shared" si="11"/>
        <v>-2.0676799998909701E-2</v>
      </c>
      <c r="K79">
        <f t="shared" si="14"/>
        <v>-2.0676799998909701E-2</v>
      </c>
      <c r="Q79" s="2">
        <f t="shared" si="9"/>
        <v>37519.436800000003</v>
      </c>
      <c r="R79">
        <f t="shared" si="13"/>
        <v>4.2753005819491218E-4</v>
      </c>
    </row>
    <row r="80" spans="1:18">
      <c r="A80" s="15" t="s">
        <v>54</v>
      </c>
      <c r="B80" s="12" t="s">
        <v>51</v>
      </c>
      <c r="C80" s="79">
        <v>52654.052300000003</v>
      </c>
      <c r="D80" s="76">
        <v>4.0000000000000002E-4</v>
      </c>
      <c r="E80">
        <f t="shared" si="8"/>
        <v>32702.959347184609</v>
      </c>
      <c r="F80">
        <f t="shared" si="10"/>
        <v>32703</v>
      </c>
      <c r="G80" s="14">
        <f t="shared" si="11"/>
        <v>-2.0086800002900418E-2</v>
      </c>
      <c r="K80">
        <f t="shared" si="14"/>
        <v>-2.0086800002900418E-2</v>
      </c>
      <c r="Q80" s="2">
        <f t="shared" si="9"/>
        <v>37635.552300000003</v>
      </c>
      <c r="R80">
        <f t="shared" si="13"/>
        <v>4.0347953435652023E-4</v>
      </c>
    </row>
    <row r="81" spans="1:18">
      <c r="A81" s="15" t="s">
        <v>53</v>
      </c>
      <c r="B81" s="12" t="s">
        <v>51</v>
      </c>
      <c r="C81" s="79">
        <v>52659.239800000003</v>
      </c>
      <c r="D81" s="79">
        <v>1E-4</v>
      </c>
      <c r="E81">
        <f t="shared" si="8"/>
        <v>32713.458106560127</v>
      </c>
      <c r="F81">
        <f t="shared" si="10"/>
        <v>32713.5</v>
      </c>
      <c r="G81" s="14">
        <f t="shared" si="11"/>
        <v>-2.0699799999420065E-2</v>
      </c>
      <c r="K81">
        <f t="shared" si="14"/>
        <v>-2.0699799999420065E-2</v>
      </c>
      <c r="Q81" s="2">
        <f t="shared" si="9"/>
        <v>37640.739800000003</v>
      </c>
      <c r="R81">
        <f t="shared" si="13"/>
        <v>4.2848172001599093E-4</v>
      </c>
    </row>
    <row r="82" spans="1:18">
      <c r="A82" s="49" t="s">
        <v>49</v>
      </c>
      <c r="B82" s="50" t="s">
        <v>51</v>
      </c>
      <c r="C82" s="80">
        <v>52667.640500000001</v>
      </c>
      <c r="D82" s="80">
        <v>2.0000000000000001E-4</v>
      </c>
      <c r="E82">
        <f t="shared" si="8"/>
        <v>32730.459923983915</v>
      </c>
      <c r="F82">
        <f t="shared" si="10"/>
        <v>32730.5</v>
      </c>
      <c r="G82" s="14">
        <f t="shared" si="11"/>
        <v>-1.9801800001005176E-2</v>
      </c>
      <c r="K82">
        <f t="shared" si="14"/>
        <v>-1.9801800001005176E-2</v>
      </c>
      <c r="Q82" s="2">
        <f t="shared" si="9"/>
        <v>37649.140500000001</v>
      </c>
      <c r="R82">
        <f t="shared" si="13"/>
        <v>3.9211128327980863E-4</v>
      </c>
    </row>
    <row r="83" spans="1:18">
      <c r="A83" s="16" t="s">
        <v>49</v>
      </c>
      <c r="C83" s="76">
        <v>52667.640525502538</v>
      </c>
      <c r="D83" s="76">
        <v>2.0000000000000001E-4</v>
      </c>
      <c r="E83">
        <f t="shared" si="8"/>
        <v>32730.459975597409</v>
      </c>
      <c r="F83">
        <f t="shared" si="10"/>
        <v>32730.5</v>
      </c>
      <c r="G83" s="14">
        <f t="shared" si="11"/>
        <v>-1.9776297463977244E-2</v>
      </c>
      <c r="K83">
        <f t="shared" si="14"/>
        <v>-1.9776297463977244E-2</v>
      </c>
      <c r="Q83" s="2">
        <f t="shared" si="9"/>
        <v>37649.140525502538</v>
      </c>
      <c r="R83">
        <f t="shared" si="13"/>
        <v>3.9110194138371277E-4</v>
      </c>
    </row>
    <row r="84" spans="1:18">
      <c r="A84" s="17" t="s">
        <v>45</v>
      </c>
      <c r="B84" s="17"/>
      <c r="C84" s="77">
        <v>52668.135000000002</v>
      </c>
      <c r="D84" s="77">
        <v>2.0000000000000001E-4</v>
      </c>
      <c r="E84">
        <f t="shared" si="8"/>
        <v>32731.460721383664</v>
      </c>
      <c r="F84">
        <f t="shared" si="10"/>
        <v>32731.5</v>
      </c>
      <c r="G84" s="14">
        <f t="shared" si="11"/>
        <v>-1.9407800005865283E-2</v>
      </c>
      <c r="K84">
        <f t="shared" si="14"/>
        <v>-1.9407800005865283E-2</v>
      </c>
      <c r="Q84" s="2">
        <f t="shared" si="9"/>
        <v>37649.635000000002</v>
      </c>
      <c r="R84">
        <f t="shared" si="13"/>
        <v>3.7666270106766447E-4</v>
      </c>
    </row>
    <row r="85" spans="1:18">
      <c r="A85" s="15" t="s">
        <v>53</v>
      </c>
      <c r="B85" s="12" t="s">
        <v>51</v>
      </c>
      <c r="C85" s="79">
        <v>52955.704100000003</v>
      </c>
      <c r="D85" s="79">
        <v>1E-4</v>
      </c>
      <c r="E85">
        <f t="shared" ref="E85:E116" si="15">(C85-C$7)/C$8</f>
        <v>33313.459523260186</v>
      </c>
      <c r="F85">
        <f t="shared" si="10"/>
        <v>33313.5</v>
      </c>
      <c r="G85" s="14">
        <f t="shared" si="11"/>
        <v>-1.9999800002551638E-2</v>
      </c>
      <c r="K85">
        <f t="shared" si="14"/>
        <v>-1.9999800002551638E-2</v>
      </c>
      <c r="Q85" s="2">
        <f t="shared" ref="Q85:Q116" si="16">C85-15018.5</f>
        <v>37937.204100000003</v>
      </c>
      <c r="R85">
        <f t="shared" si="13"/>
        <v>3.9999200014206448E-4</v>
      </c>
    </row>
    <row r="86" spans="1:18">
      <c r="A86" s="11" t="s">
        <v>90</v>
      </c>
      <c r="B86" s="60" t="s">
        <v>51</v>
      </c>
      <c r="C86" s="81">
        <v>52978.430899999999</v>
      </c>
      <c r="D86" s="81">
        <v>1.1000000000000001E-3</v>
      </c>
      <c r="E86">
        <f t="shared" si="15"/>
        <v>33359.455321732574</v>
      </c>
      <c r="F86">
        <f t="shared" si="10"/>
        <v>33359.5</v>
      </c>
      <c r="G86" s="14">
        <f t="shared" si="11"/>
        <v>-2.2075800006859936E-2</v>
      </c>
      <c r="K86">
        <f t="shared" si="14"/>
        <v>-2.2075800006859936E-2</v>
      </c>
      <c r="Q86" s="2">
        <f t="shared" si="16"/>
        <v>37959.930899999999</v>
      </c>
      <c r="R86">
        <f t="shared" si="13"/>
        <v>4.8734094594287715E-4</v>
      </c>
    </row>
    <row r="87" spans="1:18">
      <c r="A87" s="11" t="s">
        <v>90</v>
      </c>
      <c r="B87" s="60" t="s">
        <v>47</v>
      </c>
      <c r="C87" s="81">
        <v>52992.515299999999</v>
      </c>
      <c r="D87" s="81">
        <v>2.0000000000000001E-4</v>
      </c>
      <c r="E87">
        <f t="shared" si="15"/>
        <v>33387.960136488917</v>
      </c>
      <c r="F87">
        <f t="shared" si="10"/>
        <v>33388</v>
      </c>
      <c r="G87" s="14">
        <f t="shared" si="11"/>
        <v>-1.9696800009114668E-2</v>
      </c>
      <c r="K87">
        <f t="shared" si="14"/>
        <v>-1.9696800009114668E-2</v>
      </c>
      <c r="Q87" s="2">
        <f t="shared" si="16"/>
        <v>37974.015299999999</v>
      </c>
      <c r="R87">
        <f t="shared" si="13"/>
        <v>3.8796393059905958E-4</v>
      </c>
    </row>
    <row r="88" spans="1:18">
      <c r="A88" s="11" t="s">
        <v>90</v>
      </c>
      <c r="B88" s="60" t="s">
        <v>51</v>
      </c>
      <c r="C88" s="81">
        <v>53113.324500000002</v>
      </c>
      <c r="D88" s="81">
        <v>1.1000000000000001E-3</v>
      </c>
      <c r="E88">
        <f t="shared" si="15"/>
        <v>33632.46070924052</v>
      </c>
      <c r="F88">
        <f t="shared" si="10"/>
        <v>33632.5</v>
      </c>
      <c r="G88" s="14">
        <f t="shared" si="11"/>
        <v>-1.9413800007896498E-2</v>
      </c>
      <c r="K88">
        <f t="shared" si="14"/>
        <v>-1.9413800007896498E-2</v>
      </c>
      <c r="Q88" s="2">
        <f t="shared" si="16"/>
        <v>38094.824500000002</v>
      </c>
      <c r="R88">
        <f t="shared" si="13"/>
        <v>3.7689563074660206E-4</v>
      </c>
    </row>
    <row r="89" spans="1:18">
      <c r="A89" s="15" t="s">
        <v>52</v>
      </c>
      <c r="B89" s="39" t="s">
        <v>47</v>
      </c>
      <c r="C89" s="82">
        <v>53407.315399999999</v>
      </c>
      <c r="D89" s="82">
        <v>2.0000000000000001E-4</v>
      </c>
      <c r="E89">
        <f t="shared" si="15"/>
        <v>34227.456317470329</v>
      </c>
      <c r="F89">
        <f t="shared" si="10"/>
        <v>34227.5</v>
      </c>
      <c r="G89" s="14">
        <f t="shared" si="11"/>
        <v>-2.1583800007647369E-2</v>
      </c>
      <c r="K89">
        <f t="shared" si="14"/>
        <v>-2.1583800007647369E-2</v>
      </c>
      <c r="Q89" s="2">
        <f t="shared" si="16"/>
        <v>38388.815399999999</v>
      </c>
      <c r="R89">
        <f t="shared" si="13"/>
        <v>4.6586042277011857E-4</v>
      </c>
    </row>
    <row r="90" spans="1:18">
      <c r="A90" s="15" t="s">
        <v>52</v>
      </c>
      <c r="B90" s="39" t="s">
        <v>51</v>
      </c>
      <c r="C90" s="82">
        <v>53410.282399999996</v>
      </c>
      <c r="D90" s="82">
        <v>1E-4</v>
      </c>
      <c r="E90">
        <f t="shared" si="15"/>
        <v>34233.461101868808</v>
      </c>
      <c r="F90">
        <f t="shared" si="10"/>
        <v>34233.5</v>
      </c>
      <c r="G90" s="14">
        <f t="shared" si="11"/>
        <v>-1.921980000770418E-2</v>
      </c>
      <c r="K90">
        <f t="shared" si="14"/>
        <v>-1.921980000770418E-2</v>
      </c>
      <c r="Q90" s="2">
        <f t="shared" si="16"/>
        <v>38391.782399999996</v>
      </c>
      <c r="R90">
        <f t="shared" si="13"/>
        <v>3.6940071233614556E-4</v>
      </c>
    </row>
    <row r="91" spans="1:18">
      <c r="A91" s="15" t="s">
        <v>50</v>
      </c>
      <c r="B91" s="39" t="s">
        <v>51</v>
      </c>
      <c r="C91" s="82">
        <v>53410.2834</v>
      </c>
      <c r="D91" s="82">
        <v>2.0000000000000001E-4</v>
      </c>
      <c r="E91">
        <f t="shared" si="15"/>
        <v>34233.463125726048</v>
      </c>
      <c r="F91">
        <f t="shared" ref="F91:F122" si="17">ROUND(2*E91,0)/2</f>
        <v>34233.5</v>
      </c>
      <c r="G91" s="14">
        <f t="shared" si="11"/>
        <v>-1.8219800003862474E-2</v>
      </c>
      <c r="J91">
        <f>G91</f>
        <v>-1.8219800003862474E-2</v>
      </c>
      <c r="Q91" s="2">
        <f t="shared" si="16"/>
        <v>38391.7834</v>
      </c>
      <c r="R91">
        <f t="shared" si="13"/>
        <v>3.3196111218074703E-4</v>
      </c>
    </row>
    <row r="92" spans="1:18">
      <c r="A92" s="15" t="s">
        <v>50</v>
      </c>
      <c r="B92" s="39" t="s">
        <v>47</v>
      </c>
      <c r="C92" s="82">
        <v>53417.446799999998</v>
      </c>
      <c r="D92" s="82">
        <v>2.9999999999999997E-4</v>
      </c>
      <c r="E92">
        <f t="shared" si="15"/>
        <v>34247.960824600377</v>
      </c>
      <c r="F92">
        <f t="shared" si="17"/>
        <v>34248</v>
      </c>
      <c r="G92" s="14">
        <f t="shared" ref="G92:G123" si="18">C92-(C$7+C$8*F92)</f>
        <v>-1.9356800003151875E-2</v>
      </c>
      <c r="J92">
        <f>G92</f>
        <v>-1.9356800003151875E-2</v>
      </c>
      <c r="Q92" s="2">
        <f t="shared" si="16"/>
        <v>38398.946799999998</v>
      </c>
      <c r="R92">
        <f t="shared" ref="R92:R123" si="19">+(O92-G92)^2</f>
        <v>3.7468570636202045E-4</v>
      </c>
    </row>
    <row r="93" spans="1:18">
      <c r="A93" s="15" t="s">
        <v>54</v>
      </c>
      <c r="B93" s="39" t="s">
        <v>51</v>
      </c>
      <c r="C93" s="82">
        <v>53453.020799999998</v>
      </c>
      <c r="D93" s="77">
        <v>1E-4</v>
      </c>
      <c r="E93">
        <f t="shared" si="15"/>
        <v>34319.957521665376</v>
      </c>
      <c r="F93">
        <f t="shared" si="17"/>
        <v>34320</v>
      </c>
      <c r="G93" s="14">
        <f t="shared" si="18"/>
        <v>-2.0988800009945408E-2</v>
      </c>
      <c r="K93">
        <f>G93</f>
        <v>-2.0988800009945408E-2</v>
      </c>
      <c r="Q93" s="2">
        <f t="shared" si="16"/>
        <v>38434.520799999998</v>
      </c>
      <c r="R93">
        <f t="shared" si="19"/>
        <v>4.4052972585748436E-4</v>
      </c>
    </row>
    <row r="94" spans="1:18">
      <c r="A94" s="41" t="s">
        <v>73</v>
      </c>
      <c r="B94" s="42" t="s">
        <v>47</v>
      </c>
      <c r="C94" s="77">
        <v>53706.491130000002</v>
      </c>
      <c r="D94" s="77">
        <v>4.0000000000000002E-4</v>
      </c>
      <c r="E94">
        <f t="shared" si="15"/>
        <v>34832.945281376866</v>
      </c>
      <c r="F94">
        <f t="shared" si="17"/>
        <v>34833</v>
      </c>
      <c r="G94" s="14">
        <f t="shared" si="18"/>
        <v>-2.7036799998313654E-2</v>
      </c>
      <c r="K94">
        <f>G94</f>
        <v>-2.7036799998313654E-2</v>
      </c>
      <c r="Q94" s="2">
        <f t="shared" si="16"/>
        <v>38687.991130000002</v>
      </c>
      <c r="R94">
        <f t="shared" si="19"/>
        <v>7.3098855414881322E-4</v>
      </c>
    </row>
    <row r="95" spans="1:18">
      <c r="A95" s="43" t="s">
        <v>67</v>
      </c>
      <c r="B95" s="39" t="s">
        <v>51</v>
      </c>
      <c r="C95" s="82">
        <v>53752.444799999997</v>
      </c>
      <c r="D95" s="82">
        <v>5.9999999999999995E-4</v>
      </c>
      <c r="E95">
        <f t="shared" si="15"/>
        <v>34925.948948606158</v>
      </c>
      <c r="F95">
        <f t="shared" si="17"/>
        <v>34926</v>
      </c>
      <c r="G95" s="14">
        <f t="shared" si="18"/>
        <v>-2.5224800003343262E-2</v>
      </c>
      <c r="J95">
        <f>G95</f>
        <v>-2.5224800003343262E-2</v>
      </c>
      <c r="Q95" s="2">
        <f t="shared" si="16"/>
        <v>38733.944799999997</v>
      </c>
      <c r="R95">
        <f t="shared" si="19"/>
        <v>6.362905352086662E-4</v>
      </c>
    </row>
    <row r="96" spans="1:18">
      <c r="A96" s="44" t="s">
        <v>66</v>
      </c>
      <c r="B96" s="45" t="s">
        <v>47</v>
      </c>
      <c r="C96" s="83">
        <v>53768.258399999999</v>
      </c>
      <c r="D96" s="83">
        <v>1E-4</v>
      </c>
      <c r="E96">
        <f t="shared" si="15"/>
        <v>34957.953417282915</v>
      </c>
      <c r="F96">
        <f t="shared" si="17"/>
        <v>34958</v>
      </c>
      <c r="G96" s="14">
        <f t="shared" si="18"/>
        <v>-2.3016800005279947E-2</v>
      </c>
      <c r="K96">
        <f>G96</f>
        <v>-2.3016800005279947E-2</v>
      </c>
      <c r="Q96" s="2">
        <f t="shared" si="16"/>
        <v>38749.758399999999</v>
      </c>
      <c r="R96">
        <f t="shared" si="19"/>
        <v>5.2977308248305498E-4</v>
      </c>
    </row>
    <row r="97" spans="1:18">
      <c r="A97" s="46" t="s">
        <v>65</v>
      </c>
      <c r="B97" s="17"/>
      <c r="C97" s="77">
        <v>54097.8243</v>
      </c>
      <c r="D97" s="77">
        <v>2.9999999999999997E-4</v>
      </c>
      <c r="E97">
        <f t="shared" si="15"/>
        <v>35624.947746434962</v>
      </c>
      <c r="F97">
        <f t="shared" si="17"/>
        <v>35625</v>
      </c>
      <c r="G97" s="14">
        <f t="shared" si="18"/>
        <v>-2.5818800007982645E-2</v>
      </c>
      <c r="K97">
        <f>G97</f>
        <v>-2.5818800007982645E-2</v>
      </c>
      <c r="Q97" s="2">
        <f t="shared" si="16"/>
        <v>39079.3243</v>
      </c>
      <c r="R97">
        <f t="shared" si="19"/>
        <v>6.6661043385220459E-4</v>
      </c>
    </row>
    <row r="98" spans="1:18">
      <c r="A98" s="41" t="s">
        <v>68</v>
      </c>
      <c r="B98" s="39"/>
      <c r="C98" s="77">
        <v>54148.470800000003</v>
      </c>
      <c r="D98" s="77">
        <v>8.9999999999999998E-4</v>
      </c>
      <c r="E98">
        <f t="shared" si="15"/>
        <v>35727.449031584314</v>
      </c>
      <c r="F98">
        <f t="shared" si="17"/>
        <v>35727.5</v>
      </c>
      <c r="G98" s="14">
        <f t="shared" si="18"/>
        <v>-2.5183800004015211E-2</v>
      </c>
      <c r="J98">
        <f>G98</f>
        <v>-2.5183800004015211E-2</v>
      </c>
      <c r="Q98" s="2">
        <f t="shared" si="16"/>
        <v>39129.970800000003</v>
      </c>
      <c r="R98">
        <f t="shared" si="19"/>
        <v>6.3422378264223656E-4</v>
      </c>
    </row>
    <row r="99" spans="1:18">
      <c r="A99" s="40" t="s">
        <v>74</v>
      </c>
      <c r="B99" s="39" t="s">
        <v>51</v>
      </c>
      <c r="C99" s="82">
        <v>54178.362800000003</v>
      </c>
      <c r="D99" s="82">
        <v>1E-4</v>
      </c>
      <c r="E99">
        <f t="shared" si="15"/>
        <v>35787.946171874049</v>
      </c>
      <c r="F99">
        <f t="shared" si="17"/>
        <v>35788</v>
      </c>
      <c r="G99" s="14">
        <f t="shared" si="18"/>
        <v>-2.6596800002153032E-2</v>
      </c>
      <c r="K99">
        <f>G99</f>
        <v>-2.6596800002153032E-2</v>
      </c>
      <c r="Q99" s="2">
        <f t="shared" si="16"/>
        <v>39159.862800000003</v>
      </c>
      <c r="R99">
        <f t="shared" si="19"/>
        <v>7.0738977035452746E-4</v>
      </c>
    </row>
    <row r="100" spans="1:18">
      <c r="A100" s="40" t="s">
        <v>74</v>
      </c>
      <c r="B100" s="39" t="s">
        <v>47</v>
      </c>
      <c r="C100" s="82">
        <v>54203.314400000003</v>
      </c>
      <c r="D100" s="82">
        <v>1E-4</v>
      </c>
      <c r="E100">
        <f t="shared" si="15"/>
        <v>35838.444647909557</v>
      </c>
      <c r="F100">
        <f t="shared" si="17"/>
        <v>35838.5</v>
      </c>
      <c r="G100" s="14">
        <f t="shared" si="18"/>
        <v>-2.7349800002411939E-2</v>
      </c>
      <c r="K100">
        <f>G100</f>
        <v>-2.7349800002411939E-2</v>
      </c>
      <c r="Q100" s="2">
        <f t="shared" si="16"/>
        <v>39184.814400000003</v>
      </c>
      <c r="R100">
        <f t="shared" si="19"/>
        <v>7.4801156017193209E-4</v>
      </c>
    </row>
    <row r="101" spans="1:18">
      <c r="A101" s="40" t="s">
        <v>75</v>
      </c>
      <c r="B101" s="39" t="s">
        <v>51</v>
      </c>
      <c r="C101" s="82">
        <v>54433.565199999997</v>
      </c>
      <c r="D101" s="82">
        <v>2.9999999999999997E-4</v>
      </c>
      <c r="E101">
        <f t="shared" si="15"/>
        <v>36304.439393976172</v>
      </c>
      <c r="F101">
        <f t="shared" si="17"/>
        <v>36304.5</v>
      </c>
      <c r="G101" s="14">
        <f t="shared" si="18"/>
        <v>-2.9945800008135848E-2</v>
      </c>
      <c r="I101">
        <f>G101</f>
        <v>-2.9945800008135848E-2</v>
      </c>
      <c r="Q101" s="2">
        <f t="shared" si="16"/>
        <v>39415.065199999997</v>
      </c>
      <c r="R101">
        <f t="shared" si="19"/>
        <v>8.9675093812726899E-4</v>
      </c>
    </row>
    <row r="102" spans="1:18">
      <c r="A102" s="16" t="s">
        <v>71</v>
      </c>
      <c r="B102" s="17"/>
      <c r="C102" s="77">
        <v>54789.820800000001</v>
      </c>
      <c r="D102" s="77">
        <v>4.0000000000000002E-4</v>
      </c>
      <c r="E102">
        <f t="shared" si="15"/>
        <v>37025.449865413488</v>
      </c>
      <c r="F102">
        <f t="shared" si="17"/>
        <v>37025.5</v>
      </c>
      <c r="G102" s="14">
        <f t="shared" si="18"/>
        <v>-2.4771800002781674E-2</v>
      </c>
      <c r="K102">
        <f>G102</f>
        <v>-2.4771800002781674E-2</v>
      </c>
      <c r="Q102" s="2">
        <f t="shared" si="16"/>
        <v>39771.320800000001</v>
      </c>
      <c r="R102">
        <f t="shared" si="19"/>
        <v>6.136420753778142E-4</v>
      </c>
    </row>
    <row r="103" spans="1:18">
      <c r="A103" s="47" t="s">
        <v>72</v>
      </c>
      <c r="B103" s="42" t="s">
        <v>47</v>
      </c>
      <c r="C103" s="77">
        <v>54802.906999999999</v>
      </c>
      <c r="D103" s="77">
        <v>2.0000000000000001E-4</v>
      </c>
      <c r="E103">
        <f t="shared" si="15"/>
        <v>37051.934465883824</v>
      </c>
      <c r="F103">
        <f t="shared" si="17"/>
        <v>37052</v>
      </c>
      <c r="G103" s="14">
        <f t="shared" si="18"/>
        <v>-3.2380800003011245E-2</v>
      </c>
      <c r="K103">
        <f>G103</f>
        <v>-3.2380800003011245E-2</v>
      </c>
      <c r="Q103" s="2">
        <f t="shared" si="16"/>
        <v>39784.406999999999</v>
      </c>
      <c r="R103">
        <f t="shared" si="19"/>
        <v>1.0485162088350131E-3</v>
      </c>
    </row>
    <row r="104" spans="1:18">
      <c r="A104" s="44" t="s">
        <v>80</v>
      </c>
      <c r="B104" s="48" t="s">
        <v>51</v>
      </c>
      <c r="C104" s="84">
        <v>54831.322500000002</v>
      </c>
      <c r="D104" s="84">
        <v>6.9999999999999999E-4</v>
      </c>
      <c r="E104">
        <f t="shared" si="15"/>
        <v>37109.443380974924</v>
      </c>
      <c r="F104">
        <f t="shared" si="17"/>
        <v>37109.5</v>
      </c>
      <c r="G104" s="14">
        <f t="shared" si="18"/>
        <v>-2.7975800003332552E-2</v>
      </c>
      <c r="J104">
        <f>G104</f>
        <v>-2.7975800003332552E-2</v>
      </c>
      <c r="Q104" s="2">
        <f t="shared" si="16"/>
        <v>39812.822500000002</v>
      </c>
      <c r="R104">
        <f t="shared" si="19"/>
        <v>7.826453858264616E-4</v>
      </c>
    </row>
    <row r="105" spans="1:18">
      <c r="A105" s="44" t="s">
        <v>80</v>
      </c>
      <c r="B105" s="48" t="s">
        <v>51</v>
      </c>
      <c r="C105" s="84">
        <v>54832.311699999998</v>
      </c>
      <c r="D105" s="84">
        <v>5.9999999999999995E-4</v>
      </c>
      <c r="E105">
        <f t="shared" si="15"/>
        <v>37111.445380545862</v>
      </c>
      <c r="F105">
        <f t="shared" si="17"/>
        <v>37111.5</v>
      </c>
      <c r="G105" s="14">
        <f t="shared" si="18"/>
        <v>-2.6987800003553275E-2</v>
      </c>
      <c r="J105">
        <f>G105</f>
        <v>-2.6987800003553275E-2</v>
      </c>
      <c r="Q105" s="2">
        <f t="shared" si="16"/>
        <v>39813.811699999998</v>
      </c>
      <c r="R105">
        <f t="shared" si="19"/>
        <v>7.283413490317902E-4</v>
      </c>
    </row>
    <row r="106" spans="1:18">
      <c r="A106" s="44" t="s">
        <v>80</v>
      </c>
      <c r="B106" s="48" t="s">
        <v>47</v>
      </c>
      <c r="C106" s="84">
        <v>54832.554300000003</v>
      </c>
      <c r="D106" s="84">
        <v>1.1000000000000001E-3</v>
      </c>
      <c r="E106">
        <f t="shared" si="15"/>
        <v>37111.936368309631</v>
      </c>
      <c r="F106">
        <f t="shared" si="17"/>
        <v>37112</v>
      </c>
      <c r="G106" s="14">
        <f t="shared" si="18"/>
        <v>-3.1440799997653812E-2</v>
      </c>
      <c r="J106">
        <f>G106</f>
        <v>-3.1440799997653812E-2</v>
      </c>
      <c r="Q106" s="2">
        <f t="shared" si="16"/>
        <v>39814.054300000003</v>
      </c>
      <c r="R106">
        <f t="shared" si="19"/>
        <v>9.8852390449246795E-4</v>
      </c>
    </row>
    <row r="107" spans="1:18">
      <c r="A107" s="44" t="s">
        <v>80</v>
      </c>
      <c r="B107" s="48" t="s">
        <v>51</v>
      </c>
      <c r="C107" s="84">
        <v>54857.506800000003</v>
      </c>
      <c r="D107" s="84">
        <v>4.0000000000000002E-4</v>
      </c>
      <c r="E107">
        <f t="shared" si="15"/>
        <v>37162.43666581664</v>
      </c>
      <c r="F107">
        <f t="shared" si="17"/>
        <v>37162.5</v>
      </c>
      <c r="G107" s="14">
        <f t="shared" si="18"/>
        <v>-3.1293799998820759E-2</v>
      </c>
      <c r="J107">
        <f>G107</f>
        <v>-3.1293799998820759E-2</v>
      </c>
      <c r="Q107" s="2">
        <f t="shared" si="16"/>
        <v>39839.006800000003</v>
      </c>
      <c r="R107">
        <f t="shared" si="19"/>
        <v>9.793019183661942E-4</v>
      </c>
    </row>
    <row r="108" spans="1:18">
      <c r="A108" s="43" t="s">
        <v>79</v>
      </c>
      <c r="B108" s="42" t="s">
        <v>51</v>
      </c>
      <c r="C108" s="77">
        <v>55155.451379999999</v>
      </c>
      <c r="D108" s="77">
        <v>5.0000000000000001E-4</v>
      </c>
      <c r="E108">
        <f t="shared" si="15"/>
        <v>37765.433957895664</v>
      </c>
      <c r="F108">
        <f t="shared" si="17"/>
        <v>37765.5</v>
      </c>
      <c r="G108" s="14">
        <f t="shared" si="18"/>
        <v>-3.2631800007948186E-2</v>
      </c>
      <c r="K108">
        <f t="shared" ref="K108:K117" si="20">G108</f>
        <v>-3.2631800007948186E-2</v>
      </c>
      <c r="Q108" s="2">
        <f t="shared" si="16"/>
        <v>40136.951379999999</v>
      </c>
      <c r="R108">
        <f t="shared" si="19"/>
        <v>1.0648343717587273E-3</v>
      </c>
    </row>
    <row r="109" spans="1:18">
      <c r="A109" s="43" t="s">
        <v>79</v>
      </c>
      <c r="B109" s="42" t="s">
        <v>51</v>
      </c>
      <c r="C109" s="77">
        <v>55155.454279999998</v>
      </c>
      <c r="D109" s="77">
        <v>5.0000000000000001E-4</v>
      </c>
      <c r="E109">
        <f t="shared" si="15"/>
        <v>37765.439827081624</v>
      </c>
      <c r="F109">
        <f t="shared" si="17"/>
        <v>37765.5</v>
      </c>
      <c r="G109" s="14">
        <f t="shared" si="18"/>
        <v>-2.9731800008448772E-2</v>
      </c>
      <c r="K109">
        <f t="shared" si="20"/>
        <v>-2.9731800008448772E-2</v>
      </c>
      <c r="Q109" s="2">
        <f t="shared" si="16"/>
        <v>40136.954279999998</v>
      </c>
      <c r="R109">
        <f t="shared" si="19"/>
        <v>8.8397993174239441E-4</v>
      </c>
    </row>
    <row r="110" spans="1:18">
      <c r="A110" s="43" t="s">
        <v>79</v>
      </c>
      <c r="B110" s="42" t="s">
        <v>51</v>
      </c>
      <c r="C110" s="77">
        <v>55157.430809999998</v>
      </c>
      <c r="D110" s="77">
        <v>2.0000000000000001E-4</v>
      </c>
      <c r="E110">
        <f t="shared" si="15"/>
        <v>37769.440041610491</v>
      </c>
      <c r="F110">
        <f t="shared" si="17"/>
        <v>37769.5</v>
      </c>
      <c r="G110" s="14">
        <f t="shared" si="18"/>
        <v>-2.962580000894377E-2</v>
      </c>
      <c r="K110">
        <f t="shared" si="20"/>
        <v>-2.962580000894377E-2</v>
      </c>
      <c r="Q110" s="2">
        <f t="shared" si="16"/>
        <v>40138.930809999998</v>
      </c>
      <c r="R110">
        <f t="shared" si="19"/>
        <v>8.7768802616993271E-4</v>
      </c>
    </row>
    <row r="111" spans="1:18">
      <c r="A111" s="43" t="s">
        <v>79</v>
      </c>
      <c r="B111" s="42" t="s">
        <v>51</v>
      </c>
      <c r="C111" s="77">
        <v>55479.59115</v>
      </c>
      <c r="D111" s="77">
        <v>1E-4</v>
      </c>
      <c r="E111">
        <f t="shared" si="15"/>
        <v>38421.44657462163</v>
      </c>
      <c r="F111">
        <f t="shared" si="17"/>
        <v>38421.5</v>
      </c>
      <c r="G111" s="14">
        <f t="shared" si="18"/>
        <v>-2.6397800007543992E-2</v>
      </c>
      <c r="K111">
        <f t="shared" si="20"/>
        <v>-2.6397800007543992E-2</v>
      </c>
      <c r="Q111" s="2">
        <f t="shared" si="16"/>
        <v>40461.09115</v>
      </c>
      <c r="R111">
        <f t="shared" si="19"/>
        <v>6.9684384523828957E-4</v>
      </c>
    </row>
    <row r="112" spans="1:18">
      <c r="A112" s="43" t="s">
        <v>76</v>
      </c>
      <c r="B112" s="42" t="s">
        <v>47</v>
      </c>
      <c r="C112" s="77">
        <v>55538.884299999998</v>
      </c>
      <c r="D112" s="77">
        <v>5.0000000000000001E-4</v>
      </c>
      <c r="E112">
        <f t="shared" si="15"/>
        <v>38541.447444880236</v>
      </c>
      <c r="F112">
        <f t="shared" si="17"/>
        <v>38541.5</v>
      </c>
      <c r="G112" s="14">
        <f t="shared" si="18"/>
        <v>-2.596780000749277E-2</v>
      </c>
      <c r="K112">
        <f t="shared" si="20"/>
        <v>-2.596780000749277E-2</v>
      </c>
      <c r="Q112" s="2">
        <f t="shared" si="16"/>
        <v>40520.384299999998</v>
      </c>
      <c r="R112">
        <f t="shared" si="19"/>
        <v>6.7432663722914146E-4</v>
      </c>
    </row>
    <row r="113" spans="1:18">
      <c r="A113" s="43" t="s">
        <v>79</v>
      </c>
      <c r="B113" s="42" t="s">
        <v>51</v>
      </c>
      <c r="C113" s="77">
        <v>55591.260240000003</v>
      </c>
      <c r="D113" s="77">
        <v>2.9999999999999997E-4</v>
      </c>
      <c r="E113">
        <f t="shared" si="15"/>
        <v>38647.448869675733</v>
      </c>
      <c r="F113">
        <f t="shared" si="17"/>
        <v>38647.5</v>
      </c>
      <c r="G113" s="14">
        <f t="shared" si="18"/>
        <v>-2.5263800001994241E-2</v>
      </c>
      <c r="K113">
        <f t="shared" si="20"/>
        <v>-2.5263800001994241E-2</v>
      </c>
      <c r="Q113" s="2">
        <f t="shared" si="16"/>
        <v>40572.760240000003</v>
      </c>
      <c r="R113">
        <f t="shared" si="19"/>
        <v>6.3825959054076425E-4</v>
      </c>
    </row>
    <row r="114" spans="1:18">
      <c r="A114" s="43" t="s">
        <v>79</v>
      </c>
      <c r="B114" s="42" t="s">
        <v>51</v>
      </c>
      <c r="C114" s="77">
        <v>55591.261339999997</v>
      </c>
      <c r="D114" s="77">
        <v>2.9999999999999997E-4</v>
      </c>
      <c r="E114">
        <f t="shared" si="15"/>
        <v>38647.451095918674</v>
      </c>
      <c r="F114">
        <f t="shared" si="17"/>
        <v>38647.5</v>
      </c>
      <c r="G114" s="14">
        <f t="shared" si="18"/>
        <v>-2.4163800007954706E-2</v>
      </c>
      <c r="K114">
        <f t="shared" si="20"/>
        <v>-2.4163800007954706E-2</v>
      </c>
      <c r="Q114" s="2">
        <f t="shared" si="16"/>
        <v>40572.761339999997</v>
      </c>
      <c r="R114">
        <f t="shared" si="19"/>
        <v>5.8388923082443181E-4</v>
      </c>
    </row>
    <row r="115" spans="1:18">
      <c r="A115" s="43" t="s">
        <v>79</v>
      </c>
      <c r="B115" s="42" t="s">
        <v>51</v>
      </c>
      <c r="C115" s="77">
        <v>55621.400560000002</v>
      </c>
      <c r="D115" s="77">
        <v>5.9999999999999995E-4</v>
      </c>
      <c r="E115">
        <f t="shared" si="15"/>
        <v>38708.448574192575</v>
      </c>
      <c r="F115">
        <f t="shared" si="17"/>
        <v>38708.5</v>
      </c>
      <c r="G115" s="14">
        <f t="shared" si="18"/>
        <v>-2.5409800007764716E-2</v>
      </c>
      <c r="K115">
        <f t="shared" si="20"/>
        <v>-2.5409800007764716E-2</v>
      </c>
      <c r="Q115" s="2">
        <f t="shared" si="16"/>
        <v>40602.900560000002</v>
      </c>
      <c r="R115">
        <f t="shared" si="19"/>
        <v>6.4565793643459979E-4</v>
      </c>
    </row>
    <row r="116" spans="1:18">
      <c r="A116" s="43" t="s">
        <v>79</v>
      </c>
      <c r="B116" s="42" t="s">
        <v>51</v>
      </c>
      <c r="C116" s="77">
        <v>55621.401059999997</v>
      </c>
      <c r="D116" s="77">
        <v>5.9999999999999995E-4</v>
      </c>
      <c r="E116">
        <f t="shared" si="15"/>
        <v>38708.449586121176</v>
      </c>
      <c r="F116">
        <f t="shared" si="17"/>
        <v>38708.5</v>
      </c>
      <c r="G116" s="14">
        <f t="shared" si="18"/>
        <v>-2.4909800013119821E-2</v>
      </c>
      <c r="K116">
        <f t="shared" si="20"/>
        <v>-2.4909800013119821E-2</v>
      </c>
      <c r="Q116" s="2">
        <f t="shared" si="16"/>
        <v>40602.901059999997</v>
      </c>
      <c r="R116">
        <f t="shared" si="19"/>
        <v>6.2049813669362423E-4</v>
      </c>
    </row>
    <row r="117" spans="1:18">
      <c r="A117" s="43" t="s">
        <v>79</v>
      </c>
      <c r="B117" s="42" t="s">
        <v>51</v>
      </c>
      <c r="C117" s="77">
        <v>55621.401660000003</v>
      </c>
      <c r="D117" s="77">
        <v>4.0000000000000002E-4</v>
      </c>
      <c r="E117">
        <f t="shared" ref="E117:E148" si="21">(C117-C$7)/C$8</f>
        <v>38708.45080043553</v>
      </c>
      <c r="F117">
        <f t="shared" si="17"/>
        <v>38708.5</v>
      </c>
      <c r="G117" s="14">
        <f t="shared" si="18"/>
        <v>-2.4309800006449223E-2</v>
      </c>
      <c r="K117">
        <f t="shared" si="20"/>
        <v>-2.4309800006449223E-2</v>
      </c>
      <c r="Q117" s="2">
        <f t="shared" ref="Q117:Q148" si="22">C117-15018.5</f>
        <v>40602.901660000003</v>
      </c>
      <c r="R117">
        <f t="shared" si="19"/>
        <v>5.9096637635355862E-4</v>
      </c>
    </row>
    <row r="118" spans="1:18">
      <c r="A118" s="44" t="s">
        <v>81</v>
      </c>
      <c r="B118" s="48" t="s">
        <v>51</v>
      </c>
      <c r="C118" s="84">
        <v>55623.377899999999</v>
      </c>
      <c r="D118" s="84">
        <v>8.0000000000000004E-4</v>
      </c>
      <c r="E118">
        <f t="shared" si="21"/>
        <v>38712.450428045791</v>
      </c>
      <c r="F118">
        <f t="shared" si="17"/>
        <v>38712.5</v>
      </c>
      <c r="G118" s="14">
        <f t="shared" si="18"/>
        <v>-2.4493800003256183E-2</v>
      </c>
      <c r="J118">
        <f>G118</f>
        <v>-2.4493800003256183E-2</v>
      </c>
      <c r="Q118" s="2">
        <f t="shared" si="22"/>
        <v>40604.877899999999</v>
      </c>
      <c r="R118">
        <f t="shared" si="19"/>
        <v>5.9994623859951262E-4</v>
      </c>
    </row>
    <row r="119" spans="1:18">
      <c r="A119" s="43" t="s">
        <v>82</v>
      </c>
      <c r="B119" s="42" t="s">
        <v>47</v>
      </c>
      <c r="C119" s="77">
        <v>55643.384890000001</v>
      </c>
      <c r="D119" s="77">
        <v>4.0000000000000002E-4</v>
      </c>
      <c r="E119">
        <f t="shared" si="21"/>
        <v>38752.941719388138</v>
      </c>
      <c r="F119">
        <f t="shared" si="17"/>
        <v>38753</v>
      </c>
      <c r="G119" s="14">
        <f t="shared" si="18"/>
        <v>-2.8796800004784018E-2</v>
      </c>
      <c r="K119">
        <f t="shared" ref="K119:K129" si="23">G119</f>
        <v>-2.8796800004784018E-2</v>
      </c>
      <c r="Q119" s="2">
        <f t="shared" si="22"/>
        <v>40624.884890000001</v>
      </c>
      <c r="R119">
        <f t="shared" si="19"/>
        <v>8.2925569051552886E-4</v>
      </c>
    </row>
    <row r="120" spans="1:18">
      <c r="A120" s="43" t="s">
        <v>82</v>
      </c>
      <c r="B120" s="42" t="s">
        <v>47</v>
      </c>
      <c r="C120" s="77">
        <v>55643.38579</v>
      </c>
      <c r="D120" s="77">
        <v>5.0000000000000001E-4</v>
      </c>
      <c r="E120">
        <f t="shared" si="21"/>
        <v>38752.94354085964</v>
      </c>
      <c r="F120">
        <f t="shared" si="17"/>
        <v>38753</v>
      </c>
      <c r="G120" s="14">
        <f t="shared" si="18"/>
        <v>-2.7896800005692057E-2</v>
      </c>
      <c r="K120">
        <f t="shared" si="23"/>
        <v>-2.7896800005692057E-2</v>
      </c>
      <c r="Q120" s="2">
        <f t="shared" si="22"/>
        <v>40624.88579</v>
      </c>
      <c r="R120">
        <f t="shared" si="19"/>
        <v>7.7823145055758039E-4</v>
      </c>
    </row>
    <row r="121" spans="1:18">
      <c r="A121" s="43" t="s">
        <v>82</v>
      </c>
      <c r="B121" s="42" t="s">
        <v>47</v>
      </c>
      <c r="C121" s="77">
        <v>55643.387390000004</v>
      </c>
      <c r="D121" s="77">
        <v>2.0000000000000001E-4</v>
      </c>
      <c r="E121">
        <f t="shared" si="21"/>
        <v>38752.946779031219</v>
      </c>
      <c r="F121">
        <f t="shared" si="17"/>
        <v>38753</v>
      </c>
      <c r="G121" s="14">
        <f t="shared" si="18"/>
        <v>-2.6296800002455711E-2</v>
      </c>
      <c r="K121">
        <f t="shared" si="23"/>
        <v>-2.6296800002455711E-2</v>
      </c>
      <c r="Q121" s="2">
        <f t="shared" si="22"/>
        <v>40624.887390000004</v>
      </c>
      <c r="R121">
        <f t="shared" si="19"/>
        <v>6.915216903691547E-4</v>
      </c>
    </row>
    <row r="122" spans="1:18">
      <c r="A122" s="43" t="s">
        <v>82</v>
      </c>
      <c r="B122" s="42" t="s">
        <v>47</v>
      </c>
      <c r="C122" s="77">
        <v>55650.301200000002</v>
      </c>
      <c r="D122" s="77">
        <v>4.0000000000000002E-4</v>
      </c>
      <c r="E122">
        <f t="shared" si="21"/>
        <v>38766.939343379752</v>
      </c>
      <c r="F122">
        <f t="shared" si="17"/>
        <v>38767</v>
      </c>
      <c r="G122" s="14">
        <f t="shared" si="18"/>
        <v>-2.9970800002047326E-2</v>
      </c>
      <c r="K122">
        <f t="shared" si="23"/>
        <v>-2.9970800002047326E-2</v>
      </c>
      <c r="Q122" s="2">
        <f t="shared" si="22"/>
        <v>40631.801200000002</v>
      </c>
      <c r="R122">
        <f t="shared" si="19"/>
        <v>8.9824885276272007E-4</v>
      </c>
    </row>
    <row r="123" spans="1:18">
      <c r="A123" s="43" t="s">
        <v>82</v>
      </c>
      <c r="B123" s="42" t="s">
        <v>47</v>
      </c>
      <c r="C123" s="77">
        <v>55650.301399999997</v>
      </c>
      <c r="D123" s="77">
        <v>5.9999999999999995E-4</v>
      </c>
      <c r="E123">
        <f t="shared" si="21"/>
        <v>38766.939748151191</v>
      </c>
      <c r="F123">
        <f t="shared" ref="F123:F154" si="24">ROUND(2*E123,0)/2</f>
        <v>38767</v>
      </c>
      <c r="G123" s="14">
        <f t="shared" si="18"/>
        <v>-2.9770800007099751E-2</v>
      </c>
      <c r="K123">
        <f t="shared" si="23"/>
        <v>-2.9770800007099751E-2</v>
      </c>
      <c r="Q123" s="2">
        <f t="shared" si="22"/>
        <v>40631.801399999997</v>
      </c>
      <c r="R123">
        <f t="shared" si="19"/>
        <v>8.8630053306273059E-4</v>
      </c>
    </row>
    <row r="124" spans="1:18">
      <c r="A124" s="43" t="s">
        <v>82</v>
      </c>
      <c r="B124" s="42" t="s">
        <v>47</v>
      </c>
      <c r="C124" s="77">
        <v>55650.3033</v>
      </c>
      <c r="D124" s="77">
        <v>4.0000000000000002E-4</v>
      </c>
      <c r="E124">
        <f t="shared" si="21"/>
        <v>38766.943593479933</v>
      </c>
      <c r="F124">
        <f t="shared" si="24"/>
        <v>38767</v>
      </c>
      <c r="G124" s="14">
        <f t="shared" ref="G124:G155" si="25">C124-(C$7+C$8*F124)</f>
        <v>-2.7870800004166085E-2</v>
      </c>
      <c r="K124">
        <f t="shared" si="23"/>
        <v>-2.7870800004166085E-2</v>
      </c>
      <c r="Q124" s="2">
        <f t="shared" si="22"/>
        <v>40631.8033</v>
      </c>
      <c r="R124">
        <f t="shared" ref="R124:R155" si="26">+(O124-G124)^2</f>
        <v>7.767814928722243E-4</v>
      </c>
    </row>
    <row r="125" spans="1:18">
      <c r="A125" s="43" t="s">
        <v>82</v>
      </c>
      <c r="B125" s="42" t="s">
        <v>51</v>
      </c>
      <c r="C125" s="77">
        <v>55916.378620000003</v>
      </c>
      <c r="D125" s="77">
        <v>4.0000000000000002E-4</v>
      </c>
      <c r="E125">
        <f t="shared" si="21"/>
        <v>39305.442053324587</v>
      </c>
      <c r="F125">
        <f t="shared" si="24"/>
        <v>39305.5</v>
      </c>
      <c r="G125" s="14">
        <f t="shared" si="25"/>
        <v>-2.8631799999857321E-2</v>
      </c>
      <c r="K125">
        <f t="shared" si="23"/>
        <v>-2.8631799999857321E-2</v>
      </c>
      <c r="Q125" s="2">
        <f t="shared" si="22"/>
        <v>40897.878620000003</v>
      </c>
      <c r="R125">
        <f t="shared" si="26"/>
        <v>8.1977997123182974E-4</v>
      </c>
    </row>
    <row r="126" spans="1:18">
      <c r="A126" s="43" t="s">
        <v>82</v>
      </c>
      <c r="B126" s="42" t="s">
        <v>51</v>
      </c>
      <c r="C126" s="77">
        <v>55916.37902</v>
      </c>
      <c r="D126" s="77">
        <v>2.9999999999999997E-4</v>
      </c>
      <c r="E126">
        <f t="shared" si="21"/>
        <v>39305.442862867472</v>
      </c>
      <c r="F126">
        <f t="shared" si="24"/>
        <v>39305.5</v>
      </c>
      <c r="G126" s="14">
        <f t="shared" si="25"/>
        <v>-2.8231800002686214E-2</v>
      </c>
      <c r="K126">
        <f t="shared" si="23"/>
        <v>-2.8231800002686214E-2</v>
      </c>
      <c r="Q126" s="2">
        <f t="shared" si="22"/>
        <v>40897.87902</v>
      </c>
      <c r="R126">
        <f t="shared" si="26"/>
        <v>7.9703453139167324E-4</v>
      </c>
    </row>
    <row r="127" spans="1:18">
      <c r="A127" s="43" t="s">
        <v>82</v>
      </c>
      <c r="B127" s="42" t="s">
        <v>51</v>
      </c>
      <c r="C127" s="77">
        <v>55916.379220000003</v>
      </c>
      <c r="D127" s="77">
        <v>4.0000000000000002E-4</v>
      </c>
      <c r="E127">
        <f t="shared" si="21"/>
        <v>39305.443267638919</v>
      </c>
      <c r="F127">
        <f t="shared" si="24"/>
        <v>39305.5</v>
      </c>
      <c r="G127" s="14">
        <f t="shared" si="25"/>
        <v>-2.8031800000462681E-2</v>
      </c>
      <c r="K127">
        <f t="shared" si="23"/>
        <v>-2.8031800000462681E-2</v>
      </c>
      <c r="Q127" s="2">
        <f t="shared" si="22"/>
        <v>40897.879220000003</v>
      </c>
      <c r="R127">
        <f t="shared" si="26"/>
        <v>7.8578181126593956E-4</v>
      </c>
    </row>
    <row r="128" spans="1:18">
      <c r="A128" s="43" t="s">
        <v>82</v>
      </c>
      <c r="B128" s="42" t="s">
        <v>47</v>
      </c>
      <c r="C128" s="77">
        <v>55942.32069</v>
      </c>
      <c r="D128" s="77">
        <v>2.9999999999999997E-4</v>
      </c>
      <c r="E128">
        <f t="shared" si="21"/>
        <v>39357.945099229713</v>
      </c>
      <c r="F128">
        <f t="shared" si="24"/>
        <v>39358</v>
      </c>
      <c r="G128" s="14">
        <f t="shared" si="25"/>
        <v>-2.7126799999678042E-2</v>
      </c>
      <c r="K128">
        <f t="shared" si="23"/>
        <v>-2.7126799999678042E-2</v>
      </c>
      <c r="O128">
        <f t="shared" ref="O128:O161" ca="1" si="27">+C$11+C$12*F128</f>
        <v>-1.7425855074792329E-2</v>
      </c>
      <c r="Q128" s="2">
        <f t="shared" si="22"/>
        <v>40923.82069</v>
      </c>
      <c r="R128">
        <f t="shared" ca="1" si="26"/>
        <v>9.4108332435665869E-5</v>
      </c>
    </row>
    <row r="129" spans="1:18">
      <c r="A129" s="43" t="s">
        <v>82</v>
      </c>
      <c r="B129" s="42" t="s">
        <v>51</v>
      </c>
      <c r="C129" s="77">
        <v>55956.400119999998</v>
      </c>
      <c r="D129" s="77">
        <v>2.0000000000000001E-4</v>
      </c>
      <c r="E129">
        <f t="shared" si="21"/>
        <v>39386.439855415629</v>
      </c>
      <c r="F129">
        <f t="shared" si="24"/>
        <v>39386.5</v>
      </c>
      <c r="G129" s="14">
        <f t="shared" si="25"/>
        <v>-2.9717800010985229E-2</v>
      </c>
      <c r="K129">
        <f t="shared" si="23"/>
        <v>-2.9717800010985229E-2</v>
      </c>
      <c r="O129">
        <f t="shared" ca="1" si="27"/>
        <v>-1.7759726208006643E-2</v>
      </c>
      <c r="Q129" s="2">
        <f t="shared" si="22"/>
        <v>40937.900119999998</v>
      </c>
      <c r="R129">
        <f t="shared" ca="1" si="26"/>
        <v>1.4299552907748273E-4</v>
      </c>
    </row>
    <row r="130" spans="1:18">
      <c r="A130" s="43" t="s">
        <v>83</v>
      </c>
      <c r="B130" s="42" t="s">
        <v>47</v>
      </c>
      <c r="C130" s="77">
        <v>56001.366199999997</v>
      </c>
      <c r="D130" s="77">
        <v>4.0000000000000002E-4</v>
      </c>
      <c r="E130">
        <f t="shared" si="21"/>
        <v>39477.444781484119</v>
      </c>
      <c r="F130">
        <f t="shared" si="24"/>
        <v>39477.5</v>
      </c>
      <c r="G130" s="14">
        <f t="shared" si="25"/>
        <v>-2.728380000917241E-2</v>
      </c>
      <c r="J130">
        <f>G130</f>
        <v>-2.728380000917241E-2</v>
      </c>
      <c r="O130">
        <f t="shared" ca="1" si="27"/>
        <v>-1.8825770878971804E-2</v>
      </c>
      <c r="Q130" s="2">
        <f t="shared" si="22"/>
        <v>40982.866199999997</v>
      </c>
      <c r="R130">
        <f t="shared" ca="1" si="26"/>
        <v>7.1538256767322023E-5</v>
      </c>
    </row>
    <row r="131" spans="1:18">
      <c r="A131" s="43" t="s">
        <v>82</v>
      </c>
      <c r="B131" s="42" t="s">
        <v>51</v>
      </c>
      <c r="C131" s="77">
        <v>56247.422550000003</v>
      </c>
      <c r="D131" s="77">
        <v>5.0000000000000001E-4</v>
      </c>
      <c r="E131">
        <f t="shared" si="21"/>
        <v>39975.427704176829</v>
      </c>
      <c r="F131">
        <f t="shared" si="24"/>
        <v>39975.5</v>
      </c>
      <c r="G131" s="14">
        <f t="shared" si="25"/>
        <v>-3.5721799999009818E-2</v>
      </c>
      <c r="K131">
        <f>G131</f>
        <v>-3.5721799999009818E-2</v>
      </c>
      <c r="O131">
        <f t="shared" ca="1" si="27"/>
        <v>-2.4659729627770133E-2</v>
      </c>
      <c r="Q131" s="2">
        <f t="shared" si="22"/>
        <v>41228.922550000003</v>
      </c>
      <c r="R131">
        <f t="shared" ca="1" si="26"/>
        <v>1.2236940089825889E-4</v>
      </c>
    </row>
    <row r="132" spans="1:18">
      <c r="A132" s="43" t="s">
        <v>82</v>
      </c>
      <c r="B132" s="42" t="s">
        <v>51</v>
      </c>
      <c r="C132" s="77">
        <v>56247.424339999998</v>
      </c>
      <c r="D132" s="77">
        <v>2.9999999999999997E-4</v>
      </c>
      <c r="E132">
        <f t="shared" si="21"/>
        <v>39975.431326881262</v>
      </c>
      <c r="F132">
        <f t="shared" si="24"/>
        <v>39975.5</v>
      </c>
      <c r="G132" s="14">
        <f t="shared" si="25"/>
        <v>-3.3931800004211254E-2</v>
      </c>
      <c r="K132">
        <f>G132</f>
        <v>-3.3931800004211254E-2</v>
      </c>
      <c r="O132">
        <f t="shared" ca="1" si="27"/>
        <v>-2.4659729627770133E-2</v>
      </c>
      <c r="Q132" s="2">
        <f t="shared" si="22"/>
        <v>41228.924339999998</v>
      </c>
      <c r="R132">
        <f t="shared" ca="1" si="26"/>
        <v>8.5971289065677001E-5</v>
      </c>
    </row>
    <row r="133" spans="1:18">
      <c r="A133" s="43" t="s">
        <v>82</v>
      </c>
      <c r="B133" s="42" t="s">
        <v>51</v>
      </c>
      <c r="C133" s="77">
        <v>56247.425219999997</v>
      </c>
      <c r="D133" s="77">
        <v>5.0000000000000001E-4</v>
      </c>
      <c r="E133">
        <f t="shared" si="21"/>
        <v>39975.433107875622</v>
      </c>
      <c r="F133">
        <f t="shared" si="24"/>
        <v>39975.5</v>
      </c>
      <c r="G133" s="14">
        <f t="shared" si="25"/>
        <v>-3.3051800004614051E-2</v>
      </c>
      <c r="K133">
        <f>G133</f>
        <v>-3.3051800004614051E-2</v>
      </c>
      <c r="O133">
        <f t="shared" ca="1" si="27"/>
        <v>-2.4659729627770133E-2</v>
      </c>
      <c r="Q133" s="2">
        <f t="shared" si="22"/>
        <v>41228.925219999997</v>
      </c>
      <c r="R133">
        <f t="shared" ca="1" si="26"/>
        <v>7.0426845209901233E-5</v>
      </c>
    </row>
    <row r="134" spans="1:18">
      <c r="A134" s="41" t="s">
        <v>84</v>
      </c>
      <c r="B134" s="42" t="s">
        <v>51</v>
      </c>
      <c r="C134" s="77">
        <v>56334.388500000001</v>
      </c>
      <c r="D134" s="77">
        <v>3.0000000000000001E-3</v>
      </c>
      <c r="E134">
        <f t="shared" si="21"/>
        <v>40151.434370762538</v>
      </c>
      <c r="F134">
        <f t="shared" si="24"/>
        <v>40151.5</v>
      </c>
      <c r="G134" s="14">
        <f t="shared" si="25"/>
        <v>-3.2427800004370511E-2</v>
      </c>
      <c r="J134">
        <f>G134</f>
        <v>-3.2427800004370511E-2</v>
      </c>
      <c r="O134">
        <f t="shared" ca="1" si="27"/>
        <v>-2.6721530310076402E-2</v>
      </c>
      <c r="Q134" s="2">
        <f t="shared" si="22"/>
        <v>41315.888500000001</v>
      </c>
      <c r="R134">
        <f t="shared" ca="1" si="26"/>
        <v>3.2561513824019373E-5</v>
      </c>
    </row>
    <row r="135" spans="1:18">
      <c r="A135" s="41" t="s">
        <v>84</v>
      </c>
      <c r="B135" s="42" t="s">
        <v>51</v>
      </c>
      <c r="C135" s="77">
        <v>56355.385900000001</v>
      </c>
      <c r="D135" s="77">
        <v>5.0000000000000001E-4</v>
      </c>
      <c r="E135">
        <f t="shared" si="21"/>
        <v>40193.930110543071</v>
      </c>
      <c r="F135">
        <f t="shared" si="24"/>
        <v>40194</v>
      </c>
      <c r="G135" s="14">
        <f t="shared" si="25"/>
        <v>-3.4532800003944431E-2</v>
      </c>
      <c r="J135">
        <f>G135</f>
        <v>-3.4532800003944431E-2</v>
      </c>
      <c r="O135">
        <f t="shared" ca="1" si="27"/>
        <v>-2.7219408315746929E-2</v>
      </c>
      <c r="Q135" s="2">
        <f t="shared" si="22"/>
        <v>41336.885900000001</v>
      </c>
      <c r="R135">
        <f t="shared" ca="1" si="26"/>
        <v>5.3485697984996298E-5</v>
      </c>
    </row>
    <row r="136" spans="1:18">
      <c r="A136" s="41" t="s">
        <v>86</v>
      </c>
      <c r="B136" s="42" t="s">
        <v>47</v>
      </c>
      <c r="C136" s="85">
        <v>56597.491119999999</v>
      </c>
      <c r="D136" s="77">
        <v>1.1000000000000001E-3</v>
      </c>
      <c r="E136">
        <f t="shared" si="21"/>
        <v>40683.916510222487</v>
      </c>
      <c r="F136">
        <f t="shared" si="24"/>
        <v>40684</v>
      </c>
      <c r="G136" s="14">
        <f t="shared" si="25"/>
        <v>-4.1252800008805934E-2</v>
      </c>
      <c r="K136">
        <f t="shared" ref="K136:K142" si="28">G136</f>
        <v>-4.1252800008805934E-2</v>
      </c>
      <c r="O136">
        <f t="shared" ca="1" si="27"/>
        <v>-3.2959648851713153E-2</v>
      </c>
      <c r="Q136" s="2">
        <f t="shared" si="22"/>
        <v>41578.991119999999</v>
      </c>
      <c r="R136">
        <f t="shared" ca="1" si="26"/>
        <v>6.877635611438934E-5</v>
      </c>
    </row>
    <row r="137" spans="1:18">
      <c r="A137" s="41" t="s">
        <v>86</v>
      </c>
      <c r="B137" s="42" t="s">
        <v>47</v>
      </c>
      <c r="C137" s="85">
        <v>56602.435590000001</v>
      </c>
      <c r="D137" s="77">
        <v>2.0000000000000001E-4</v>
      </c>
      <c r="E137">
        <f t="shared" si="21"/>
        <v>40693.923411575648</v>
      </c>
      <c r="F137">
        <f t="shared" si="24"/>
        <v>40694</v>
      </c>
      <c r="G137" s="14">
        <f t="shared" si="25"/>
        <v>-3.784280000400031E-2</v>
      </c>
      <c r="K137">
        <f t="shared" si="28"/>
        <v>-3.784280000400031E-2</v>
      </c>
      <c r="O137">
        <f t="shared" ca="1" si="27"/>
        <v>-3.3076796617753312E-2</v>
      </c>
      <c r="Q137" s="2">
        <f t="shared" si="22"/>
        <v>41583.935590000001</v>
      </c>
      <c r="R137">
        <f t="shared" ca="1" si="26"/>
        <v>2.2714788277717846E-5</v>
      </c>
    </row>
    <row r="138" spans="1:18">
      <c r="A138" s="41" t="s">
        <v>86</v>
      </c>
      <c r="B138" s="42" t="s">
        <v>47</v>
      </c>
      <c r="C138" s="85">
        <v>56692.361720000001</v>
      </c>
      <c r="D138" s="77">
        <v>2.0000000000000001E-4</v>
      </c>
      <c r="E138">
        <f t="shared" si="21"/>
        <v>40875.921059853543</v>
      </c>
      <c r="F138">
        <f t="shared" si="24"/>
        <v>40876</v>
      </c>
      <c r="G138" s="14">
        <f t="shared" si="25"/>
        <v>-3.9004800004477147E-2</v>
      </c>
      <c r="K138">
        <f t="shared" si="28"/>
        <v>-3.9004800004477147E-2</v>
      </c>
      <c r="O138">
        <f t="shared" ca="1" si="27"/>
        <v>-3.5208885959683633E-2</v>
      </c>
      <c r="Q138" s="2">
        <f t="shared" si="22"/>
        <v>41673.861720000001</v>
      </c>
      <c r="R138">
        <f t="shared" ca="1" si="26"/>
        <v>1.4408963435460652E-5</v>
      </c>
    </row>
    <row r="139" spans="1:18">
      <c r="A139" s="41" t="s">
        <v>86</v>
      </c>
      <c r="B139" s="42" t="s">
        <v>47</v>
      </c>
      <c r="C139" s="85">
        <v>56692.362079999999</v>
      </c>
      <c r="D139" s="77">
        <v>2.0000000000000001E-4</v>
      </c>
      <c r="E139">
        <f t="shared" si="21"/>
        <v>40875.921788442145</v>
      </c>
      <c r="F139">
        <f t="shared" si="24"/>
        <v>40876</v>
      </c>
      <c r="G139" s="14">
        <f t="shared" si="25"/>
        <v>-3.8644800006295554E-2</v>
      </c>
      <c r="K139">
        <f t="shared" si="28"/>
        <v>-3.8644800006295554E-2</v>
      </c>
      <c r="O139">
        <f t="shared" ca="1" si="27"/>
        <v>-3.5208885959683633E-2</v>
      </c>
      <c r="Q139" s="2">
        <f t="shared" si="22"/>
        <v>41673.862079999999</v>
      </c>
      <c r="R139">
        <f t="shared" ca="1" si="26"/>
        <v>1.1805505335705106E-5</v>
      </c>
    </row>
    <row r="140" spans="1:18">
      <c r="A140" s="41" t="s">
        <v>86</v>
      </c>
      <c r="B140" s="42" t="s">
        <v>47</v>
      </c>
      <c r="C140" s="85">
        <v>56693.347710000002</v>
      </c>
      <c r="D140" s="77">
        <v>4.0000000000000002E-4</v>
      </c>
      <c r="E140">
        <f t="shared" si="21"/>
        <v>40877.916562842787</v>
      </c>
      <c r="F140">
        <f t="shared" si="24"/>
        <v>40878</v>
      </c>
      <c r="G140" s="14">
        <f t="shared" si="25"/>
        <v>-4.1226800007279962E-2</v>
      </c>
      <c r="K140">
        <f t="shared" si="28"/>
        <v>-4.1226800007279962E-2</v>
      </c>
      <c r="O140">
        <f t="shared" ca="1" si="27"/>
        <v>-3.5232315512891632E-2</v>
      </c>
      <c r="Q140" s="2">
        <f t="shared" si="22"/>
        <v>41674.847710000002</v>
      </c>
      <c r="R140">
        <f t="shared" ca="1" si="26"/>
        <v>3.5933844353462117E-5</v>
      </c>
    </row>
    <row r="141" spans="1:18">
      <c r="A141" s="41" t="s">
        <v>86</v>
      </c>
      <c r="B141" s="42" t="s">
        <v>47</v>
      </c>
      <c r="C141" s="85">
        <v>56693.348639999997</v>
      </c>
      <c r="D141" s="77">
        <v>2.0000000000000001E-4</v>
      </c>
      <c r="E141">
        <f t="shared" si="21"/>
        <v>40877.918445029994</v>
      </c>
      <c r="F141">
        <f t="shared" si="24"/>
        <v>40878</v>
      </c>
      <c r="G141" s="14">
        <f t="shared" si="25"/>
        <v>-4.0296800012583844E-2</v>
      </c>
      <c r="K141">
        <f t="shared" si="28"/>
        <v>-4.0296800012583844E-2</v>
      </c>
      <c r="O141">
        <f t="shared" ca="1" si="27"/>
        <v>-3.5232315512891632E-2</v>
      </c>
      <c r="Q141" s="2">
        <f t="shared" si="22"/>
        <v>41674.848639999997</v>
      </c>
      <c r="R141">
        <f t="shared" ca="1" si="26"/>
        <v>2.5649003247622678E-5</v>
      </c>
    </row>
    <row r="142" spans="1:18">
      <c r="A142" s="41" t="s">
        <v>86</v>
      </c>
      <c r="B142" s="42" t="s">
        <v>51</v>
      </c>
      <c r="C142" s="85">
        <v>56712.370770000001</v>
      </c>
      <c r="D142" s="77">
        <v>2.0000000000000001E-4</v>
      </c>
      <c r="E142">
        <f t="shared" si="21"/>
        <v>40916.41652034178</v>
      </c>
      <c r="F142">
        <f t="shared" si="24"/>
        <v>40916.5</v>
      </c>
      <c r="G142" s="14">
        <f t="shared" si="25"/>
        <v>-4.1247799999837298E-2</v>
      </c>
      <c r="K142">
        <f t="shared" si="28"/>
        <v>-4.1247799999837298E-2</v>
      </c>
      <c r="O142">
        <f t="shared" ca="1" si="27"/>
        <v>-3.5683334412146106E-2</v>
      </c>
      <c r="Q142" s="2">
        <f t="shared" si="22"/>
        <v>41693.870770000001</v>
      </c>
      <c r="R142">
        <f t="shared" ca="1" si="26"/>
        <v>3.0963277276599482E-5</v>
      </c>
    </row>
    <row r="143" spans="1:18">
      <c r="A143" s="40" t="s">
        <v>85</v>
      </c>
      <c r="B143" s="39" t="s">
        <v>51</v>
      </c>
      <c r="C143" s="82">
        <v>56713.359199999999</v>
      </c>
      <c r="D143" s="82">
        <v>1.9E-3</v>
      </c>
      <c r="E143">
        <f t="shared" si="21"/>
        <v>40918.416961542651</v>
      </c>
      <c r="F143">
        <f t="shared" si="24"/>
        <v>40918.5</v>
      </c>
      <c r="G143" s="14">
        <f t="shared" si="25"/>
        <v>-4.1029800006072037E-2</v>
      </c>
      <c r="J143">
        <f>G143</f>
        <v>-4.1029800006072037E-2</v>
      </c>
      <c r="O143">
        <f t="shared" ca="1" si="27"/>
        <v>-3.570676396535416E-2</v>
      </c>
      <c r="Q143" s="2">
        <f t="shared" si="22"/>
        <v>41694.859199999999</v>
      </c>
      <c r="R143">
        <f t="shared" ca="1" si="26"/>
        <v>2.8334712690781448E-5</v>
      </c>
    </row>
    <row r="144" spans="1:18">
      <c r="A144" s="40" t="s">
        <v>85</v>
      </c>
      <c r="B144" s="39" t="s">
        <v>51</v>
      </c>
      <c r="C144" s="82">
        <v>56734.359400000001</v>
      </c>
      <c r="D144" s="82">
        <v>2E-3</v>
      </c>
      <c r="E144">
        <f t="shared" si="21"/>
        <v>40960.918368123428</v>
      </c>
      <c r="F144">
        <f t="shared" si="24"/>
        <v>40961</v>
      </c>
      <c r="G144" s="14">
        <f t="shared" si="25"/>
        <v>-4.033480000362033E-2</v>
      </c>
      <c r="J144">
        <f>G144</f>
        <v>-4.033480000362033E-2</v>
      </c>
      <c r="O144">
        <f t="shared" ca="1" si="27"/>
        <v>-3.6204641971024687E-2</v>
      </c>
      <c r="Q144" s="2">
        <f t="shared" si="22"/>
        <v>41715.859400000001</v>
      </c>
      <c r="R144">
        <f t="shared" ca="1" si="26"/>
        <v>1.7058205374214314E-5</v>
      </c>
    </row>
    <row r="145" spans="1:18">
      <c r="A145" s="63" t="s">
        <v>89</v>
      </c>
      <c r="B145" s="64"/>
      <c r="C145" s="86">
        <v>57089.366600000001</v>
      </c>
      <c r="D145" s="86">
        <v>1.4E-3</v>
      </c>
      <c r="E145" s="65">
        <f t="shared" si="21"/>
        <v>41679.40225619603</v>
      </c>
      <c r="F145">
        <f t="shared" si="24"/>
        <v>41679.5</v>
      </c>
      <c r="G145" s="14">
        <f t="shared" si="25"/>
        <v>-4.8295799999323208E-2</v>
      </c>
      <c r="J145">
        <f>G145</f>
        <v>-4.8295799999323208E-2</v>
      </c>
      <c r="O145">
        <f t="shared" ca="1" si="27"/>
        <v>-4.4621708961007811E-2</v>
      </c>
      <c r="Q145" s="2">
        <f t="shared" si="22"/>
        <v>42070.866600000001</v>
      </c>
      <c r="R145">
        <f t="shared" ca="1" si="26"/>
        <v>1.3498944957829511E-5</v>
      </c>
    </row>
    <row r="146" spans="1:18">
      <c r="A146" s="7" t="s">
        <v>88</v>
      </c>
      <c r="B146" s="65"/>
      <c r="C146" s="86">
        <v>57372.734351096988</v>
      </c>
      <c r="D146" s="86">
        <v>5.0000000000000001E-4</v>
      </c>
      <c r="E146" s="65">
        <f t="shared" si="21"/>
        <v>42252.898127723573</v>
      </c>
      <c r="F146">
        <f t="shared" si="24"/>
        <v>42253</v>
      </c>
      <c r="G146" s="14">
        <f t="shared" si="25"/>
        <v>-5.0335703017481137E-2</v>
      </c>
      <c r="K146">
        <f t="shared" ref="K146:K161" si="29">G146</f>
        <v>-5.0335703017481137E-2</v>
      </c>
      <c r="O146">
        <f t="shared" ca="1" si="27"/>
        <v>-5.1340133343409089E-2</v>
      </c>
      <c r="Q146" s="2">
        <f t="shared" si="22"/>
        <v>42354.234351096988</v>
      </c>
      <c r="R146">
        <f t="shared" ca="1" si="26"/>
        <v>1.0088802796437316E-6</v>
      </c>
    </row>
    <row r="147" spans="1:18">
      <c r="A147" s="66" t="s">
        <v>5</v>
      </c>
      <c r="B147" s="67" t="s">
        <v>51</v>
      </c>
      <c r="C147" s="87">
        <v>57383.361100000002</v>
      </c>
      <c r="D147" s="87" t="s">
        <v>8</v>
      </c>
      <c r="E147" s="65">
        <f t="shared" si="21"/>
        <v>42274.405150311868</v>
      </c>
      <c r="F147">
        <f t="shared" si="24"/>
        <v>42274.5</v>
      </c>
      <c r="G147" s="14">
        <f t="shared" si="25"/>
        <v>-4.6865800002706237E-2</v>
      </c>
      <c r="K147">
        <f t="shared" si="29"/>
        <v>-4.6865800002706237E-2</v>
      </c>
      <c r="O147">
        <f t="shared" ca="1" si="27"/>
        <v>-5.1592001040395408E-2</v>
      </c>
      <c r="Q147" s="2">
        <f t="shared" si="22"/>
        <v>42364.861100000002</v>
      </c>
      <c r="R147">
        <f t="shared" ca="1" si="26"/>
        <v>2.2336976248654193E-5</v>
      </c>
    </row>
    <row r="148" spans="1:18">
      <c r="A148" s="66" t="s">
        <v>5</v>
      </c>
      <c r="B148" s="67" t="s">
        <v>51</v>
      </c>
      <c r="C148" s="87">
        <v>57383.605499999998</v>
      </c>
      <c r="D148" s="87" t="s">
        <v>9</v>
      </c>
      <c r="E148" s="65">
        <f t="shared" si="21"/>
        <v>42274.899781018634</v>
      </c>
      <c r="F148">
        <f t="shared" si="24"/>
        <v>42275</v>
      </c>
      <c r="G148" s="14">
        <f t="shared" si="25"/>
        <v>-4.9518800005898811E-2</v>
      </c>
      <c r="K148">
        <f t="shared" si="29"/>
        <v>-4.9518800005898811E-2</v>
      </c>
      <c r="O148">
        <f t="shared" ca="1" si="27"/>
        <v>-5.1597858428697407E-2</v>
      </c>
      <c r="Q148" s="2">
        <f t="shared" si="22"/>
        <v>42365.105499999998</v>
      </c>
      <c r="R148">
        <f t="shared" ca="1" si="26"/>
        <v>4.3224839254097875E-6</v>
      </c>
    </row>
    <row r="149" spans="1:18">
      <c r="A149" s="68" t="s">
        <v>1</v>
      </c>
      <c r="B149" s="69" t="s">
        <v>47</v>
      </c>
      <c r="C149" s="88">
        <v>57732.925999999999</v>
      </c>
      <c r="D149" s="88" t="s">
        <v>105</v>
      </c>
      <c r="E149" s="65">
        <f t="shared" ref="E149:E161" si="30">(C149-C$7)/C$8</f>
        <v>42981.874600186995</v>
      </c>
      <c r="F149">
        <f t="shared" si="24"/>
        <v>42982</v>
      </c>
      <c r="G149" s="14">
        <f t="shared" si="25"/>
        <v>-6.1960800005181227E-2</v>
      </c>
      <c r="K149">
        <f t="shared" si="29"/>
        <v>-6.1960800005181227E-2</v>
      </c>
      <c r="O149">
        <f t="shared" ca="1" si="27"/>
        <v>-5.9880205487734428E-2</v>
      </c>
      <c r="Q149" s="2">
        <f t="shared" ref="Q149:Q161" si="31">C149-15018.5</f>
        <v>42714.425999999999</v>
      </c>
      <c r="R149">
        <f t="shared" ca="1" si="26"/>
        <v>4.3288735460296772E-6</v>
      </c>
    </row>
    <row r="150" spans="1:18">
      <c r="A150" s="68" t="s">
        <v>1</v>
      </c>
      <c r="B150" s="69" t="s">
        <v>51</v>
      </c>
      <c r="C150" s="88">
        <v>57733.174400000004</v>
      </c>
      <c r="D150" s="88" t="s">
        <v>105</v>
      </c>
      <c r="E150" s="65">
        <f t="shared" si="30"/>
        <v>42982.37732632269</v>
      </c>
      <c r="F150">
        <f t="shared" si="24"/>
        <v>42982.5</v>
      </c>
      <c r="G150" s="14">
        <f t="shared" si="25"/>
        <v>-6.0613800000282936E-2</v>
      </c>
      <c r="K150">
        <f t="shared" si="29"/>
        <v>-6.0613800000282936E-2</v>
      </c>
      <c r="O150">
        <f t="shared" ca="1" si="27"/>
        <v>-5.9886062876036372E-2</v>
      </c>
      <c r="Q150" s="2">
        <f t="shared" si="31"/>
        <v>42714.674400000004</v>
      </c>
      <c r="R150">
        <f t="shared" ca="1" si="26"/>
        <v>5.2960132200665832E-7</v>
      </c>
    </row>
    <row r="151" spans="1:18">
      <c r="A151" s="70" t="s">
        <v>110</v>
      </c>
      <c r="B151" s="71" t="s">
        <v>51</v>
      </c>
      <c r="C151" s="89">
        <v>57762.327209999785</v>
      </c>
      <c r="D151" s="89">
        <v>2.0000000000000001E-4</v>
      </c>
      <c r="E151" s="65">
        <f t="shared" si="30"/>
        <v>43041.378451586868</v>
      </c>
      <c r="F151">
        <f t="shared" si="24"/>
        <v>43041.5</v>
      </c>
      <c r="G151" s="14">
        <f t="shared" si="25"/>
        <v>-6.0057800219510682E-2</v>
      </c>
      <c r="K151">
        <f t="shared" si="29"/>
        <v>-6.0057800219510682E-2</v>
      </c>
      <c r="O151">
        <f t="shared" ca="1" si="27"/>
        <v>-6.057723469567311E-2</v>
      </c>
      <c r="Q151" s="2">
        <f t="shared" si="31"/>
        <v>42743.827209999785</v>
      </c>
      <c r="R151">
        <f t="shared" ca="1" si="26"/>
        <v>2.6981217502613611E-7</v>
      </c>
    </row>
    <row r="152" spans="1:18">
      <c r="A152" s="7" t="s">
        <v>92</v>
      </c>
      <c r="B152" s="65"/>
      <c r="C152" s="86">
        <v>57798.640500000001</v>
      </c>
      <c r="D152" s="86">
        <v>2.9999999999999997E-4</v>
      </c>
      <c r="E152" s="65">
        <f t="shared" si="30"/>
        <v>43114.871366063147</v>
      </c>
      <c r="F152">
        <f t="shared" si="24"/>
        <v>43115</v>
      </c>
      <c r="G152" s="14">
        <f t="shared" si="25"/>
        <v>-6.3558800007740501E-2</v>
      </c>
      <c r="K152">
        <f t="shared" si="29"/>
        <v>-6.3558800007740501E-2</v>
      </c>
      <c r="O152">
        <f t="shared" ca="1" si="27"/>
        <v>-6.1438270776068116E-2</v>
      </c>
      <c r="Q152" s="2">
        <f t="shared" si="31"/>
        <v>42780.140500000001</v>
      </c>
      <c r="R152">
        <f t="shared" ca="1" si="26"/>
        <v>4.4966442223770779E-6</v>
      </c>
    </row>
    <row r="153" spans="1:18">
      <c r="A153" s="70" t="s">
        <v>110</v>
      </c>
      <c r="B153" s="71" t="s">
        <v>47</v>
      </c>
      <c r="C153" s="89">
        <v>57828.289880000055</v>
      </c>
      <c r="D153" s="89">
        <v>8.0000000000000004E-4</v>
      </c>
      <c r="E153" s="65">
        <f t="shared" si="30"/>
        <v>43174.877478112088</v>
      </c>
      <c r="F153">
        <f t="shared" si="24"/>
        <v>43175</v>
      </c>
      <c r="G153" s="14">
        <f t="shared" si="25"/>
        <v>-6.0538799953064881E-2</v>
      </c>
      <c r="K153">
        <f t="shared" si="29"/>
        <v>-6.0538799953064881E-2</v>
      </c>
      <c r="O153">
        <f t="shared" ca="1" si="27"/>
        <v>-6.2141157372308853E-2</v>
      </c>
      <c r="Q153" s="2">
        <f t="shared" si="31"/>
        <v>42809.789880000055</v>
      </c>
      <c r="R153">
        <f t="shared" ca="1" si="26"/>
        <v>2.5675492990062009E-6</v>
      </c>
    </row>
    <row r="154" spans="1:18">
      <c r="A154" s="7" t="s">
        <v>106</v>
      </c>
      <c r="B154" s="65"/>
      <c r="C154" s="86">
        <v>58396.001600000003</v>
      </c>
      <c r="D154" s="86">
        <v>2.9999999999999997E-4</v>
      </c>
      <c r="E154" s="65">
        <f t="shared" si="30"/>
        <v>44323.844946630881</v>
      </c>
      <c r="F154">
        <f t="shared" si="24"/>
        <v>44324</v>
      </c>
      <c r="G154" s="14">
        <f t="shared" si="25"/>
        <v>-7.6612800003204029E-2</v>
      </c>
      <c r="K154">
        <f t="shared" si="29"/>
        <v>-7.6612800003204029E-2</v>
      </c>
      <c r="O154">
        <f t="shared" ca="1" si="27"/>
        <v>-7.5601435690319407E-2</v>
      </c>
      <c r="Q154" s="2">
        <f t="shared" si="31"/>
        <v>43377.501600000003</v>
      </c>
      <c r="R154">
        <f t="shared" ca="1" si="26"/>
        <v>1.022857773376583E-6</v>
      </c>
    </row>
    <row r="155" spans="1:18">
      <c r="A155" s="72" t="s">
        <v>111</v>
      </c>
      <c r="B155" s="73" t="s">
        <v>51</v>
      </c>
      <c r="C155" s="90">
        <v>58396.001600000003</v>
      </c>
      <c r="D155" s="92">
        <v>2.9999999999999997E-4</v>
      </c>
      <c r="E155" s="65">
        <f t="shared" si="30"/>
        <v>44323.844946630881</v>
      </c>
      <c r="F155">
        <f t="shared" ref="F155:F186" si="32">ROUND(2*E155,0)/2</f>
        <v>44324</v>
      </c>
      <c r="G155" s="14">
        <f t="shared" si="25"/>
        <v>-7.6612800003204029E-2</v>
      </c>
      <c r="K155">
        <f t="shared" si="29"/>
        <v>-7.6612800003204029E-2</v>
      </c>
      <c r="O155">
        <f t="shared" ca="1" si="27"/>
        <v>-7.5601435690319407E-2</v>
      </c>
      <c r="Q155" s="2">
        <f t="shared" si="31"/>
        <v>43377.501600000003</v>
      </c>
      <c r="R155">
        <f t="shared" ca="1" si="26"/>
        <v>1.022857773376583E-6</v>
      </c>
    </row>
    <row r="156" spans="1:18">
      <c r="A156" s="68" t="s">
        <v>0</v>
      </c>
      <c r="B156" s="69" t="s">
        <v>51</v>
      </c>
      <c r="C156" s="88">
        <v>58461.468999999997</v>
      </c>
      <c r="D156" s="88">
        <v>1E-4</v>
      </c>
      <c r="E156" s="65">
        <f t="shared" si="30"/>
        <v>44456.341617385726</v>
      </c>
      <c r="F156">
        <f t="shared" si="32"/>
        <v>44456.5</v>
      </c>
      <c r="G156" s="14">
        <f t="shared" ref="G156:G187" si="33">C156-(C$7+C$8*F156)</f>
        <v>-7.8257800007122569E-2</v>
      </c>
      <c r="K156">
        <f t="shared" si="29"/>
        <v>-7.8257800007122569E-2</v>
      </c>
      <c r="O156">
        <f t="shared" ca="1" si="27"/>
        <v>-7.7153643590351151E-2</v>
      </c>
      <c r="Q156" s="2">
        <f t="shared" si="31"/>
        <v>43442.968999999997</v>
      </c>
      <c r="R156">
        <f t="shared" ref="R156:R161" ca="1" si="34">+(O156-G156)^2</f>
        <v>1.2191613926974972E-6</v>
      </c>
    </row>
    <row r="157" spans="1:18">
      <c r="A157" s="68" t="s">
        <v>0</v>
      </c>
      <c r="B157" s="69" t="s">
        <v>47</v>
      </c>
      <c r="C157" s="88">
        <v>58480.491699999999</v>
      </c>
      <c r="D157" s="88">
        <v>2.0000000000000001E-4</v>
      </c>
      <c r="E157" s="65">
        <f t="shared" si="30"/>
        <v>44494.840846296123</v>
      </c>
      <c r="F157">
        <f t="shared" si="32"/>
        <v>44495</v>
      </c>
      <c r="G157" s="14">
        <f t="shared" si="33"/>
        <v>-7.8638800005137455E-2</v>
      </c>
      <c r="K157">
        <f t="shared" si="29"/>
        <v>-7.8638800005137455E-2</v>
      </c>
      <c r="O157">
        <f t="shared" ca="1" si="27"/>
        <v>-7.7604662489605625E-2</v>
      </c>
      <c r="Q157" s="2">
        <f t="shared" si="31"/>
        <v>43461.991699999999</v>
      </c>
      <c r="R157">
        <f t="shared" ca="1" si="34"/>
        <v>1.0694404010303458E-6</v>
      </c>
    </row>
    <row r="158" spans="1:18">
      <c r="A158" s="7" t="s">
        <v>108</v>
      </c>
      <c r="B158" s="65"/>
      <c r="C158" s="86">
        <v>58786.831200000001</v>
      </c>
      <c r="D158" s="86">
        <v>4.0000000000000002E-4</v>
      </c>
      <c r="E158" s="65">
        <f t="shared" si="30"/>
        <v>45114.828257904162</v>
      </c>
      <c r="F158">
        <f t="shared" si="32"/>
        <v>45115</v>
      </c>
      <c r="G158" s="14">
        <f t="shared" si="33"/>
        <v>-8.4858800008078106E-2</v>
      </c>
      <c r="K158">
        <f t="shared" si="29"/>
        <v>-8.4858800008078106E-2</v>
      </c>
      <c r="O158">
        <f t="shared" ca="1" si="27"/>
        <v>-8.4867823984093538E-2</v>
      </c>
      <c r="Q158" s="2">
        <f t="shared" si="31"/>
        <v>43768.331200000001</v>
      </c>
      <c r="R158">
        <f t="shared" ca="1" si="34"/>
        <v>8.1432143127092604E-11</v>
      </c>
    </row>
    <row r="159" spans="1:18">
      <c r="A159" s="70" t="s">
        <v>109</v>
      </c>
      <c r="B159" s="71" t="s">
        <v>47</v>
      </c>
      <c r="C159" s="89">
        <v>58907.3917</v>
      </c>
      <c r="D159" s="89">
        <v>2.0000000000000001E-4</v>
      </c>
      <c r="E159" s="65">
        <f t="shared" si="30"/>
        <v>45358.825497362901</v>
      </c>
      <c r="F159">
        <f t="shared" si="32"/>
        <v>45359</v>
      </c>
      <c r="G159" s="14">
        <f t="shared" si="33"/>
        <v>-8.6222800004179589E-2</v>
      </c>
      <c r="K159">
        <f t="shared" si="29"/>
        <v>-8.6222800004179589E-2</v>
      </c>
      <c r="O159">
        <f t="shared" ca="1" si="27"/>
        <v>-8.7726229475472595E-2</v>
      </c>
      <c r="Q159" s="2">
        <f t="shared" si="31"/>
        <v>43888.8917</v>
      </c>
      <c r="R159">
        <f t="shared" ca="1" si="34"/>
        <v>2.2603001751523652E-6</v>
      </c>
    </row>
    <row r="160" spans="1:18">
      <c r="A160" s="72" t="s">
        <v>112</v>
      </c>
      <c r="B160" s="73" t="s">
        <v>51</v>
      </c>
      <c r="C160" s="90">
        <v>58907.3917</v>
      </c>
      <c r="D160" s="92">
        <v>2.0000000000000001E-4</v>
      </c>
      <c r="E160" s="65">
        <f t="shared" si="30"/>
        <v>45358.825497362901</v>
      </c>
      <c r="F160">
        <f t="shared" si="32"/>
        <v>45359</v>
      </c>
      <c r="G160" s="14">
        <f t="shared" si="33"/>
        <v>-8.6222800004179589E-2</v>
      </c>
      <c r="K160">
        <f t="shared" si="29"/>
        <v>-8.6222800004179589E-2</v>
      </c>
      <c r="O160">
        <f t="shared" ca="1" si="27"/>
        <v>-8.7726229475472595E-2</v>
      </c>
      <c r="Q160" s="2">
        <f t="shared" si="31"/>
        <v>43888.8917</v>
      </c>
      <c r="R160">
        <f t="shared" ca="1" si="34"/>
        <v>2.2603001751523652E-6</v>
      </c>
    </row>
    <row r="161" spans="1:18">
      <c r="A161" s="7" t="s">
        <v>107</v>
      </c>
      <c r="B161" s="65"/>
      <c r="C161" s="86">
        <v>59232.751100000001</v>
      </c>
      <c r="D161" s="86">
        <v>2.0000000000000001E-4</v>
      </c>
      <c r="E161" s="65">
        <f t="shared" si="30"/>
        <v>46017.306471081094</v>
      </c>
      <c r="F161">
        <f t="shared" si="32"/>
        <v>46017.5</v>
      </c>
      <c r="G161" s="14">
        <f t="shared" si="33"/>
        <v>-9.5623799999884795E-2</v>
      </c>
      <c r="K161">
        <f t="shared" si="29"/>
        <v>-9.5623799999884795E-2</v>
      </c>
      <c r="O161">
        <f t="shared" ca="1" si="27"/>
        <v>-9.5440409869214982E-2</v>
      </c>
      <c r="Q161" s="2">
        <f t="shared" si="31"/>
        <v>44214.251100000001</v>
      </c>
      <c r="R161">
        <f t="shared" ca="1" si="34"/>
        <v>3.3631940027091383E-8</v>
      </c>
    </row>
    <row r="162" spans="1:18">
      <c r="A162" s="17"/>
      <c r="B162" s="17"/>
      <c r="C162" s="17"/>
      <c r="D162" s="42"/>
    </row>
    <row r="163" spans="1:18">
      <c r="A163" s="17"/>
      <c r="B163" s="17"/>
      <c r="C163" s="17"/>
      <c r="D163" s="42"/>
    </row>
    <row r="164" spans="1:18">
      <c r="A164" s="17"/>
      <c r="B164" s="17"/>
      <c r="C164" s="17"/>
      <c r="D164" s="42"/>
    </row>
    <row r="165" spans="1:18">
      <c r="A165" s="17"/>
      <c r="B165" s="17"/>
      <c r="C165" s="17"/>
      <c r="D165" s="42"/>
    </row>
    <row r="166" spans="1:18">
      <c r="A166" s="17"/>
      <c r="B166" s="17"/>
      <c r="C166" s="17"/>
      <c r="D166" s="42"/>
    </row>
    <row r="167" spans="1:18">
      <c r="A167" s="17"/>
      <c r="B167" s="17"/>
      <c r="C167" s="17"/>
      <c r="D167" s="42"/>
    </row>
    <row r="168" spans="1:18">
      <c r="A168" s="17"/>
      <c r="B168" s="17"/>
      <c r="C168" s="17"/>
      <c r="D168" s="42"/>
    </row>
    <row r="169" spans="1:18">
      <c r="A169" s="17"/>
      <c r="B169" s="17"/>
      <c r="C169" s="17"/>
      <c r="D169" s="42"/>
    </row>
    <row r="170" spans="1:18">
      <c r="A170" s="17"/>
      <c r="B170" s="17"/>
      <c r="C170" s="17"/>
      <c r="D170" s="42"/>
    </row>
    <row r="171" spans="1:18">
      <c r="A171" s="17"/>
      <c r="B171" s="17"/>
      <c r="C171" s="17"/>
      <c r="D171" s="42"/>
    </row>
    <row r="172" spans="1:18">
      <c r="A172" s="17"/>
      <c r="B172" s="17"/>
      <c r="C172" s="17"/>
      <c r="D172" s="42"/>
    </row>
    <row r="173" spans="1:18">
      <c r="A173" s="17"/>
      <c r="B173" s="17"/>
      <c r="C173" s="17"/>
      <c r="D173" s="42"/>
    </row>
    <row r="174" spans="1:18">
      <c r="A174" s="17"/>
      <c r="B174" s="17"/>
      <c r="C174" s="17"/>
      <c r="D174" s="42"/>
    </row>
    <row r="175" spans="1:18">
      <c r="A175" s="17"/>
      <c r="B175" s="17"/>
      <c r="C175" s="17"/>
      <c r="D175" s="42"/>
    </row>
    <row r="176" spans="1:18">
      <c r="A176" s="17"/>
      <c r="B176" s="17"/>
      <c r="C176" s="17"/>
      <c r="D176" s="42"/>
    </row>
    <row r="177" spans="1:4">
      <c r="A177" s="17"/>
      <c r="B177" s="17"/>
      <c r="C177" s="17"/>
      <c r="D177" s="42"/>
    </row>
    <row r="178" spans="1:4">
      <c r="A178" s="17"/>
      <c r="B178" s="17"/>
      <c r="C178" s="17"/>
      <c r="D178" s="42"/>
    </row>
  </sheetData>
  <protectedRanges>
    <protectedRange sqref="A157:D159" name="Range1"/>
  </protectedRanges>
  <sortState xmlns:xlrd2="http://schemas.microsoft.com/office/spreadsheetml/2017/richdata2" ref="A21:U161">
    <sortCondition ref="C21:C161"/>
  </sortState>
  <phoneticPr fontId="0" type="noConversion"/>
  <hyperlinks>
    <hyperlink ref="H3304" r:id="rId1" display="http://vsolj.cetus-net.org/bulletin.html" xr:uid="{00000000-0004-0000-0000-000000000000}"/>
    <hyperlink ref="H65035" r:id="rId2" display="http://vsolj.cetus-net.org/bulletin.html" xr:uid="{00000000-0004-0000-0000-000001000000}"/>
    <hyperlink ref="H65028" r:id="rId3" display="https://www.aavso.org/ejaavso" xr:uid="{00000000-0004-0000-0000-000002000000}"/>
    <hyperlink ref="I65035" r:id="rId4" display="http://vsolj.cetus-net.org/bulletin.html" xr:uid="{00000000-0004-0000-0000-000003000000}"/>
    <hyperlink ref="AQ58686" r:id="rId5" display="http://cdsbib.u-strasbg.fr/cgi-bin/cdsbib?1990RMxAA..21..381G" xr:uid="{00000000-0004-0000-0000-000004000000}"/>
    <hyperlink ref="H65032" r:id="rId6" display="https://www.aavso.org/ejaavso" xr:uid="{00000000-0004-0000-0000-000005000000}"/>
    <hyperlink ref="AP6050" r:id="rId7" display="http://cdsbib.u-strasbg.fr/cgi-bin/cdsbib?1990RMxAA..21..381G" xr:uid="{00000000-0004-0000-0000-000006000000}"/>
    <hyperlink ref="AP6053" r:id="rId8" display="http://cdsbib.u-strasbg.fr/cgi-bin/cdsbib?1990RMxAA..21..381G" xr:uid="{00000000-0004-0000-0000-000007000000}"/>
    <hyperlink ref="AP6051" r:id="rId9" display="http://cdsbib.u-strasbg.fr/cgi-bin/cdsbib?1990RMxAA..21..381G" xr:uid="{00000000-0004-0000-0000-000008000000}"/>
    <hyperlink ref="AP6035" r:id="rId10" display="http://cdsbib.u-strasbg.fr/cgi-bin/cdsbib?1990RMxAA..21..381G" xr:uid="{00000000-0004-0000-0000-000009000000}"/>
    <hyperlink ref="AQ6264" r:id="rId11" display="http://cdsbib.u-strasbg.fr/cgi-bin/cdsbib?1990RMxAA..21..381G" xr:uid="{00000000-0004-0000-0000-00000A000000}"/>
    <hyperlink ref="AQ6268" r:id="rId12" display="http://cdsbib.u-strasbg.fr/cgi-bin/cdsbib?1990RMxAA..21..381G" xr:uid="{00000000-0004-0000-0000-00000B000000}"/>
    <hyperlink ref="AQ412" r:id="rId13" display="http://cdsbib.u-strasbg.fr/cgi-bin/cdsbib?1990RMxAA..21..381G" xr:uid="{00000000-0004-0000-0000-00000C000000}"/>
    <hyperlink ref="I3156" r:id="rId14" display="http://vsolj.cetus-net.org/bulletin.html" xr:uid="{00000000-0004-0000-0000-00000D000000}"/>
    <hyperlink ref="H3156" r:id="rId15" display="http://vsolj.cetus-net.org/bulletin.html" xr:uid="{00000000-0004-0000-0000-00000E000000}"/>
    <hyperlink ref="AQ1073" r:id="rId16" display="http://cdsbib.u-strasbg.fr/cgi-bin/cdsbib?1990RMxAA..21..381G" xr:uid="{00000000-0004-0000-0000-00000F000000}"/>
    <hyperlink ref="AQ1072" r:id="rId17" display="http://cdsbib.u-strasbg.fr/cgi-bin/cdsbib?1990RMxAA..21..381G" xr:uid="{00000000-0004-0000-0000-000010000000}"/>
    <hyperlink ref="AP4326" r:id="rId18" display="http://cdsbib.u-strasbg.fr/cgi-bin/cdsbib?1990RMxAA..21..381G" xr:uid="{00000000-0004-0000-0000-000011000000}"/>
    <hyperlink ref="AP4344" r:id="rId19" display="http://cdsbib.u-strasbg.fr/cgi-bin/cdsbib?1990RMxAA..21..381G" xr:uid="{00000000-0004-0000-0000-000012000000}"/>
    <hyperlink ref="AP4345" r:id="rId20" display="http://cdsbib.u-strasbg.fr/cgi-bin/cdsbib?1990RMxAA..21..381G" xr:uid="{00000000-0004-0000-0000-000013000000}"/>
    <hyperlink ref="AP4341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1:Q63"/>
  <sheetViews>
    <sheetView topLeftCell="A5" workbookViewId="0">
      <selection activeCell="A54" sqref="A11:D54"/>
    </sheetView>
  </sheetViews>
  <sheetFormatPr defaultRowHeight="12.75"/>
  <cols>
    <col min="1" max="1" width="24.5703125" customWidth="1"/>
    <col min="2" max="2" width="4" style="6" customWidth="1"/>
    <col min="3" max="3" width="14" style="14" customWidth="1"/>
    <col min="4" max="4" width="9.140625" style="14"/>
    <col min="5" max="5" width="12.28515625" customWidth="1"/>
    <col min="6" max="11" width="7.5703125" customWidth="1"/>
    <col min="12" max="15" width="34.140625" customWidth="1"/>
  </cols>
  <sheetData>
    <row r="11" spans="1:17">
      <c r="A11" s="53" t="s">
        <v>95</v>
      </c>
      <c r="B11" s="56" t="s">
        <v>51</v>
      </c>
      <c r="C11" s="55">
        <v>25271.358</v>
      </c>
      <c r="D11" s="14" t="s">
        <v>25</v>
      </c>
      <c r="E11" s="54">
        <f>VLOOKUP(C11,Active!C$21:E$106,3,FALSE)</f>
        <v>-22715.70446179566</v>
      </c>
      <c r="F11" s="54"/>
      <c r="G11" s="54" t="s">
        <v>7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</row>
    <row r="12" spans="1:17">
      <c r="A12" s="53" t="s">
        <v>96</v>
      </c>
      <c r="B12" s="56" t="s">
        <v>47</v>
      </c>
      <c r="C12" s="55">
        <v>28542.670999999998</v>
      </c>
      <c r="D12" s="14" t="s">
        <v>25</v>
      </c>
      <c r="E12" s="54">
        <f>VLOOKUP(C12,Active!C$21:E$106,3,FALSE)</f>
        <v>-16095.033998372834</v>
      </c>
      <c r="F12" s="54"/>
      <c r="G12" s="54" t="s">
        <v>91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</row>
    <row r="13" spans="1:17">
      <c r="A13" s="53" t="s">
        <v>96</v>
      </c>
      <c r="B13" s="56" t="s">
        <v>51</v>
      </c>
      <c r="C13" s="55">
        <v>28542.913</v>
      </c>
      <c r="D13" s="14" t="s">
        <v>25</v>
      </c>
      <c r="E13" s="54">
        <f>VLOOKUP(C13,Active!C$21:E$106,3,FALSE)</f>
        <v>-16094.544224923407</v>
      </c>
      <c r="F13" s="54"/>
      <c r="G13" s="54" t="s">
        <v>91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>
      <c r="A14" s="53" t="s">
        <v>97</v>
      </c>
      <c r="B14" s="56" t="s">
        <v>47</v>
      </c>
      <c r="C14" s="55">
        <v>48445.98</v>
      </c>
      <c r="D14" s="14" t="s">
        <v>25</v>
      </c>
      <c r="E14" s="54">
        <f>VLOOKUP(C14,Active!C$21:E$106,3,FALSE)</f>
        <v>24186.421802609151</v>
      </c>
      <c r="F14" s="54"/>
      <c r="G14" s="54" t="s">
        <v>93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>
      <c r="A15" s="53" t="s">
        <v>97</v>
      </c>
      <c r="B15" s="56" t="s">
        <v>47</v>
      </c>
      <c r="C15" s="55">
        <v>48463.271999999997</v>
      </c>
      <c r="D15" s="14" t="s">
        <v>25</v>
      </c>
      <c r="E15" s="54">
        <f>VLOOKUP(C15,Active!C$21:E$106,3,FALSE)</f>
        <v>24221.418341813278</v>
      </c>
      <c r="F15" s="54"/>
      <c r="G15" s="54" t="s">
        <v>93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>
      <c r="A16" s="53" t="s">
        <v>97</v>
      </c>
      <c r="B16" s="56" t="s">
        <v>47</v>
      </c>
      <c r="C16" s="55">
        <v>48463.272299999997</v>
      </c>
      <c r="D16" s="14" t="s">
        <v>25</v>
      </c>
      <c r="E16" s="54">
        <f>VLOOKUP(C16,Active!C$21:E$106,3,FALSE)</f>
        <v>24221.418948970448</v>
      </c>
      <c r="F16" s="54"/>
      <c r="G16" s="54" t="s">
        <v>93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>
      <c r="A17" s="53" t="s">
        <v>97</v>
      </c>
      <c r="B17" s="56" t="s">
        <v>51</v>
      </c>
      <c r="C17" s="55">
        <v>48463.5167</v>
      </c>
      <c r="D17" s="14" t="s">
        <v>25</v>
      </c>
      <c r="E17" s="54">
        <f>VLOOKUP(C17,Active!C$21:E$106,3,FALSE)</f>
        <v>24221.913579677224</v>
      </c>
      <c r="F17" s="54"/>
      <c r="G17" s="54" t="s">
        <v>93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>
      <c r="A18" s="53" t="s">
        <v>97</v>
      </c>
      <c r="B18" s="56" t="s">
        <v>51</v>
      </c>
      <c r="C18" s="55">
        <v>48525.277699999999</v>
      </c>
      <c r="D18" s="14" t="s">
        <v>25</v>
      </c>
      <c r="E18" s="54">
        <f>VLOOKUP(C18,Active!C$21:E$106,3,FALSE)</f>
        <v>24346.909025998455</v>
      </c>
      <c r="F18" s="54"/>
      <c r="G18" s="54" t="s">
        <v>93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>
      <c r="A19" s="53" t="s">
        <v>97</v>
      </c>
      <c r="B19" s="56" t="s">
        <v>51</v>
      </c>
      <c r="C19" s="55">
        <v>48525.277999999998</v>
      </c>
      <c r="D19" s="14" t="s">
        <v>25</v>
      </c>
      <c r="E19" s="54">
        <f>VLOOKUP(C19,Active!C$21:E$106,3,FALSE)</f>
        <v>24346.909633155625</v>
      </c>
      <c r="F19" s="54"/>
      <c r="G19" s="54" t="s">
        <v>93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>
      <c r="A20" s="53" t="s">
        <v>97</v>
      </c>
      <c r="B20" s="56" t="s">
        <v>51</v>
      </c>
      <c r="C20" s="55">
        <v>48539.114000000001</v>
      </c>
      <c r="D20" s="14" t="s">
        <v>25</v>
      </c>
      <c r="E20" s="54">
        <f>VLOOKUP(C20,Active!C$21:E$106,3,FALSE)</f>
        <v>24374.911721776291</v>
      </c>
      <c r="F20" s="54"/>
      <c r="G20" s="54" t="s">
        <v>93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>
      <c r="A21" s="53" t="s">
        <v>97</v>
      </c>
      <c r="B21" s="56" t="s">
        <v>47</v>
      </c>
      <c r="C21" s="55">
        <v>48667.091</v>
      </c>
      <c r="D21" s="14" t="s">
        <v>25</v>
      </c>
      <c r="E21" s="54">
        <f>VLOOKUP(C21,Active!C$21:E$106,3,FALSE)</f>
        <v>24633.918898374024</v>
      </c>
      <c r="F21" s="54"/>
      <c r="G21" s="54" t="s">
        <v>93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>
      <c r="A22" s="53" t="s">
        <v>97</v>
      </c>
      <c r="B22" s="56" t="s">
        <v>47</v>
      </c>
      <c r="C22" s="55">
        <v>48745.665000000001</v>
      </c>
      <c r="D22" s="14" t="s">
        <v>25</v>
      </c>
      <c r="E22" s="54">
        <f>VLOOKUP(C22,Active!C$21:E$106,3,FALSE)</f>
        <v>24792.941456286699</v>
      </c>
      <c r="F22" s="54"/>
      <c r="G22" s="54" t="s">
        <v>93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>
      <c r="A23" s="53" t="s">
        <v>98</v>
      </c>
      <c r="B23" s="56" t="s">
        <v>51</v>
      </c>
      <c r="C23" s="55">
        <v>50469.859100000001</v>
      </c>
      <c r="D23" s="57">
        <v>1.6000000000000001E-3</v>
      </c>
      <c r="E23" s="54">
        <f>VLOOKUP(C23,Active!C$21:E$106,3,FALSE)</f>
        <v>28282.464149797808</v>
      </c>
      <c r="G23" s="54" t="s">
        <v>94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>
      <c r="A24" s="53" t="s">
        <v>96</v>
      </c>
      <c r="B24" s="56" t="s">
        <v>47</v>
      </c>
      <c r="C24" s="55">
        <v>51568.985699999997</v>
      </c>
      <c r="D24" s="57">
        <v>5.0000000000000001E-4</v>
      </c>
      <c r="E24" s="54">
        <f>VLOOKUP(C24,Active!C$21:E$106,3,FALSE)</f>
        <v>30506.939464811177</v>
      </c>
      <c r="G24" s="54" t="s">
        <v>94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>
      <c r="A25" s="53" t="s">
        <v>96</v>
      </c>
      <c r="B25" s="56" t="s">
        <v>47</v>
      </c>
      <c r="C25" s="55">
        <v>51568.965700000001</v>
      </c>
      <c r="D25" s="57">
        <v>5.9999999999999995E-4</v>
      </c>
      <c r="E25" s="54">
        <f>VLOOKUP(C25,Active!C$21:E$106,3,FALSE)</f>
        <v>30506.898987666606</v>
      </c>
      <c r="G25" s="54" t="s">
        <v>94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>
      <c r="A26" s="53" t="s">
        <v>96</v>
      </c>
      <c r="B26" s="56" t="s">
        <v>47</v>
      </c>
      <c r="C26" s="55">
        <v>51568.986199999999</v>
      </c>
      <c r="D26" s="57">
        <v>4.0000000000000002E-4</v>
      </c>
      <c r="E26" s="54">
        <f>VLOOKUP(C26,Active!C$21:E$106,3,FALSE)</f>
        <v>30506.940476739797</v>
      </c>
      <c r="G26" s="54" t="s">
        <v>94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>
      <c r="A27" s="53" t="s">
        <v>96</v>
      </c>
      <c r="B27" s="56" t="s">
        <v>51</v>
      </c>
      <c r="C27" s="55">
        <v>51570.221599999997</v>
      </c>
      <c r="D27" s="57">
        <v>5.0000000000000001E-4</v>
      </c>
      <c r="E27" s="54">
        <f>VLOOKUP(C27,Active!C$21:E$106,3,FALSE)</f>
        <v>30509.440749960519</v>
      </c>
      <c r="G27" s="54" t="s">
        <v>94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>
      <c r="A28" s="53" t="s">
        <v>96</v>
      </c>
      <c r="B28" s="56" t="s">
        <v>51</v>
      </c>
      <c r="C28" s="55">
        <v>51570.222500000003</v>
      </c>
      <c r="D28" s="57">
        <v>2.0000000000000001E-4</v>
      </c>
      <c r="E28" s="54">
        <f>VLOOKUP(C28,Active!C$21:E$106,3,FALSE)</f>
        <v>30509.442571432039</v>
      </c>
      <c r="G28" s="54" t="s">
        <v>94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>
      <c r="A29" s="53" t="s">
        <v>96</v>
      </c>
      <c r="B29" s="56" t="s">
        <v>51</v>
      </c>
      <c r="C29" s="55">
        <v>51570.2215</v>
      </c>
      <c r="D29" s="57">
        <v>2.0000000000000001E-4</v>
      </c>
      <c r="E29" s="54">
        <f>VLOOKUP(C29,Active!C$21:E$106,3,FALSE)</f>
        <v>30509.440547574799</v>
      </c>
      <c r="G29" s="54" t="s">
        <v>94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>
      <c r="A30" s="53" t="s">
        <v>96</v>
      </c>
      <c r="B30" s="56" t="s">
        <v>51</v>
      </c>
      <c r="C30" s="55">
        <v>51584.056199999999</v>
      </c>
      <c r="D30" s="57">
        <v>2.9999999999999997E-4</v>
      </c>
      <c r="E30" s="54">
        <f>VLOOKUP(C30,Active!C$21:E$106,3,FALSE)</f>
        <v>30537.440005181063</v>
      </c>
      <c r="G30" s="54" t="s">
        <v>94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>
      <c r="A31" s="53" t="s">
        <v>96</v>
      </c>
      <c r="B31" s="56" t="s">
        <v>51</v>
      </c>
      <c r="C31" s="55">
        <v>51584.056600000004</v>
      </c>
      <c r="D31" s="57">
        <v>2.9999999999999997E-4</v>
      </c>
      <c r="E31" s="54">
        <f>VLOOKUP(C31,Active!C$21:E$106,3,FALSE)</f>
        <v>30537.440814723963</v>
      </c>
      <c r="G31" s="54" t="s">
        <v>94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>
      <c r="A32" s="53" t="s">
        <v>96</v>
      </c>
      <c r="B32" s="56" t="s">
        <v>51</v>
      </c>
      <c r="C32" s="55">
        <v>51584.056600000004</v>
      </c>
      <c r="D32" s="57">
        <v>2.0000000000000001E-4</v>
      </c>
      <c r="E32" s="54">
        <f>VLOOKUP(C32,Active!C$21:E$106,3,FALSE)</f>
        <v>30537.440814723963</v>
      </c>
      <c r="G32" s="54" t="s">
        <v>94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>
      <c r="A33" s="53" t="s">
        <v>96</v>
      </c>
      <c r="B33" s="56" t="s">
        <v>51</v>
      </c>
      <c r="C33" s="55">
        <v>51591.964999999997</v>
      </c>
      <c r="D33" s="57">
        <v>5.9999999999999995E-4</v>
      </c>
      <c r="E33" s="54">
        <f>VLOOKUP(C33,Active!C$21:E$106,3,FALSE)</f>
        <v>30553.446287233895</v>
      </c>
      <c r="G33" s="54" t="s">
        <v>94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>
      <c r="A34" s="53" t="s">
        <v>96</v>
      </c>
      <c r="B34" s="56" t="s">
        <v>51</v>
      </c>
      <c r="C34" s="55">
        <v>51591.964399999997</v>
      </c>
      <c r="D34" s="57">
        <v>2.9999999999999997E-4</v>
      </c>
      <c r="E34" s="54">
        <f>VLOOKUP(C34,Active!C$21:E$106,3,FALSE)</f>
        <v>30553.44507291956</v>
      </c>
      <c r="G34" s="54" t="s">
        <v>94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>
      <c r="A35" s="53" t="s">
        <v>96</v>
      </c>
      <c r="B35" s="56" t="s">
        <v>51</v>
      </c>
      <c r="C35" s="55">
        <v>51591.9643</v>
      </c>
      <c r="D35" s="57">
        <v>2.0000000000000001E-4</v>
      </c>
      <c r="E35" s="54">
        <f>VLOOKUP(C35,Active!C$21:E$106,3,FALSE)</f>
        <v>30553.44487053384</v>
      </c>
      <c r="G35" s="54" t="s">
        <v>94</v>
      </c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>
      <c r="A36" s="53" t="s">
        <v>96</v>
      </c>
      <c r="B36" s="56" t="s">
        <v>51</v>
      </c>
      <c r="C36" s="55">
        <v>51628.038800000002</v>
      </c>
      <c r="D36" s="57">
        <v>2.0999999999999999E-3</v>
      </c>
      <c r="E36" s="54">
        <f>VLOOKUP(C36,Active!C$21:E$106,3,FALSE)</f>
        <v>30626.454508141971</v>
      </c>
      <c r="G36" s="54" t="s">
        <v>94</v>
      </c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>
      <c r="A37" s="53" t="s">
        <v>96</v>
      </c>
      <c r="B37" s="56" t="s">
        <v>51</v>
      </c>
      <c r="C37" s="55">
        <v>51628.036699999997</v>
      </c>
      <c r="D37" s="57">
        <v>5.0000000000000001E-4</v>
      </c>
      <c r="E37" s="54">
        <f>VLOOKUP(C37,Active!C$21:E$106,3,FALSE)</f>
        <v>30626.450258041779</v>
      </c>
      <c r="G37" s="54" t="s">
        <v>94</v>
      </c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>
      <c r="A38" s="53" t="s">
        <v>96</v>
      </c>
      <c r="B38" s="56" t="s">
        <v>51</v>
      </c>
      <c r="C38" s="55">
        <v>51628.0363</v>
      </c>
      <c r="D38" s="57">
        <v>4.0000000000000002E-4</v>
      </c>
      <c r="E38" s="54">
        <f>VLOOKUP(C38,Active!C$21:E$106,3,FALSE)</f>
        <v>30626.449448498894</v>
      </c>
      <c r="G38" s="54" t="s">
        <v>94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>
      <c r="A39" s="53" t="s">
        <v>96</v>
      </c>
      <c r="B39" s="56" t="s">
        <v>51</v>
      </c>
      <c r="C39" s="55">
        <v>51629.025099999999</v>
      </c>
      <c r="D39" s="57">
        <v>1.9E-3</v>
      </c>
      <c r="E39" s="54">
        <f>VLOOKUP(C39,Active!C$21:E$106,3,FALSE)</f>
        <v>30628.450638526941</v>
      </c>
      <c r="G39" s="54" t="s">
        <v>94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>
      <c r="A40" s="53" t="s">
        <v>96</v>
      </c>
      <c r="B40" s="56" t="s">
        <v>51</v>
      </c>
      <c r="C40" s="55">
        <v>51629.022599999997</v>
      </c>
      <c r="D40" s="57">
        <v>2.9999999999999997E-4</v>
      </c>
      <c r="E40" s="54">
        <f>VLOOKUP(C40,Active!C$21:E$106,3,FALSE)</f>
        <v>30628.445578883864</v>
      </c>
      <c r="G40" s="54" t="s">
        <v>94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>
      <c r="A41" s="53" t="s">
        <v>96</v>
      </c>
      <c r="B41" s="56" t="s">
        <v>51</v>
      </c>
      <c r="C41" s="55">
        <v>51629.025399999999</v>
      </c>
      <c r="D41" s="57">
        <v>5.9999999999999995E-4</v>
      </c>
      <c r="E41" s="54">
        <f>VLOOKUP(C41,Active!C$21:E$106,3,FALSE)</f>
        <v>30628.451245684111</v>
      </c>
      <c r="G41" s="54" t="s">
        <v>94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>
      <c r="A42" s="53" t="s">
        <v>96</v>
      </c>
      <c r="B42" s="56" t="s">
        <v>51</v>
      </c>
      <c r="C42" s="55">
        <v>51630.0118</v>
      </c>
      <c r="D42" s="57">
        <v>5.9999999999999995E-4</v>
      </c>
      <c r="E42" s="54">
        <f>VLOOKUP(C42,Active!C$21:E$106,3,FALSE)</f>
        <v>30630.447578454816</v>
      </c>
      <c r="G42" s="54" t="s">
        <v>94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>
      <c r="A43" s="53" t="s">
        <v>96</v>
      </c>
      <c r="B43" s="56" t="s">
        <v>51</v>
      </c>
      <c r="C43" s="55">
        <v>51630.0121</v>
      </c>
      <c r="D43" s="57">
        <v>2.9999999999999997E-4</v>
      </c>
      <c r="E43" s="54">
        <f>VLOOKUP(C43,Active!C$21:E$106,3,FALSE)</f>
        <v>30630.448185611982</v>
      </c>
      <c r="G43" s="54" t="s">
        <v>94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>
      <c r="A44" s="53" t="s">
        <v>96</v>
      </c>
      <c r="B44" s="56" t="s">
        <v>51</v>
      </c>
      <c r="C44" s="55">
        <v>51630.011299999998</v>
      </c>
      <c r="D44" s="57">
        <v>2.9999999999999997E-4</v>
      </c>
      <c r="E44" s="54">
        <f>VLOOKUP(C44,Active!C$21:E$106,3,FALSE)</f>
        <v>30630.446566526196</v>
      </c>
      <c r="G44" s="54" t="s">
        <v>94</v>
      </c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>
      <c r="A45" s="53" t="s">
        <v>96</v>
      </c>
      <c r="B45" s="56" t="s">
        <v>47</v>
      </c>
      <c r="C45" s="55">
        <v>51900.535100000001</v>
      </c>
      <c r="D45" s="57">
        <v>2.9999999999999997E-4</v>
      </c>
      <c r="E45" s="54">
        <f>VLOOKUP(C45,Active!C$21:E$106,3,FALSE)</f>
        <v>31177.948114776984</v>
      </c>
      <c r="G45" s="54" t="s">
        <v>93</v>
      </c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>
      <c r="A46" s="53" t="s">
        <v>96</v>
      </c>
      <c r="B46" s="56" t="s">
        <v>47</v>
      </c>
      <c r="C46" s="55">
        <v>51900.535300000003</v>
      </c>
      <c r="D46" s="57">
        <v>2.0000000000000001E-4</v>
      </c>
      <c r="E46" s="54">
        <f>VLOOKUP(C46,Active!C$21:E$106,3,FALSE)</f>
        <v>31177.948519548434</v>
      </c>
      <c r="G46" s="54" t="s">
        <v>93</v>
      </c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>
      <c r="A47" s="53" t="s">
        <v>96</v>
      </c>
      <c r="B47" s="56" t="s">
        <v>51</v>
      </c>
      <c r="C47" s="55">
        <v>51925.489099999999</v>
      </c>
      <c r="D47" s="57">
        <v>2.9999999999999997E-4</v>
      </c>
      <c r="E47" s="54">
        <f>VLOOKUP(C47,Active!C$21:E$106,3,FALSE)</f>
        <v>31228.451448069834</v>
      </c>
      <c r="G47" s="54" t="s">
        <v>93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>
      <c r="A48" s="53" t="s">
        <v>96</v>
      </c>
      <c r="B48" s="56" t="s">
        <v>51</v>
      </c>
      <c r="C48" s="55">
        <v>51925.487999999998</v>
      </c>
      <c r="D48" s="57">
        <v>1E-4</v>
      </c>
      <c r="E48" s="54">
        <f>VLOOKUP(C48,Active!C$21:E$106,3,FALSE)</f>
        <v>31228.449221826879</v>
      </c>
      <c r="G48" s="54" t="s">
        <v>93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>
      <c r="A49" s="53" t="s">
        <v>96</v>
      </c>
      <c r="B49" s="56" t="s">
        <v>47</v>
      </c>
      <c r="C49" s="55">
        <v>51940.061099999999</v>
      </c>
      <c r="D49" s="57">
        <v>5.9999999999999995E-4</v>
      </c>
      <c r="E49" s="54">
        <f>VLOOKUP(C49,Active!C$21:E$106,3,FALSE)</f>
        <v>31257.943095611052</v>
      </c>
      <c r="G49" s="54" t="s">
        <v>94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>
      <c r="A50" s="53" t="s">
        <v>96</v>
      </c>
      <c r="B50" s="56" t="s">
        <v>47</v>
      </c>
      <c r="C50" s="55">
        <v>51940.060400000002</v>
      </c>
      <c r="D50" s="57">
        <v>2.9999999999999997E-4</v>
      </c>
      <c r="E50" s="54">
        <f>VLOOKUP(C50,Active!C$21:E$106,3,FALSE)</f>
        <v>31257.941678910996</v>
      </c>
      <c r="G50" s="54" t="s">
        <v>94</v>
      </c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>
      <c r="A51" s="53" t="s">
        <v>96</v>
      </c>
      <c r="B51" s="56" t="s">
        <v>47</v>
      </c>
      <c r="C51" s="55">
        <v>51940.060400000002</v>
      </c>
      <c r="D51" s="57">
        <v>2.0000000000000001E-4</v>
      </c>
      <c r="E51" s="54">
        <f>VLOOKUP(C51,Active!C$21:E$106,3,FALSE)</f>
        <v>31257.941678910996</v>
      </c>
      <c r="G51" s="54" t="s">
        <v>94</v>
      </c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>
      <c r="A52" s="53" t="s">
        <v>96</v>
      </c>
      <c r="B52" s="56" t="s">
        <v>47</v>
      </c>
      <c r="C52" s="55">
        <v>51952.411899999999</v>
      </c>
      <c r="D52" s="57">
        <v>1E-4</v>
      </c>
      <c r="E52" s="54">
        <f>VLOOKUP(C52,Active!C$21:E$106,3,FALSE)</f>
        <v>31282.939351475175</v>
      </c>
      <c r="G52" s="54" t="s">
        <v>93</v>
      </c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>
      <c r="A53" s="53" t="s">
        <v>96</v>
      </c>
      <c r="B53" s="56" t="s">
        <v>47</v>
      </c>
      <c r="C53" s="55">
        <v>51952.415399999998</v>
      </c>
      <c r="D53" s="57">
        <v>4.0000000000000002E-4</v>
      </c>
      <c r="E53" s="54">
        <f>VLOOKUP(C53,Active!C$21:E$106,3,FALSE)</f>
        <v>31282.946434975478</v>
      </c>
      <c r="G53" s="54" t="s">
        <v>93</v>
      </c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>
      <c r="A54" s="53" t="s">
        <v>96</v>
      </c>
      <c r="B54" s="56" t="s">
        <v>47</v>
      </c>
      <c r="C54" s="55">
        <v>52003.308400000002</v>
      </c>
      <c r="D54" s="57">
        <v>5.0000000000000001E-4</v>
      </c>
      <c r="E54" s="54">
        <f>VLOOKUP(C54,Active!C$21:E$106,3,FALSE)</f>
        <v>31385.946600931777</v>
      </c>
      <c r="G54" s="54" t="s">
        <v>93</v>
      </c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>
      <c r="A55" s="53" t="s">
        <v>99</v>
      </c>
      <c r="B55" s="56" t="s">
        <v>51</v>
      </c>
      <c r="C55" s="55">
        <v>56597.491119999999</v>
      </c>
      <c r="D55" s="57">
        <v>1.1000000000000001E-3</v>
      </c>
      <c r="E55" s="54" t="e">
        <f>VLOOKUP(C55,Active!C$21:E$106,3,FALSE)</f>
        <v>#N/A</v>
      </c>
      <c r="G55" s="54" t="s">
        <v>94</v>
      </c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>
      <c r="A56" s="53" t="s">
        <v>99</v>
      </c>
      <c r="B56" s="56" t="s">
        <v>51</v>
      </c>
      <c r="C56" s="55">
        <v>56602.435590000001</v>
      </c>
      <c r="D56" s="57">
        <v>2.0000000000000001E-4</v>
      </c>
      <c r="E56" s="54" t="e">
        <f>VLOOKUP(C56,Active!C$21:E$106,3,FALSE)</f>
        <v>#N/A</v>
      </c>
      <c r="G56" s="54" t="s">
        <v>94</v>
      </c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>
      <c r="A57" s="53" t="s">
        <v>99</v>
      </c>
      <c r="B57" s="56" t="s">
        <v>51</v>
      </c>
      <c r="C57" s="55">
        <v>56692.361720000001</v>
      </c>
      <c r="D57" s="57">
        <v>2.0000000000000001E-4</v>
      </c>
      <c r="E57" s="54" t="e">
        <f>VLOOKUP(C57,Active!C$21:E$106,3,FALSE)</f>
        <v>#N/A</v>
      </c>
      <c r="G57" s="54" t="s">
        <v>94</v>
      </c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>
      <c r="A58" s="53" t="s">
        <v>99</v>
      </c>
      <c r="B58" s="56" t="s">
        <v>51</v>
      </c>
      <c r="C58" s="55">
        <v>56692.362079999999</v>
      </c>
      <c r="D58" s="57">
        <v>2.0000000000000001E-4</v>
      </c>
      <c r="E58" s="54" t="e">
        <f>VLOOKUP(C58,Active!C$21:E$106,3,FALSE)</f>
        <v>#N/A</v>
      </c>
      <c r="G58" s="54" t="s">
        <v>94</v>
      </c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>
      <c r="A59" s="53" t="s">
        <v>99</v>
      </c>
      <c r="B59" s="56" t="s">
        <v>51</v>
      </c>
      <c r="C59" s="55">
        <v>56693.347710000002</v>
      </c>
      <c r="D59" s="57">
        <v>4.0000000000000002E-4</v>
      </c>
      <c r="E59" s="54" t="e">
        <f>VLOOKUP(C59,Active!C$21:E$106,3,FALSE)</f>
        <v>#N/A</v>
      </c>
      <c r="G59" s="54" t="s">
        <v>94</v>
      </c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>
      <c r="A60" s="53" t="s">
        <v>99</v>
      </c>
      <c r="B60" s="56" t="s">
        <v>51</v>
      </c>
      <c r="C60" s="55">
        <v>56693.348639999997</v>
      </c>
      <c r="D60" s="57">
        <v>2.0000000000000001E-4</v>
      </c>
      <c r="E60" s="54" t="e">
        <f>VLOOKUP(C60,Active!C$21:E$106,3,FALSE)</f>
        <v>#N/A</v>
      </c>
      <c r="G60" s="54" t="s">
        <v>94</v>
      </c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>
      <c r="A61" s="53" t="s">
        <v>99</v>
      </c>
      <c r="B61" s="56" t="s">
        <v>47</v>
      </c>
      <c r="C61" s="55">
        <v>56712.370770000001</v>
      </c>
      <c r="D61" s="57">
        <v>2.0000000000000001E-4</v>
      </c>
      <c r="E61" s="54" t="e">
        <f>VLOOKUP(C61,Active!C$21:E$106,3,FALSE)</f>
        <v>#N/A</v>
      </c>
      <c r="G61" s="54" t="s">
        <v>94</v>
      </c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>
      <c r="A62" s="53" t="s">
        <v>100</v>
      </c>
      <c r="B62" s="56" t="s">
        <v>47</v>
      </c>
      <c r="C62" s="55">
        <v>56713.359199999999</v>
      </c>
      <c r="D62" s="57">
        <v>1.9E-3</v>
      </c>
      <c r="E62" s="54" t="e">
        <f>VLOOKUP(C62,Active!C$21:E$106,3,FALSE)</f>
        <v>#N/A</v>
      </c>
      <c r="G62" s="54" t="s">
        <v>94</v>
      </c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>
      <c r="A63" s="53" t="s">
        <v>100</v>
      </c>
      <c r="B63" s="56" t="s">
        <v>51</v>
      </c>
      <c r="C63" s="55">
        <v>56734.359400000001</v>
      </c>
      <c r="D63" s="57">
        <v>2E-3</v>
      </c>
      <c r="E63" s="54" t="e">
        <f>VLOOKUP(C63,Active!C$21:E$106,3,FALSE)</f>
        <v>#N/A</v>
      </c>
      <c r="G63" s="54" t="s">
        <v>94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</row>
  </sheetData>
  <phoneticPr fontId="34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2003-01-01T20:11:31Z</cp:lastPrinted>
  <dcterms:created xsi:type="dcterms:W3CDTF">2002-07-26T04:23:24Z</dcterms:created>
  <dcterms:modified xsi:type="dcterms:W3CDTF">2023-01-26T05:24:30Z</dcterms:modified>
</cp:coreProperties>
</file>