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9A1F82A-8140-4E28-B1E9-EE578B4A7473}" xr6:coauthVersionLast="47" xr6:coauthVersionMax="47" xr10:uidLastSave="{00000000-0000-0000-0000-000000000000}"/>
  <bookViews>
    <workbookView xWindow="13350" yWindow="645" windowWidth="13350" windowHeight="1462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/>
  <c r="G21" i="1" s="1"/>
  <c r="I21" i="1" s="1"/>
  <c r="Q21" i="1"/>
  <c r="E22" i="1"/>
  <c r="F22" i="1"/>
  <c r="G22" i="1" s="1"/>
  <c r="I22" i="1" s="1"/>
  <c r="Q22" i="1"/>
  <c r="G11" i="1"/>
  <c r="F11" i="1"/>
  <c r="C23" i="1"/>
  <c r="A23" i="1"/>
  <c r="F15" i="1"/>
  <c r="F16" i="1" s="1"/>
  <c r="E23" i="1" l="1"/>
  <c r="F23" i="1" s="1"/>
  <c r="G23" i="1" s="1"/>
  <c r="C17" i="1"/>
  <c r="Q23" i="1"/>
  <c r="C11" i="1"/>
  <c r="C12" i="1"/>
  <c r="O22" i="1" l="1"/>
  <c r="O21" i="1"/>
  <c r="C16" i="1"/>
  <c r="D18" i="1" s="1"/>
  <c r="C15" i="1"/>
  <c r="O23" i="1"/>
  <c r="I23" i="1"/>
  <c r="C18" i="1" l="1"/>
  <c r="F17" i="1"/>
  <c r="F18" i="1" s="1"/>
</calcChain>
</file>

<file path=xl/sharedStrings.xml><?xml version="1.0" encoding="utf-8"?>
<sst xmlns="http://schemas.openxmlformats.org/spreadsheetml/2006/main" count="55" uniqueCount="50">
  <si>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</si>
  <si>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</si>
  <si>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</si>
  <si>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</si>
  <si>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</si>
  <si>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</si>
  <si>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</si>
  <si>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</si>
  <si>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</si>
  <si>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</si>
  <si>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</si>
  <si>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</si>
  <si>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</si>
  <si>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</si>
  <si>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</si>
  <si>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</si>
  <si>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</si>
  <si>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</si>
  <si>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</si>
  <si>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</si>
  <si>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</si>
  <si>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</si>
  <si>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</si>
  <si>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</si>
  <si>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</si>
  <si>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</si>
  <si>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</si>
  <si>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</si>
  <si>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</si>
  <si>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</si>
  <si>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</si>
  <si>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</si>
  <si>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</si>
  <si>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</si>
  <si>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</si>
  <si>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</si>
  <si>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</si>
  <si>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</si>
  <si>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</si>
  <si>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</si>
  <si>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</si>
  <si>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</si>
  <si>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</si>
  <si>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</si>
  <si>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</si>
  <si>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JBAV, 76</t>
  </si>
  <si>
    <t>I</t>
  </si>
  <si>
    <t>EA</t>
  </si>
  <si>
    <t>VSX</t>
  </si>
  <si>
    <r>
      <t>  </t>
    </r>
    <r>
      <rPr>
        <b/>
        <sz val="13"/>
        <color rgb="FF333366"/>
        <rFont val="Arial"/>
        <family val="2"/>
      </rPr>
      <t>ASASSN-V J053545.01+363929.5 Aur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</si>
</sst>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71" formatCode="0.00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8"/>
      <color rgb="FF333366"/>
      <name val="Arial"/>
      <family val="2"/>
    </font>
    <font>
      <b/>
      <sz val="13"/>
      <color rgb="FF33336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7" fillId="0" borderId="0" applyFont="0" applyFill="0" applyBorder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5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5" fillId="2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right"/>
    </xf>
    <xf numFmtId="0" fontId="12" fillId="0" borderId="0" xfId="0" applyFont="1">
      <alignment vertical="top"/>
    </xf>
    <xf numFmtId="0" fontId="6" fillId="0" borderId="0" xfId="0" applyFont="1" applyAlignment="1"/>
    <xf numFmtId="0" fontId="11" fillId="0" borderId="0" xfId="0" applyFont="1">
      <alignment vertical="top"/>
    </xf>
    <xf numFmtId="0" fontId="10" fillId="0" borderId="0" xfId="0" applyFont="1" applyAlignment="1">
      <alignment horizontal="left"/>
    </xf>
    <xf numFmtId="43" fontId="18" fillId="0" borderId="0" xfId="8" applyFont="1" applyBorder="1" applyAlignment="1">
      <alignment vertical="center" wrapText="1"/>
    </xf>
    <xf numFmtId="43" fontId="18" fillId="0" borderId="0" xfId="8" applyFont="1" applyBorder="1" applyAlignment="1">
      <alignment horizontal="center"/>
    </xf>
    <xf numFmtId="0" fontId="5" fillId="0" borderId="0" xfId="0" applyFont="1" applyAlignment="1"/>
    <xf numFmtId="0" fontId="19" fillId="0" borderId="0" xfId="0" applyFont="1" applyAlignment="1"/>
    <xf numFmtId="171" fontId="18" fillId="0" borderId="0" xfId="0" applyNumberFormat="1" applyFont="1" applyAlignment="1" applyProtection="1">
      <alignment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3.5000000000000001E-3</c:v>
                  </c:pt>
                  <c:pt idx="1">
                    <c:v>4.1999999999999997E-3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3.5000000000000001E-3</c:v>
                  </c:pt>
                  <c:pt idx="1">
                    <c:v>4.1999999999999997E-3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-1817</c:v>
                </c:pt>
                <c:pt idx="1">
                  <c:v>-1815</c:v>
                </c:pt>
                <c:pt idx="2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4.1999999999999997E-3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4.1999999999999997E-3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-1817</c:v>
                </c:pt>
                <c:pt idx="1">
                  <c:v>-1815</c:v>
                </c:pt>
                <c:pt idx="2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8.9199999994889367E-2</c:v>
                </c:pt>
                <c:pt idx="1">
                  <c:v>8.8999999999941792E-2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4.1999999999999997E-3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4.1999999999999997E-3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-1817</c:v>
                </c:pt>
                <c:pt idx="1">
                  <c:v>-1815</c:v>
                </c:pt>
                <c:pt idx="2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4.1999999999999997E-3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4.1999999999999997E-3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-1817</c:v>
                </c:pt>
                <c:pt idx="1">
                  <c:v>-1815</c:v>
                </c:pt>
                <c:pt idx="2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4.1999999999999997E-3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4.1999999999999997E-3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-1817</c:v>
                </c:pt>
                <c:pt idx="1">
                  <c:v>-1815</c:v>
                </c:pt>
                <c:pt idx="2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4.1999999999999997E-3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4.1999999999999997E-3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-1817</c:v>
                </c:pt>
                <c:pt idx="1">
                  <c:v>-1815</c:v>
                </c:pt>
                <c:pt idx="2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4.1999999999999997E-3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4.1999999999999997E-3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-1817</c:v>
                </c:pt>
                <c:pt idx="1">
                  <c:v>-1815</c:v>
                </c:pt>
                <c:pt idx="2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-1817</c:v>
                </c:pt>
                <c:pt idx="1">
                  <c:v>-1815</c:v>
                </c:pt>
                <c:pt idx="2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8.9149091968900918E-2</c:v>
                </c:pt>
                <c:pt idx="1">
                  <c:v>8.9050964122928539E-2</c:v>
                </c:pt>
                <c:pt idx="2">
                  <c:v>-5.6096998331256476E-8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-1817</c:v>
                </c:pt>
                <c:pt idx="1">
                  <c:v>-1815</c:v>
                </c:pt>
                <c:pt idx="2">
                  <c:v>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3.57031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16.5" x14ac:dyDescent="0.25">
      <c r="A1" s="42" t="s">
        <v>49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1" t="s">
        <v>47</v>
      </c>
      <c r="C2" s="34"/>
      <c r="D2" s="2"/>
    </row>
    <row r="4" spans="1:15" x14ac:dyDescent="0.2">
      <c r="A4" s="36" t="s">
        <v>0</v>
      </c>
      <c r="C4" s="2" t="s">
        <v>37</v>
      </c>
      <c r="D4" s="2" t="s">
        <v>37</v>
      </c>
    </row>
    <row r="5" spans="1:15" x14ac:dyDescent="0.2">
      <c r="A5" s="37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6" t="s">
        <v>1</v>
      </c>
    </row>
    <row r="7" spans="1:15" x14ac:dyDescent="0.2">
      <c r="A7" t="s">
        <v>2</v>
      </c>
      <c r="C7" s="6">
        <v>57706.881000000001</v>
      </c>
      <c r="D7" s="38" t="s">
        <v>48</v>
      </c>
    </row>
    <row r="8" spans="1:15" x14ac:dyDescent="0.2">
      <c r="A8" t="s">
        <v>3</v>
      </c>
      <c r="C8" s="6">
        <v>1.5754999999999999</v>
      </c>
      <c r="D8" s="38" t="s">
        <v>48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-5.6096998331256476E-8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-4.906392298618561E-5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57706.880999943904</v>
      </c>
      <c r="E15" s="10" t="s">
        <v>30</v>
      </c>
      <c r="F15" s="25">
        <f ca="1">NOW()+15018.5+$C$5/24</f>
        <v>60169.796410300922</v>
      </c>
    </row>
    <row r="16" spans="1:15" x14ac:dyDescent="0.2">
      <c r="A16" s="12" t="s">
        <v>4</v>
      </c>
      <c r="B16" s="7"/>
      <c r="C16" s="13">
        <f ca="1">+C8+C12</f>
        <v>1.5754509360770137</v>
      </c>
      <c r="E16" s="10" t="s">
        <v>35</v>
      </c>
      <c r="F16" s="11">
        <f ca="1">ROUND(2*(F15-$C$7)/$C$8,0)/2+F14</f>
        <v>1564.5</v>
      </c>
    </row>
    <row r="17" spans="1:21" ht="13.5" thickBot="1" x14ac:dyDescent="0.25">
      <c r="A17" s="10" t="s">
        <v>27</v>
      </c>
      <c r="B17" s="7"/>
      <c r="C17" s="7">
        <f>COUNT(C21:C2191)</f>
        <v>3</v>
      </c>
      <c r="E17" s="10" t="s">
        <v>36</v>
      </c>
      <c r="F17" s="19">
        <f ca="1">ROUND(2*(F15-$C$15)/$C$16,0)/2+F14</f>
        <v>1564.5</v>
      </c>
    </row>
    <row r="18" spans="1:21" ht="14.25" thickTop="1" thickBot="1" x14ac:dyDescent="0.25">
      <c r="A18" s="12" t="s">
        <v>5</v>
      </c>
      <c r="B18" s="7"/>
      <c r="C18" s="15">
        <f ca="1">+C15</f>
        <v>57706.880999943904</v>
      </c>
      <c r="D18" s="16">
        <f ca="1">+C16</f>
        <v>1.5754509360770137</v>
      </c>
      <c r="E18" s="10" t="s">
        <v>31</v>
      </c>
      <c r="F18" s="14">
        <f ca="1">+$C$15+$C$16*F17-15018.5-$C$5/24</f>
        <v>45153.569822769728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s="39" t="s">
        <v>45</v>
      </c>
      <c r="B21" s="40" t="s">
        <v>46</v>
      </c>
      <c r="C21" s="43">
        <v>54844.286699999997</v>
      </c>
      <c r="D21" s="39">
        <v>3.5000000000000001E-3</v>
      </c>
      <c r="E21">
        <f>+(C21-C$7)/C$8</f>
        <v>-1816.943383053002</v>
      </c>
      <c r="F21">
        <f>ROUND(2*E21,0)/2</f>
        <v>-1817</v>
      </c>
      <c r="G21">
        <f>+C21-(C$7+F21*C$8)</f>
        <v>8.9199999994889367E-2</v>
      </c>
      <c r="I21">
        <f>+G21</f>
        <v>8.9199999994889367E-2</v>
      </c>
      <c r="O21">
        <f ca="1">+C$11+C$12*$F21</f>
        <v>8.9149091968900918E-2</v>
      </c>
      <c r="Q21" s="1">
        <f>+C21-15018.5</f>
        <v>39825.786699999997</v>
      </c>
    </row>
    <row r="22" spans="1:21" x14ac:dyDescent="0.2">
      <c r="A22" s="39" t="s">
        <v>45</v>
      </c>
      <c r="B22" s="40" t="s">
        <v>46</v>
      </c>
      <c r="C22" s="43">
        <v>54847.4375</v>
      </c>
      <c r="D22" s="39">
        <v>4.1999999999999997E-3</v>
      </c>
      <c r="E22">
        <f>+(C22-C$7)/C$8</f>
        <v>-1814.9435099968273</v>
      </c>
      <c r="F22">
        <f>ROUND(2*E22,0)/2</f>
        <v>-1815</v>
      </c>
      <c r="G22">
        <f>+C22-(C$7+F22*C$8)</f>
        <v>8.8999999999941792E-2</v>
      </c>
      <c r="I22">
        <f>+G22</f>
        <v>8.8999999999941792E-2</v>
      </c>
      <c r="O22">
        <f ca="1">+C$11+C$12*$F22</f>
        <v>8.9050964122928539E-2</v>
      </c>
      <c r="Q22" s="1">
        <f>+C22-15018.5</f>
        <v>39828.9375</v>
      </c>
    </row>
    <row r="23" spans="1:21" x14ac:dyDescent="0.2">
      <c r="A23">
        <f>D9</f>
        <v>0</v>
      </c>
      <c r="C23" s="6">
        <f>C$7</f>
        <v>57706.881000000001</v>
      </c>
      <c r="D23" s="6" t="s">
        <v>13</v>
      </c>
      <c r="E23">
        <f>+(C23-C$7)/C$8</f>
        <v>0</v>
      </c>
      <c r="F23">
        <f>ROUND(2*E23,0)/2</f>
        <v>0</v>
      </c>
      <c r="G23">
        <f>+C23-(C$7+F23*C$8)</f>
        <v>0</v>
      </c>
      <c r="I23">
        <f>+G23</f>
        <v>0</v>
      </c>
      <c r="O23">
        <f ca="1">+C$11+C$12*$F23</f>
        <v>-5.6096998331256476E-8</v>
      </c>
      <c r="Q23" s="1">
        <f>+C23-15018.5</f>
        <v>42688.381000000001</v>
      </c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sortState xmlns:xlrd2="http://schemas.microsoft.com/office/spreadsheetml/2017/richdata2" ref="A21:U23">
    <sortCondition ref="C21:C23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2023-08-13T07:06:49Z</dcterms:modified>
</cp:coreProperties>
</file>