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509ECA3-B468-4005-AD5F-C09A8F29FF15}" xr6:coauthVersionLast="47" xr6:coauthVersionMax="47" xr10:uidLastSave="{00000000-0000-0000-0000-000000000000}"/>
  <bookViews>
    <workbookView xWindow="14280" yWindow="645" windowWidth="12975" windowHeight="15060"/>
  </bookViews>
  <sheets>
    <sheet name="Active" sheetId="1" r:id="rId1"/>
  </sheets>
  <definedNames>
    <definedName name="solver_adj" localSheetId="0" hidden="1">Active!$V$2:$V$7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Active!$V$9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2" i="1" l="1"/>
  <c r="Q254" i="1"/>
  <c r="Q256" i="1"/>
  <c r="Q251" i="1"/>
  <c r="Q253" i="1"/>
  <c r="Q255" i="1"/>
  <c r="Q102" i="1"/>
  <c r="Q109" i="1"/>
  <c r="Q189" i="1"/>
  <c r="Q210" i="1"/>
  <c r="Q215" i="1"/>
  <c r="Q216" i="1"/>
  <c r="Q219" i="1"/>
  <c r="Q224" i="1"/>
  <c r="Q226" i="1"/>
  <c r="Q227" i="1"/>
  <c r="Q229" i="1"/>
  <c r="Q231" i="1"/>
  <c r="Q232" i="1"/>
  <c r="Q236" i="1"/>
  <c r="Q238" i="1"/>
  <c r="Q240" i="1"/>
  <c r="Q242" i="1"/>
  <c r="Q244" i="1"/>
  <c r="Q245" i="1"/>
  <c r="Q246" i="1"/>
  <c r="Q247" i="1"/>
  <c r="Q248" i="1"/>
  <c r="Q249" i="1"/>
  <c r="Q250" i="1"/>
  <c r="Q237" i="1"/>
  <c r="Q239" i="1"/>
  <c r="Q241" i="1"/>
  <c r="Q243" i="1"/>
  <c r="Q220" i="1"/>
  <c r="Q209" i="1"/>
  <c r="Q221" i="1"/>
  <c r="Q223" i="1"/>
  <c r="Q225" i="1"/>
  <c r="Q228" i="1"/>
  <c r="Q230" i="1"/>
  <c r="Q233" i="1"/>
  <c r="Q234" i="1"/>
  <c r="Q235" i="1"/>
  <c r="Q222" i="1"/>
  <c r="C7" i="1"/>
  <c r="E178" i="1" s="1"/>
  <c r="F178" i="1" s="1"/>
  <c r="C8" i="1"/>
  <c r="E40" i="1" s="1"/>
  <c r="F40" i="1" s="1"/>
  <c r="G40" i="1" s="1"/>
  <c r="I40" i="1" s="1"/>
  <c r="E86" i="1"/>
  <c r="F86" i="1" s="1"/>
  <c r="D9" i="1"/>
  <c r="C9" i="1"/>
  <c r="Q218" i="1"/>
  <c r="U2" i="1"/>
  <c r="U3" i="1"/>
  <c r="U4" i="1"/>
  <c r="U5" i="1"/>
  <c r="U6" i="1"/>
  <c r="U7" i="1"/>
  <c r="Q217" i="1"/>
  <c r="Q202" i="1"/>
  <c r="Q206" i="1"/>
  <c r="Q207" i="1"/>
  <c r="Q214" i="1"/>
  <c r="Q213" i="1"/>
  <c r="Q211" i="1"/>
  <c r="Q203" i="1"/>
  <c r="Q208" i="1"/>
  <c r="Q212" i="1"/>
  <c r="Q174" i="1"/>
  <c r="Q179" i="1"/>
  <c r="Q183" i="1"/>
  <c r="Q188" i="1"/>
  <c r="Q191" i="1"/>
  <c r="Q193" i="1"/>
  <c r="Q194" i="1"/>
  <c r="Q195" i="1"/>
  <c r="Q196" i="1"/>
  <c r="Q197" i="1"/>
  <c r="Q201" i="1"/>
  <c r="Q205" i="1"/>
  <c r="Q204" i="1"/>
  <c r="Q200" i="1"/>
  <c r="Q176" i="1"/>
  <c r="Q175" i="1"/>
  <c r="Q170" i="1"/>
  <c r="Q168" i="1"/>
  <c r="Q164" i="1"/>
  <c r="Q162" i="1"/>
  <c r="Q158" i="1"/>
  <c r="Q154" i="1"/>
  <c r="Q152" i="1"/>
  <c r="Q151" i="1"/>
  <c r="Q148" i="1"/>
  <c r="Q142" i="1"/>
  <c r="Q140" i="1"/>
  <c r="Q138" i="1"/>
  <c r="Q136" i="1"/>
  <c r="Q135" i="1"/>
  <c r="Q134" i="1"/>
  <c r="Q133" i="1"/>
  <c r="Q132" i="1"/>
  <c r="Q127" i="1"/>
  <c r="Q126" i="1"/>
  <c r="Q198" i="1"/>
  <c r="Q199" i="1"/>
  <c r="F16" i="1"/>
  <c r="C17" i="1"/>
  <c r="Q190" i="1"/>
  <c r="Q187" i="1"/>
  <c r="Q178" i="1"/>
  <c r="Q177" i="1"/>
  <c r="Q192" i="1"/>
  <c r="Q186" i="1"/>
  <c r="Q185" i="1"/>
  <c r="Q184" i="1"/>
  <c r="Q128" i="1"/>
  <c r="Q125" i="1"/>
  <c r="Q180" i="1"/>
  <c r="Q159" i="1"/>
  <c r="Q165" i="1"/>
  <c r="Q166" i="1"/>
  <c r="Q167" i="1"/>
  <c r="Q171" i="1"/>
  <c r="Q156" i="1"/>
  <c r="Q181" i="1"/>
  <c r="Q169" i="1"/>
  <c r="Q172" i="1"/>
  <c r="Q131" i="1"/>
  <c r="Q123" i="1"/>
  <c r="Q130" i="1"/>
  <c r="Q124" i="1"/>
  <c r="Q155" i="1"/>
  <c r="Q81" i="1"/>
  <c r="Q82" i="1"/>
  <c r="Q83" i="1"/>
  <c r="Q84" i="1"/>
  <c r="Q86" i="1"/>
  <c r="Q87" i="1"/>
  <c r="Q88" i="1"/>
  <c r="Q91" i="1"/>
  <c r="Q122" i="1"/>
  <c r="Q118" i="1"/>
  <c r="Q119" i="1"/>
  <c r="Q120" i="1"/>
  <c r="Q121" i="1"/>
  <c r="Q141" i="1"/>
  <c r="Q173" i="1"/>
  <c r="Q182" i="1"/>
  <c r="Q163" i="1"/>
  <c r="Q161" i="1"/>
  <c r="Q144" i="1"/>
  <c r="Q157" i="1"/>
  <c r="Q149" i="1"/>
  <c r="Q160" i="1"/>
  <c r="Q137" i="1"/>
  <c r="Q153" i="1"/>
  <c r="Q143" i="1"/>
  <c r="Q145" i="1"/>
  <c r="Q146" i="1"/>
  <c r="Q147" i="1"/>
  <c r="Q150" i="1"/>
  <c r="Q22" i="1"/>
  <c r="Q23" i="1"/>
  <c r="Q129" i="1"/>
  <c r="Q139" i="1"/>
  <c r="Q113" i="1"/>
  <c r="Q29" i="1"/>
  <c r="Q32" i="1"/>
  <c r="Q75" i="1"/>
  <c r="Q76" i="1"/>
  <c r="Q77" i="1"/>
  <c r="Q78" i="1"/>
  <c r="Q79" i="1"/>
  <c r="Q80" i="1"/>
  <c r="Q85" i="1"/>
  <c r="Q89" i="1"/>
  <c r="Q90" i="1"/>
  <c r="Q94" i="1"/>
  <c r="Q97" i="1"/>
  <c r="Q98" i="1"/>
  <c r="Q99" i="1"/>
  <c r="Q100" i="1"/>
  <c r="Q101" i="1"/>
  <c r="Q105" i="1"/>
  <c r="Q108" i="1"/>
  <c r="Q112" i="1"/>
  <c r="Q24" i="1"/>
  <c r="Q25" i="1"/>
  <c r="Q26" i="1"/>
  <c r="Q27" i="1"/>
  <c r="Q28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8" i="1"/>
  <c r="Q60" i="1"/>
  <c r="Q61" i="1"/>
  <c r="Q62" i="1"/>
  <c r="Q63" i="1"/>
  <c r="Q64" i="1"/>
  <c r="Q65" i="1"/>
  <c r="Q67" i="1"/>
  <c r="Q68" i="1"/>
  <c r="Q69" i="1"/>
  <c r="Q70" i="1"/>
  <c r="Q71" i="1"/>
  <c r="Q72" i="1"/>
  <c r="Q73" i="1"/>
  <c r="Q74" i="1"/>
  <c r="Q55" i="1"/>
  <c r="Q56" i="1"/>
  <c r="Q57" i="1"/>
  <c r="Q59" i="1"/>
  <c r="Q66" i="1"/>
  <c r="Q92" i="1"/>
  <c r="Q95" i="1"/>
  <c r="Q103" i="1"/>
  <c r="Q106" i="1"/>
  <c r="Q110" i="1"/>
  <c r="Q114" i="1"/>
  <c r="Q116" i="1"/>
  <c r="Q93" i="1"/>
  <c r="Q96" i="1"/>
  <c r="Q104" i="1"/>
  <c r="Q107" i="1"/>
  <c r="Q111" i="1"/>
  <c r="Q115" i="1"/>
  <c r="Q117" i="1"/>
  <c r="Q21" i="1"/>
  <c r="E248" i="1"/>
  <c r="F248" i="1" s="1"/>
  <c r="G248" i="1" s="1"/>
  <c r="K248" i="1" s="1"/>
  <c r="E50" i="1"/>
  <c r="F50" i="1" s="1"/>
  <c r="G50" i="1" s="1"/>
  <c r="I50" i="1" s="1"/>
  <c r="E205" i="1"/>
  <c r="F205" i="1" s="1"/>
  <c r="E77" i="1"/>
  <c r="F77" i="1" s="1"/>
  <c r="E218" i="1"/>
  <c r="F218" i="1" s="1"/>
  <c r="E72" i="1"/>
  <c r="F72" i="1" s="1"/>
  <c r="G72" i="1" s="1"/>
  <c r="I72" i="1" s="1"/>
  <c r="E240" i="1"/>
  <c r="F240" i="1" s="1"/>
  <c r="E75" i="1"/>
  <c r="F75" i="1" s="1"/>
  <c r="E150" i="1"/>
  <c r="F150" i="1" s="1"/>
  <c r="E234" i="1"/>
  <c r="F234" i="1" s="1"/>
  <c r="E104" i="1"/>
  <c r="F104" i="1" s="1"/>
  <c r="E189" i="1"/>
  <c r="F189" i="1" s="1"/>
  <c r="E71" i="1"/>
  <c r="F71" i="1" s="1"/>
  <c r="E148" i="1"/>
  <c r="F148" i="1" s="1"/>
  <c r="E220" i="1"/>
  <c r="F220" i="1" s="1"/>
  <c r="E70" i="1"/>
  <c r="F70" i="1" s="1"/>
  <c r="E163" i="1"/>
  <c r="F163" i="1" s="1"/>
  <c r="E224" i="1"/>
  <c r="F224" i="1" s="1"/>
  <c r="G224" i="1" s="1"/>
  <c r="K224" i="1" s="1"/>
  <c r="E221" i="1"/>
  <c r="F221" i="1" s="1"/>
  <c r="E106" i="1"/>
  <c r="F106" i="1" s="1"/>
  <c r="G218" i="1"/>
  <c r="K218" i="1" s="1"/>
  <c r="E225" i="1" l="1"/>
  <c r="F225" i="1" s="1"/>
  <c r="E99" i="1"/>
  <c r="F99" i="1" s="1"/>
  <c r="E235" i="1"/>
  <c r="F235" i="1" s="1"/>
  <c r="E170" i="1"/>
  <c r="F170" i="1" s="1"/>
  <c r="E249" i="1"/>
  <c r="F249" i="1" s="1"/>
  <c r="E109" i="1"/>
  <c r="F109" i="1" s="1"/>
  <c r="E206" i="1"/>
  <c r="F206" i="1" s="1"/>
  <c r="E42" i="1"/>
  <c r="F42" i="1" s="1"/>
  <c r="G42" i="1" s="1"/>
  <c r="I42" i="1" s="1"/>
  <c r="E187" i="1"/>
  <c r="F187" i="1" s="1"/>
  <c r="E147" i="1"/>
  <c r="F147" i="1" s="1"/>
  <c r="T147" i="1" s="1"/>
  <c r="E51" i="1"/>
  <c r="F51" i="1" s="1"/>
  <c r="E199" i="1"/>
  <c r="F199" i="1" s="1"/>
  <c r="E25" i="1"/>
  <c r="F25" i="1" s="1"/>
  <c r="E115" i="1"/>
  <c r="F115" i="1" s="1"/>
  <c r="E90" i="1"/>
  <c r="F90" i="1" s="1"/>
  <c r="G90" i="1" s="1"/>
  <c r="I90" i="1" s="1"/>
  <c r="E250" i="1"/>
  <c r="F250" i="1" s="1"/>
  <c r="T250" i="1" s="1"/>
  <c r="E131" i="1"/>
  <c r="F131" i="1" s="1"/>
  <c r="E46" i="1"/>
  <c r="F46" i="1" s="1"/>
  <c r="G46" i="1" s="1"/>
  <c r="I46" i="1" s="1"/>
  <c r="E162" i="1"/>
  <c r="F162" i="1" s="1"/>
  <c r="E79" i="1"/>
  <c r="F79" i="1" s="1"/>
  <c r="E227" i="1"/>
  <c r="F227" i="1" s="1"/>
  <c r="G227" i="1" s="1"/>
  <c r="K227" i="1" s="1"/>
  <c r="E49" i="1"/>
  <c r="F49" i="1" s="1"/>
  <c r="E230" i="1"/>
  <c r="F230" i="1" s="1"/>
  <c r="G230" i="1" s="1"/>
  <c r="K230" i="1" s="1"/>
  <c r="E56" i="1"/>
  <c r="F56" i="1" s="1"/>
  <c r="G56" i="1" s="1"/>
  <c r="I56" i="1" s="1"/>
  <c r="E209" i="1"/>
  <c r="F209" i="1" s="1"/>
  <c r="G209" i="1" s="1"/>
  <c r="K209" i="1" s="1"/>
  <c r="E61" i="1"/>
  <c r="F61" i="1" s="1"/>
  <c r="T61" i="1" s="1"/>
  <c r="E222" i="1"/>
  <c r="F222" i="1" s="1"/>
  <c r="E34" i="1"/>
  <c r="F34" i="1" s="1"/>
  <c r="E216" i="1"/>
  <c r="F216" i="1" s="1"/>
  <c r="G216" i="1" s="1"/>
  <c r="K216" i="1" s="1"/>
  <c r="E179" i="1"/>
  <c r="F179" i="1" s="1"/>
  <c r="E23" i="1"/>
  <c r="F23" i="1" s="1"/>
  <c r="T23" i="1" s="1"/>
  <c r="E203" i="1"/>
  <c r="F203" i="1" s="1"/>
  <c r="T203" i="1" s="1"/>
  <c r="E139" i="1"/>
  <c r="F139" i="1" s="1"/>
  <c r="E95" i="1"/>
  <c r="F95" i="1" s="1"/>
  <c r="T95" i="1" s="1"/>
  <c r="E62" i="1"/>
  <c r="F62" i="1" s="1"/>
  <c r="E64" i="1"/>
  <c r="F64" i="1" s="1"/>
  <c r="E237" i="1"/>
  <c r="F237" i="1" s="1"/>
  <c r="G237" i="1" s="1"/>
  <c r="K237" i="1" s="1"/>
  <c r="E236" i="1"/>
  <c r="F236" i="1" s="1"/>
  <c r="G71" i="1"/>
  <c r="I71" i="1" s="1"/>
  <c r="E152" i="1"/>
  <c r="F152" i="1" s="1"/>
  <c r="E76" i="1"/>
  <c r="F76" i="1" s="1"/>
  <c r="G76" i="1" s="1"/>
  <c r="I76" i="1" s="1"/>
  <c r="E43" i="1"/>
  <c r="F43" i="1" s="1"/>
  <c r="E52" i="1"/>
  <c r="F52" i="1" s="1"/>
  <c r="E149" i="1"/>
  <c r="F149" i="1" s="1"/>
  <c r="G149" i="1" s="1"/>
  <c r="K149" i="1" s="1"/>
  <c r="E73" i="1"/>
  <c r="F73" i="1" s="1"/>
  <c r="G73" i="1" s="1"/>
  <c r="I73" i="1" s="1"/>
  <c r="E229" i="1"/>
  <c r="F229" i="1" s="1"/>
  <c r="T229" i="1" s="1"/>
  <c r="E116" i="1"/>
  <c r="F116" i="1" s="1"/>
  <c r="G116" i="1" s="1"/>
  <c r="J116" i="1" s="1"/>
  <c r="E32" i="1"/>
  <c r="F32" i="1" s="1"/>
  <c r="T32" i="1" s="1"/>
  <c r="E153" i="1"/>
  <c r="F153" i="1" s="1"/>
  <c r="G153" i="1" s="1"/>
  <c r="K153" i="1" s="1"/>
  <c r="E67" i="1"/>
  <c r="F67" i="1" s="1"/>
  <c r="E194" i="1"/>
  <c r="F194" i="1" s="1"/>
  <c r="G194" i="1" s="1"/>
  <c r="K194" i="1" s="1"/>
  <c r="E133" i="1"/>
  <c r="F133" i="1" s="1"/>
  <c r="G133" i="1" s="1"/>
  <c r="K133" i="1" s="1"/>
  <c r="E36" i="1"/>
  <c r="F36" i="1" s="1"/>
  <c r="E247" i="1"/>
  <c r="F247" i="1" s="1"/>
  <c r="G247" i="1" s="1"/>
  <c r="K247" i="1" s="1"/>
  <c r="E48" i="1"/>
  <c r="F48" i="1" s="1"/>
  <c r="G48" i="1" s="1"/>
  <c r="I48" i="1" s="1"/>
  <c r="E243" i="1"/>
  <c r="F243" i="1" s="1"/>
  <c r="G243" i="1" s="1"/>
  <c r="K243" i="1" s="1"/>
  <c r="E53" i="1"/>
  <c r="F53" i="1" s="1"/>
  <c r="G53" i="1" s="1"/>
  <c r="I53" i="1" s="1"/>
  <c r="E242" i="1"/>
  <c r="F242" i="1" s="1"/>
  <c r="E24" i="1"/>
  <c r="F24" i="1" s="1"/>
  <c r="E102" i="1"/>
  <c r="F102" i="1" s="1"/>
  <c r="G102" i="1" s="1"/>
  <c r="K102" i="1" s="1"/>
  <c r="E130" i="1"/>
  <c r="F130" i="1" s="1"/>
  <c r="E97" i="1"/>
  <c r="F97" i="1" s="1"/>
  <c r="T97" i="1" s="1"/>
  <c r="E59" i="1"/>
  <c r="F59" i="1" s="1"/>
  <c r="T59" i="1" s="1"/>
  <c r="E142" i="1"/>
  <c r="F142" i="1" s="1"/>
  <c r="E69" i="1"/>
  <c r="F69" i="1" s="1"/>
  <c r="T69" i="1" s="1"/>
  <c r="E252" i="1"/>
  <c r="F252" i="1" s="1"/>
  <c r="E166" i="1"/>
  <c r="F166" i="1" s="1"/>
  <c r="T166" i="1" s="1"/>
  <c r="E101" i="1"/>
  <c r="F101" i="1" s="1"/>
  <c r="E68" i="1"/>
  <c r="F68" i="1" s="1"/>
  <c r="G68" i="1" s="1"/>
  <c r="I68" i="1" s="1"/>
  <c r="E78" i="1"/>
  <c r="F78" i="1" s="1"/>
  <c r="G78" i="1" s="1"/>
  <c r="I78" i="1" s="1"/>
  <c r="E140" i="1"/>
  <c r="F140" i="1" s="1"/>
  <c r="G140" i="1" s="1"/>
  <c r="K140" i="1" s="1"/>
  <c r="E60" i="1"/>
  <c r="F60" i="1" s="1"/>
  <c r="T60" i="1" s="1"/>
  <c r="E183" i="1"/>
  <c r="F183" i="1" s="1"/>
  <c r="G183" i="1" s="1"/>
  <c r="K183" i="1" s="1"/>
  <c r="E107" i="1"/>
  <c r="F107" i="1" s="1"/>
  <c r="E202" i="1"/>
  <c r="F202" i="1" s="1"/>
  <c r="T202" i="1" s="1"/>
  <c r="E145" i="1"/>
  <c r="F145" i="1" s="1"/>
  <c r="E54" i="1"/>
  <c r="F54" i="1" s="1"/>
  <c r="G54" i="1" s="1"/>
  <c r="I54" i="1" s="1"/>
  <c r="E185" i="1"/>
  <c r="F185" i="1" s="1"/>
  <c r="G185" i="1" s="1"/>
  <c r="K185" i="1" s="1"/>
  <c r="E125" i="1"/>
  <c r="F125" i="1" s="1"/>
  <c r="T125" i="1" s="1"/>
  <c r="E21" i="1"/>
  <c r="F21" i="1" s="1"/>
  <c r="E232" i="1"/>
  <c r="F232" i="1" s="1"/>
  <c r="G232" i="1" s="1"/>
  <c r="K232" i="1" s="1"/>
  <c r="E228" i="1"/>
  <c r="F228" i="1" s="1"/>
  <c r="E45" i="1"/>
  <c r="F45" i="1" s="1"/>
  <c r="E226" i="1"/>
  <c r="F226" i="1" s="1"/>
  <c r="G226" i="1" s="1"/>
  <c r="K226" i="1" s="1"/>
  <c r="E214" i="1"/>
  <c r="F214" i="1" s="1"/>
  <c r="T214" i="1" s="1"/>
  <c r="F17" i="1"/>
  <c r="E169" i="1"/>
  <c r="F169" i="1" s="1"/>
  <c r="G169" i="1" s="1"/>
  <c r="K169" i="1" s="1"/>
  <c r="E110" i="1"/>
  <c r="F110" i="1" s="1"/>
  <c r="E175" i="1"/>
  <c r="F175" i="1" s="1"/>
  <c r="G175" i="1" s="1"/>
  <c r="K175" i="1" s="1"/>
  <c r="E96" i="1"/>
  <c r="F96" i="1" s="1"/>
  <c r="T96" i="1" s="1"/>
  <c r="E132" i="1"/>
  <c r="F132" i="1" s="1"/>
  <c r="E174" i="1"/>
  <c r="F174" i="1" s="1"/>
  <c r="E223" i="1"/>
  <c r="F223" i="1" s="1"/>
  <c r="G223" i="1" s="1"/>
  <c r="K223" i="1" s="1"/>
  <c r="E41" i="1"/>
  <c r="F41" i="1" s="1"/>
  <c r="E215" i="1"/>
  <c r="F215" i="1" s="1"/>
  <c r="G215" i="1" s="1"/>
  <c r="K215" i="1" s="1"/>
  <c r="E246" i="1"/>
  <c r="F246" i="1" s="1"/>
  <c r="G246" i="1" s="1"/>
  <c r="K246" i="1" s="1"/>
  <c r="E168" i="1"/>
  <c r="F168" i="1" s="1"/>
  <c r="E57" i="1"/>
  <c r="F57" i="1" s="1"/>
  <c r="T57" i="1" s="1"/>
  <c r="E30" i="1"/>
  <c r="F30" i="1" s="1"/>
  <c r="R30" i="1" s="1"/>
  <c r="E143" i="1"/>
  <c r="F143" i="1" s="1"/>
  <c r="T143" i="1" s="1"/>
  <c r="E114" i="1"/>
  <c r="F114" i="1" s="1"/>
  <c r="E207" i="1"/>
  <c r="F207" i="1" s="1"/>
  <c r="E117" i="1"/>
  <c r="F117" i="1" s="1"/>
  <c r="T117" i="1" s="1"/>
  <c r="E35" i="1"/>
  <c r="F35" i="1" s="1"/>
  <c r="E165" i="1"/>
  <c r="F165" i="1" s="1"/>
  <c r="T165" i="1" s="1"/>
  <c r="E89" i="1"/>
  <c r="F89" i="1" s="1"/>
  <c r="G89" i="1" s="1"/>
  <c r="I89" i="1" s="1"/>
  <c r="E244" i="1"/>
  <c r="F244" i="1" s="1"/>
  <c r="G244" i="1" s="1"/>
  <c r="K244" i="1" s="1"/>
  <c r="E128" i="1"/>
  <c r="F128" i="1" s="1"/>
  <c r="G128" i="1" s="1"/>
  <c r="K128" i="1" s="1"/>
  <c r="E26" i="1"/>
  <c r="F26" i="1" s="1"/>
  <c r="E167" i="1"/>
  <c r="F167" i="1" s="1"/>
  <c r="G167" i="1" s="1"/>
  <c r="K167" i="1" s="1"/>
  <c r="E100" i="1"/>
  <c r="F100" i="1" s="1"/>
  <c r="G100" i="1" s="1"/>
  <c r="I100" i="1" s="1"/>
  <c r="E200" i="1"/>
  <c r="F200" i="1" s="1"/>
  <c r="E238" i="1"/>
  <c r="F238" i="1" s="1"/>
  <c r="T238" i="1" s="1"/>
  <c r="E31" i="1"/>
  <c r="F31" i="1" s="1"/>
  <c r="E231" i="1"/>
  <c r="F231" i="1" s="1"/>
  <c r="E27" i="1"/>
  <c r="F27" i="1" s="1"/>
  <c r="T27" i="1" s="1"/>
  <c r="E66" i="1"/>
  <c r="F66" i="1" s="1"/>
  <c r="T66" i="1" s="1"/>
  <c r="E204" i="1"/>
  <c r="F204" i="1" s="1"/>
  <c r="E120" i="1"/>
  <c r="F120" i="1" s="1"/>
  <c r="E154" i="1"/>
  <c r="F154" i="1" s="1"/>
  <c r="E29" i="1"/>
  <c r="F29" i="1" s="1"/>
  <c r="G29" i="1" s="1"/>
  <c r="I29" i="1" s="1"/>
  <c r="E126" i="1"/>
  <c r="F126" i="1" s="1"/>
  <c r="T126" i="1" s="1"/>
  <c r="E103" i="1"/>
  <c r="F103" i="1" s="1"/>
  <c r="T103" i="1" s="1"/>
  <c r="E47" i="1"/>
  <c r="F47" i="1" s="1"/>
  <c r="G47" i="1" s="1"/>
  <c r="I47" i="1" s="1"/>
  <c r="E98" i="1"/>
  <c r="F98" i="1" s="1"/>
  <c r="G98" i="1" s="1"/>
  <c r="I98" i="1" s="1"/>
  <c r="E136" i="1"/>
  <c r="F136" i="1" s="1"/>
  <c r="G136" i="1" s="1"/>
  <c r="K136" i="1" s="1"/>
  <c r="E176" i="1"/>
  <c r="F176" i="1" s="1"/>
  <c r="G176" i="1" s="1"/>
  <c r="K176" i="1" s="1"/>
  <c r="E213" i="1"/>
  <c r="F213" i="1" s="1"/>
  <c r="T213" i="1" s="1"/>
  <c r="E37" i="1"/>
  <c r="F37" i="1" s="1"/>
  <c r="T37" i="1" s="1"/>
  <c r="E74" i="1"/>
  <c r="F74" i="1" s="1"/>
  <c r="G74" i="1" s="1"/>
  <c r="I74" i="1" s="1"/>
  <c r="E122" i="1"/>
  <c r="F122" i="1" s="1"/>
  <c r="E85" i="1"/>
  <c r="F85" i="1" s="1"/>
  <c r="G85" i="1" s="1"/>
  <c r="I85" i="1" s="1"/>
  <c r="E83" i="1"/>
  <c r="F83" i="1" s="1"/>
  <c r="E158" i="1"/>
  <c r="F158" i="1" s="1"/>
  <c r="E137" i="1"/>
  <c r="F137" i="1" s="1"/>
  <c r="T137" i="1" s="1"/>
  <c r="E44" i="1"/>
  <c r="F44" i="1" s="1"/>
  <c r="E108" i="1"/>
  <c r="F108" i="1" s="1"/>
  <c r="T108" i="1" s="1"/>
  <c r="E208" i="1"/>
  <c r="F208" i="1" s="1"/>
  <c r="E157" i="1"/>
  <c r="F157" i="1" s="1"/>
  <c r="G157" i="1" s="1"/>
  <c r="K157" i="1" s="1"/>
  <c r="E113" i="1"/>
  <c r="F113" i="1" s="1"/>
  <c r="G113" i="1" s="1"/>
  <c r="I113" i="1" s="1"/>
  <c r="E201" i="1"/>
  <c r="F201" i="1" s="1"/>
  <c r="T201" i="1" s="1"/>
  <c r="E159" i="1"/>
  <c r="F159" i="1" s="1"/>
  <c r="E92" i="1"/>
  <c r="F92" i="1" s="1"/>
  <c r="T92" i="1" s="1"/>
  <c r="E241" i="1"/>
  <c r="F241" i="1" s="1"/>
  <c r="G241" i="1" s="1"/>
  <c r="K241" i="1" s="1"/>
  <c r="E219" i="1"/>
  <c r="F219" i="1" s="1"/>
  <c r="G219" i="1" s="1"/>
  <c r="K219" i="1" s="1"/>
  <c r="E22" i="1"/>
  <c r="F22" i="1" s="1"/>
  <c r="E210" i="1"/>
  <c r="F210" i="1" s="1"/>
  <c r="G210" i="1" s="1"/>
  <c r="K210" i="1" s="1"/>
  <c r="E217" i="1"/>
  <c r="F217" i="1" s="1"/>
  <c r="E58" i="1"/>
  <c r="F58" i="1" s="1"/>
  <c r="T58" i="1" s="1"/>
  <c r="E233" i="1"/>
  <c r="F233" i="1" s="1"/>
  <c r="E87" i="1"/>
  <c r="F87" i="1" s="1"/>
  <c r="E127" i="1"/>
  <c r="F127" i="1" s="1"/>
  <c r="T89" i="1"/>
  <c r="T22" i="1"/>
  <c r="T170" i="1"/>
  <c r="T205" i="1"/>
  <c r="E111" i="1"/>
  <c r="F111" i="1" s="1"/>
  <c r="Y26" i="1"/>
  <c r="E65" i="1"/>
  <c r="F65" i="1" s="1"/>
  <c r="E63" i="1"/>
  <c r="F63" i="1" s="1"/>
  <c r="G63" i="1" s="1"/>
  <c r="I63" i="1" s="1"/>
  <c r="T150" i="1"/>
  <c r="Y53" i="1"/>
  <c r="E251" i="1"/>
  <c r="F251" i="1" s="1"/>
  <c r="T251" i="1" s="1"/>
  <c r="T25" i="1"/>
  <c r="Y30" i="1"/>
  <c r="E198" i="1"/>
  <c r="F198" i="1" s="1"/>
  <c r="T198" i="1" s="1"/>
  <c r="E161" i="1"/>
  <c r="F161" i="1" s="1"/>
  <c r="G161" i="1" s="1"/>
  <c r="K161" i="1" s="1"/>
  <c r="E28" i="1"/>
  <c r="F28" i="1" s="1"/>
  <c r="G28" i="1" s="1"/>
  <c r="I28" i="1" s="1"/>
  <c r="Y10" i="1"/>
  <c r="E192" i="1"/>
  <c r="F192" i="1" s="1"/>
  <c r="G192" i="1" s="1"/>
  <c r="K192" i="1" s="1"/>
  <c r="E155" i="1"/>
  <c r="F155" i="1" s="1"/>
  <c r="T155" i="1" s="1"/>
  <c r="T106" i="1"/>
  <c r="T21" i="1"/>
  <c r="T216" i="1"/>
  <c r="E141" i="1"/>
  <c r="F141" i="1" s="1"/>
  <c r="E186" i="1"/>
  <c r="F186" i="1" s="1"/>
  <c r="E135" i="1"/>
  <c r="F135" i="1" s="1"/>
  <c r="G135" i="1" s="1"/>
  <c r="K135" i="1" s="1"/>
  <c r="T174" i="1"/>
  <c r="G174" i="1"/>
  <c r="K174" i="1" s="1"/>
  <c r="G242" i="1"/>
  <c r="K242" i="1" s="1"/>
  <c r="T242" i="1"/>
  <c r="T67" i="1"/>
  <c r="G67" i="1"/>
  <c r="I67" i="1" s="1"/>
  <c r="T49" i="1"/>
  <c r="G49" i="1"/>
  <c r="I49" i="1" s="1"/>
  <c r="T74" i="1"/>
  <c r="T68" i="1"/>
  <c r="G60" i="1"/>
  <c r="I60" i="1" s="1"/>
  <c r="T77" i="1"/>
  <c r="G77" i="1"/>
  <c r="I77" i="1" s="1"/>
  <c r="T114" i="1"/>
  <c r="Y31" i="1"/>
  <c r="Y36" i="1"/>
  <c r="T52" i="1"/>
  <c r="T228" i="1"/>
  <c r="Y25" i="1"/>
  <c r="T241" i="1"/>
  <c r="T71" i="1"/>
  <c r="T109" i="1"/>
  <c r="T72" i="1"/>
  <c r="T243" i="1"/>
  <c r="Y17" i="1"/>
  <c r="T249" i="1"/>
  <c r="T231" i="1"/>
  <c r="Y34" i="1"/>
  <c r="Y40" i="1"/>
  <c r="Y46" i="1"/>
  <c r="Y41" i="1"/>
  <c r="Y35" i="1"/>
  <c r="T79" i="1"/>
  <c r="Y9" i="1"/>
  <c r="T43" i="1"/>
  <c r="Y2" i="1"/>
  <c r="Y14" i="1"/>
  <c r="T36" i="1"/>
  <c r="Y4" i="1"/>
  <c r="Y44" i="1"/>
  <c r="Y24" i="1"/>
  <c r="G79" i="1"/>
  <c r="I79" i="1" s="1"/>
  <c r="T223" i="1"/>
  <c r="T221" i="1"/>
  <c r="T102" i="1"/>
  <c r="T220" i="1"/>
  <c r="T107" i="1"/>
  <c r="T136" i="1"/>
  <c r="T218" i="1"/>
  <c r="Y11" i="1"/>
  <c r="Y42" i="1"/>
  <c r="T159" i="1"/>
  <c r="T246" i="1"/>
  <c r="T175" i="1"/>
  <c r="G52" i="1"/>
  <c r="I52" i="1" s="1"/>
  <c r="T185" i="1"/>
  <c r="G36" i="1"/>
  <c r="I36" i="1" s="1"/>
  <c r="T44" i="1"/>
  <c r="T73" i="1"/>
  <c r="G159" i="1"/>
  <c r="K159" i="1" s="1"/>
  <c r="T62" i="1"/>
  <c r="T206" i="1"/>
  <c r="Y47" i="1"/>
  <c r="Y51" i="1"/>
  <c r="Y8" i="1"/>
  <c r="Y33" i="1"/>
  <c r="T98" i="1"/>
  <c r="T248" i="1"/>
  <c r="G61" i="1"/>
  <c r="I61" i="1" s="1"/>
  <c r="G205" i="1"/>
  <c r="K205" i="1" s="1"/>
  <c r="Y21" i="1"/>
  <c r="T225" i="1"/>
  <c r="G225" i="1"/>
  <c r="K225" i="1" s="1"/>
  <c r="G95" i="1"/>
  <c r="J95" i="1" s="1"/>
  <c r="T110" i="1"/>
  <c r="G110" i="1"/>
  <c r="J110" i="1" s="1"/>
  <c r="G66" i="1"/>
  <c r="I66" i="1" s="1"/>
  <c r="T65" i="1"/>
  <c r="G65" i="1"/>
  <c r="I65" i="1" s="1"/>
  <c r="T115" i="1"/>
  <c r="G115" i="1"/>
  <c r="J115" i="1" s="1"/>
  <c r="T131" i="1"/>
  <c r="G131" i="1"/>
  <c r="K131" i="1" s="1"/>
  <c r="G234" i="1"/>
  <c r="K234" i="1" s="1"/>
  <c r="T234" i="1"/>
  <c r="T153" i="1"/>
  <c r="T222" i="1"/>
  <c r="G222" i="1"/>
  <c r="K222" i="1" s="1"/>
  <c r="T28" i="1"/>
  <c r="T163" i="1"/>
  <c r="G163" i="1"/>
  <c r="K163" i="1" s="1"/>
  <c r="G145" i="1"/>
  <c r="K145" i="1" s="1"/>
  <c r="T145" i="1"/>
  <c r="T75" i="1"/>
  <c r="G75" i="1"/>
  <c r="I75" i="1" s="1"/>
  <c r="G213" i="1"/>
  <c r="K213" i="1" s="1"/>
  <c r="T187" i="1"/>
  <c r="G187" i="1"/>
  <c r="K187" i="1" s="1"/>
  <c r="G57" i="1"/>
  <c r="I57" i="1" s="1"/>
  <c r="G203" i="1"/>
  <c r="K203" i="1" s="1"/>
  <c r="T128" i="1"/>
  <c r="T200" i="1"/>
  <c r="G200" i="1"/>
  <c r="K200" i="1" s="1"/>
  <c r="T41" i="1"/>
  <c r="G41" i="1"/>
  <c r="I41" i="1" s="1"/>
  <c r="T176" i="1"/>
  <c r="G69" i="1"/>
  <c r="I69" i="1" s="1"/>
  <c r="T217" i="1"/>
  <c r="G217" i="1"/>
  <c r="K217" i="1" s="1"/>
  <c r="T113" i="1"/>
  <c r="T70" i="1"/>
  <c r="G70" i="1"/>
  <c r="I70" i="1" s="1"/>
  <c r="T104" i="1"/>
  <c r="G104" i="1"/>
  <c r="J104" i="1" s="1"/>
  <c r="T111" i="1"/>
  <c r="G111" i="1"/>
  <c r="J111" i="1" s="1"/>
  <c r="G109" i="1"/>
  <c r="K109" i="1" s="1"/>
  <c r="G103" i="1"/>
  <c r="J103" i="1" s="1"/>
  <c r="T227" i="1"/>
  <c r="T133" i="1"/>
  <c r="T40" i="1"/>
  <c r="T53" i="1"/>
  <c r="T50" i="1"/>
  <c r="Y15" i="1"/>
  <c r="Y12" i="1"/>
  <c r="Y22" i="1"/>
  <c r="Y32" i="1"/>
  <c r="Y7" i="1"/>
  <c r="Y28" i="1"/>
  <c r="E156" i="1"/>
  <c r="F156" i="1" s="1"/>
  <c r="E33" i="1"/>
  <c r="F33" i="1" s="1"/>
  <c r="R33" i="1" s="1"/>
  <c r="E193" i="1"/>
  <c r="F193" i="1" s="1"/>
  <c r="G193" i="1" s="1"/>
  <c r="K193" i="1" s="1"/>
  <c r="E180" i="1"/>
  <c r="F180" i="1" s="1"/>
  <c r="E138" i="1"/>
  <c r="F138" i="1" s="1"/>
  <c r="E211" i="1"/>
  <c r="F211" i="1" s="1"/>
  <c r="E255" i="1"/>
  <c r="F255" i="1" s="1"/>
  <c r="T255" i="1" s="1"/>
  <c r="E254" i="1"/>
  <c r="F254" i="1" s="1"/>
  <c r="T254" i="1" s="1"/>
  <c r="G96" i="1"/>
  <c r="J96" i="1" s="1"/>
  <c r="G206" i="1"/>
  <c r="K206" i="1" s="1"/>
  <c r="G114" i="1"/>
  <c r="J114" i="1" s="1"/>
  <c r="T76" i="1"/>
  <c r="G231" i="1"/>
  <c r="K231" i="1" s="1"/>
  <c r="G22" i="1"/>
  <c r="I22" i="1" s="1"/>
  <c r="Y43" i="1"/>
  <c r="Y20" i="1"/>
  <c r="Y39" i="1"/>
  <c r="Y50" i="1"/>
  <c r="Y16" i="1"/>
  <c r="Y37" i="1"/>
  <c r="E124" i="1"/>
  <c r="F124" i="1" s="1"/>
  <c r="R124" i="1" s="1"/>
  <c r="E119" i="1"/>
  <c r="F119" i="1" s="1"/>
  <c r="E84" i="1"/>
  <c r="F84" i="1" s="1"/>
  <c r="E197" i="1"/>
  <c r="F197" i="1" s="1"/>
  <c r="E191" i="1"/>
  <c r="F191" i="1" s="1"/>
  <c r="E151" i="1"/>
  <c r="F151" i="1" s="1"/>
  <c r="E134" i="1"/>
  <c r="F134" i="1" s="1"/>
  <c r="E105" i="1"/>
  <c r="F105" i="1" s="1"/>
  <c r="E55" i="1"/>
  <c r="F55" i="1" s="1"/>
  <c r="G55" i="1" s="1"/>
  <c r="I55" i="1" s="1"/>
  <c r="E256" i="1"/>
  <c r="F256" i="1" s="1"/>
  <c r="T256" i="1" s="1"/>
  <c r="G32" i="1"/>
  <c r="I32" i="1" s="1"/>
  <c r="Y52" i="1"/>
  <c r="Y29" i="1"/>
  <c r="Y48" i="1"/>
  <c r="Y18" i="1"/>
  <c r="E118" i="1"/>
  <c r="F118" i="1" s="1"/>
  <c r="E196" i="1"/>
  <c r="F196" i="1" s="1"/>
  <c r="G196" i="1" s="1"/>
  <c r="K196" i="1" s="1"/>
  <c r="E190" i="1"/>
  <c r="F190" i="1" s="1"/>
  <c r="T190" i="1" s="1"/>
  <c r="E184" i="1"/>
  <c r="F184" i="1" s="1"/>
  <c r="E177" i="1"/>
  <c r="F177" i="1" s="1"/>
  <c r="E164" i="1"/>
  <c r="F164" i="1" s="1"/>
  <c r="E94" i="1"/>
  <c r="F94" i="1" s="1"/>
  <c r="T94" i="1" s="1"/>
  <c r="G221" i="1"/>
  <c r="K221" i="1" s="1"/>
  <c r="G106" i="1"/>
  <c r="J106" i="1" s="1"/>
  <c r="G21" i="1"/>
  <c r="H21" i="1" s="1"/>
  <c r="G44" i="1"/>
  <c r="I44" i="1" s="1"/>
  <c r="T232" i="1"/>
  <c r="Y49" i="1"/>
  <c r="Y38" i="1"/>
  <c r="Y5" i="1"/>
  <c r="Y19" i="1"/>
  <c r="Y45" i="1"/>
  <c r="E181" i="1"/>
  <c r="F181" i="1" s="1"/>
  <c r="E123" i="1"/>
  <c r="F123" i="1" s="1"/>
  <c r="R123" i="1" s="1"/>
  <c r="E91" i="1"/>
  <c r="F91" i="1" s="1"/>
  <c r="E82" i="1"/>
  <c r="F82" i="1" s="1"/>
  <c r="E182" i="1"/>
  <c r="F182" i="1" s="1"/>
  <c r="G182" i="1" s="1"/>
  <c r="K182" i="1" s="1"/>
  <c r="E172" i="1"/>
  <c r="F172" i="1" s="1"/>
  <c r="G172" i="1" s="1"/>
  <c r="K172" i="1" s="1"/>
  <c r="E146" i="1"/>
  <c r="F146" i="1" s="1"/>
  <c r="E129" i="1"/>
  <c r="F129" i="1" s="1"/>
  <c r="E93" i="1"/>
  <c r="F93" i="1" s="1"/>
  <c r="G93" i="1" s="1"/>
  <c r="J93" i="1" s="1"/>
  <c r="E39" i="1"/>
  <c r="F39" i="1" s="1"/>
  <c r="E239" i="1"/>
  <c r="F239" i="1" s="1"/>
  <c r="E253" i="1"/>
  <c r="F253" i="1" s="1"/>
  <c r="T253" i="1" s="1"/>
  <c r="T226" i="1"/>
  <c r="E245" i="1"/>
  <c r="F245" i="1" s="1"/>
  <c r="T194" i="1"/>
  <c r="G170" i="1"/>
  <c r="K170" i="1" s="1"/>
  <c r="Y6" i="1"/>
  <c r="Y3" i="1"/>
  <c r="Y13" i="1"/>
  <c r="Y23" i="1"/>
  <c r="Y27" i="1"/>
  <c r="E173" i="1"/>
  <c r="F173" i="1" s="1"/>
  <c r="E121" i="1"/>
  <c r="F121" i="1" s="1"/>
  <c r="E88" i="1"/>
  <c r="F88" i="1" s="1"/>
  <c r="E81" i="1"/>
  <c r="F81" i="1" s="1"/>
  <c r="E195" i="1"/>
  <c r="F195" i="1" s="1"/>
  <c r="E188" i="1"/>
  <c r="F188" i="1" s="1"/>
  <c r="E171" i="1"/>
  <c r="F171" i="1" s="1"/>
  <c r="E160" i="1"/>
  <c r="F160" i="1" s="1"/>
  <c r="G160" i="1" s="1"/>
  <c r="K160" i="1" s="1"/>
  <c r="E144" i="1"/>
  <c r="F144" i="1" s="1"/>
  <c r="E112" i="1"/>
  <c r="F112" i="1" s="1"/>
  <c r="T112" i="1" s="1"/>
  <c r="E80" i="1"/>
  <c r="F80" i="1" s="1"/>
  <c r="E38" i="1"/>
  <c r="F38" i="1" s="1"/>
  <c r="E212" i="1"/>
  <c r="F212" i="1" s="1"/>
  <c r="T212" i="1" s="1"/>
  <c r="G158" i="1"/>
  <c r="K158" i="1" s="1"/>
  <c r="T158" i="1"/>
  <c r="G208" i="1"/>
  <c r="K208" i="1" s="1"/>
  <c r="T208" i="1"/>
  <c r="T26" i="1"/>
  <c r="G26" i="1"/>
  <c r="I26" i="1" s="1"/>
  <c r="G235" i="1"/>
  <c r="K235" i="1" s="1"/>
  <c r="T235" i="1"/>
  <c r="G152" i="1"/>
  <c r="K152" i="1" s="1"/>
  <c r="T152" i="1"/>
  <c r="T101" i="1"/>
  <c r="G101" i="1"/>
  <c r="I101" i="1" s="1"/>
  <c r="T140" i="1"/>
  <c r="T29" i="1"/>
  <c r="G139" i="1"/>
  <c r="K139" i="1" s="1"/>
  <c r="T139" i="1"/>
  <c r="G132" i="1"/>
  <c r="K132" i="1" s="1"/>
  <c r="T132" i="1"/>
  <c r="T199" i="1"/>
  <c r="G199" i="1"/>
  <c r="K199" i="1" s="1"/>
  <c r="T207" i="1"/>
  <c r="G207" i="1"/>
  <c r="K207" i="1" s="1"/>
  <c r="G130" i="1"/>
  <c r="K130" i="1" s="1"/>
  <c r="T130" i="1"/>
  <c r="T51" i="1"/>
  <c r="G51" i="1"/>
  <c r="I51" i="1" s="1"/>
  <c r="G35" i="1"/>
  <c r="I35" i="1" s="1"/>
  <c r="T35" i="1"/>
  <c r="T34" i="1"/>
  <c r="G34" i="1"/>
  <c r="I34" i="1" s="1"/>
  <c r="G186" i="1"/>
  <c r="K186" i="1" s="1"/>
  <c r="T186" i="1"/>
  <c r="T178" i="1"/>
  <c r="G178" i="1"/>
  <c r="K178" i="1" s="1"/>
  <c r="T154" i="1"/>
  <c r="G154" i="1"/>
  <c r="K154" i="1" s="1"/>
  <c r="G147" i="1"/>
  <c r="K147" i="1" s="1"/>
  <c r="G126" i="1"/>
  <c r="K126" i="1" s="1"/>
  <c r="T244" i="1"/>
  <c r="G107" i="1"/>
  <c r="J107" i="1" s="1"/>
  <c r="G166" i="1"/>
  <c r="K166" i="1" s="1"/>
  <c r="G62" i="1"/>
  <c r="I62" i="1" s="1"/>
  <c r="G189" i="1"/>
  <c r="K189" i="1" s="1"/>
  <c r="T189" i="1"/>
  <c r="G249" i="1"/>
  <c r="K249" i="1" s="1"/>
  <c r="G24" i="1"/>
  <c r="I24" i="1" s="1"/>
  <c r="T24" i="1"/>
  <c r="G168" i="1"/>
  <c r="K168" i="1" s="1"/>
  <c r="T168" i="1"/>
  <c r="G25" i="1"/>
  <c r="I25" i="1" s="1"/>
  <c r="G59" i="1"/>
  <c r="I59" i="1" s="1"/>
  <c r="T167" i="1"/>
  <c r="T196" i="1"/>
  <c r="T142" i="1"/>
  <c r="G142" i="1"/>
  <c r="K142" i="1" s="1"/>
  <c r="G204" i="1"/>
  <c r="K204" i="1" s="1"/>
  <c r="T204" i="1"/>
  <c r="G43" i="1"/>
  <c r="I43" i="1" s="1"/>
  <c r="G228" i="1"/>
  <c r="K228" i="1" s="1"/>
  <c r="G127" i="1"/>
  <c r="K127" i="1" s="1"/>
  <c r="T127" i="1"/>
  <c r="T237" i="1"/>
  <c r="G220" i="1"/>
  <c r="K220" i="1" s="1"/>
  <c r="G150" i="1"/>
  <c r="K150" i="1" s="1"/>
  <c r="T85" i="1"/>
  <c r="T224" i="1"/>
  <c r="T247" i="1"/>
  <c r="T78" i="1"/>
  <c r="T240" i="1"/>
  <c r="G240" i="1"/>
  <c r="K240" i="1" s="1"/>
  <c r="G233" i="1"/>
  <c r="K233" i="1" s="1"/>
  <c r="T233" i="1"/>
  <c r="T160" i="1"/>
  <c r="T148" i="1"/>
  <c r="G148" i="1"/>
  <c r="K148" i="1" s="1"/>
  <c r="T64" i="1"/>
  <c r="G64" i="1"/>
  <c r="I64" i="1" s="1"/>
  <c r="G211" i="1"/>
  <c r="K211" i="1" s="1"/>
  <c r="T211" i="1"/>
  <c r="G162" i="1"/>
  <c r="K162" i="1" s="1"/>
  <c r="T162" i="1"/>
  <c r="G31" i="1"/>
  <c r="I31" i="1" s="1"/>
  <c r="T31" i="1"/>
  <c r="T45" i="1"/>
  <c r="G45" i="1"/>
  <c r="I45" i="1" s="1"/>
  <c r="T236" i="1"/>
  <c r="G236" i="1"/>
  <c r="K236" i="1" s="1"/>
  <c r="T192" i="1"/>
  <c r="G179" i="1"/>
  <c r="K179" i="1" s="1"/>
  <c r="T179" i="1"/>
  <c r="G201" i="1"/>
  <c r="K201" i="1" s="1"/>
  <c r="T252" i="1"/>
  <c r="G252" i="1"/>
  <c r="T169" i="1" l="1"/>
  <c r="G137" i="1"/>
  <c r="K137" i="1" s="1"/>
  <c r="G238" i="1"/>
  <c r="K238" i="1" s="1"/>
  <c r="G165" i="1"/>
  <c r="K165" i="1" s="1"/>
  <c r="T183" i="1"/>
  <c r="T116" i="1"/>
  <c r="G92" i="1"/>
  <c r="J92" i="1" s="1"/>
  <c r="T219" i="1"/>
  <c r="T56" i="1"/>
  <c r="T100" i="1"/>
  <c r="T46" i="1"/>
  <c r="G250" i="1"/>
  <c r="K250" i="1" s="1"/>
  <c r="G117" i="1"/>
  <c r="J117" i="1" s="1"/>
  <c r="T48" i="1"/>
  <c r="G112" i="1"/>
  <c r="I112" i="1" s="1"/>
  <c r="G37" i="1"/>
  <c r="I37" i="1" s="1"/>
  <c r="G23" i="1"/>
  <c r="I23" i="1" s="1"/>
  <c r="G143" i="1"/>
  <c r="K143" i="1" s="1"/>
  <c r="G214" i="1"/>
  <c r="K214" i="1" s="1"/>
  <c r="T209" i="1"/>
  <c r="G125" i="1"/>
  <c r="K125" i="1" s="1"/>
  <c r="G253" i="1"/>
  <c r="K253" i="1" s="1"/>
  <c r="T47" i="1"/>
  <c r="G27" i="1"/>
  <c r="I27" i="1" s="1"/>
  <c r="G229" i="1"/>
  <c r="K229" i="1" s="1"/>
  <c r="T157" i="1"/>
  <c r="G108" i="1"/>
  <c r="I108" i="1" s="1"/>
  <c r="T182" i="1"/>
  <c r="T42" i="1"/>
  <c r="T161" i="1"/>
  <c r="G155" i="1"/>
  <c r="K155" i="1" s="1"/>
  <c r="G202" i="1"/>
  <c r="K202" i="1" s="1"/>
  <c r="T215" i="1"/>
  <c r="T230" i="1"/>
  <c r="T63" i="1"/>
  <c r="T54" i="1"/>
  <c r="G58" i="1"/>
  <c r="I58" i="1" s="1"/>
  <c r="T149" i="1"/>
  <c r="G97" i="1"/>
  <c r="I97" i="1" s="1"/>
  <c r="G99" i="1"/>
  <c r="I99" i="1" s="1"/>
  <c r="T99" i="1"/>
  <c r="T210" i="1"/>
  <c r="T90" i="1"/>
  <c r="G251" i="1"/>
  <c r="K251" i="1" s="1"/>
  <c r="T135" i="1"/>
  <c r="T93" i="1"/>
  <c r="G190" i="1"/>
  <c r="K190" i="1" s="1"/>
  <c r="G212" i="1"/>
  <c r="K212" i="1" s="1"/>
  <c r="T193" i="1"/>
  <c r="G198" i="1"/>
  <c r="K198" i="1" s="1"/>
  <c r="T55" i="1"/>
  <c r="G256" i="1"/>
  <c r="K256" i="1" s="1"/>
  <c r="T172" i="1"/>
  <c r="G254" i="1"/>
  <c r="K254" i="1" s="1"/>
  <c r="G94" i="1"/>
  <c r="I94" i="1" s="1"/>
  <c r="G146" i="1"/>
  <c r="K146" i="1" s="1"/>
  <c r="T146" i="1"/>
  <c r="G255" i="1"/>
  <c r="K255" i="1" s="1"/>
  <c r="T129" i="1"/>
  <c r="G129" i="1"/>
  <c r="K129" i="1" s="1"/>
  <c r="G245" i="1"/>
  <c r="K245" i="1" s="1"/>
  <c r="T245" i="1"/>
  <c r="T171" i="1"/>
  <c r="G171" i="1"/>
  <c r="K171" i="1" s="1"/>
  <c r="G105" i="1"/>
  <c r="I105" i="1" s="1"/>
  <c r="T105" i="1"/>
  <c r="T188" i="1"/>
  <c r="G188" i="1"/>
  <c r="K188" i="1" s="1"/>
  <c r="T164" i="1"/>
  <c r="G164" i="1"/>
  <c r="K164" i="1" s="1"/>
  <c r="T134" i="1"/>
  <c r="G134" i="1"/>
  <c r="K134" i="1" s="1"/>
  <c r="G144" i="1"/>
  <c r="K144" i="1" s="1"/>
  <c r="T144" i="1"/>
  <c r="G195" i="1"/>
  <c r="K195" i="1" s="1"/>
  <c r="T195" i="1"/>
  <c r="T239" i="1"/>
  <c r="G239" i="1"/>
  <c r="K239" i="1" s="1"/>
  <c r="G177" i="1"/>
  <c r="T177" i="1"/>
  <c r="T151" i="1"/>
  <c r="G151" i="1"/>
  <c r="K151" i="1" s="1"/>
  <c r="G138" i="1"/>
  <c r="K138" i="1" s="1"/>
  <c r="T138" i="1"/>
  <c r="T38" i="1"/>
  <c r="G38" i="1"/>
  <c r="I38" i="1" s="1"/>
  <c r="T39" i="1"/>
  <c r="G39" i="1"/>
  <c r="I39" i="1" s="1"/>
  <c r="G184" i="1"/>
  <c r="K184" i="1" s="1"/>
  <c r="T184" i="1"/>
  <c r="G191" i="1"/>
  <c r="K191" i="1" s="1"/>
  <c r="T191" i="1"/>
  <c r="G180" i="1"/>
  <c r="K180" i="1" s="1"/>
  <c r="T180" i="1"/>
  <c r="G80" i="1"/>
  <c r="I80" i="1" s="1"/>
  <c r="T80" i="1"/>
  <c r="G197" i="1"/>
  <c r="K197" i="1" s="1"/>
  <c r="T197" i="1"/>
  <c r="K252" i="1"/>
  <c r="D12" i="1"/>
  <c r="D11" i="1"/>
  <c r="C11" i="1" l="1"/>
  <c r="O44" i="1" s="1"/>
  <c r="S44" i="1" s="1"/>
  <c r="U44" i="1" s="1"/>
  <c r="C12" i="1"/>
  <c r="C16" i="1" s="1"/>
  <c r="D18" i="1" s="1"/>
  <c r="P130" i="1"/>
  <c r="P148" i="1"/>
  <c r="P223" i="1"/>
  <c r="P70" i="1"/>
  <c r="P157" i="1"/>
  <c r="P23" i="1"/>
  <c r="P151" i="1"/>
  <c r="P50" i="1"/>
  <c r="P206" i="1"/>
  <c r="P54" i="1"/>
  <c r="P94" i="1"/>
  <c r="P29" i="1"/>
  <c r="P32" i="1"/>
  <c r="P234" i="1"/>
  <c r="P28" i="1"/>
  <c r="P105" i="1"/>
  <c r="P135" i="1"/>
  <c r="P65" i="1"/>
  <c r="P250" i="1"/>
  <c r="P184" i="1"/>
  <c r="P80" i="1"/>
  <c r="P167" i="1"/>
  <c r="P141" i="1"/>
  <c r="P100" i="1"/>
  <c r="P109" i="1"/>
  <c r="P205" i="1"/>
  <c r="P199" i="1"/>
  <c r="P238" i="1"/>
  <c r="P127" i="1"/>
  <c r="P254" i="1"/>
  <c r="P147" i="1"/>
  <c r="P31" i="1"/>
  <c r="P166" i="1"/>
  <c r="P138" i="1"/>
  <c r="P37" i="1"/>
  <c r="P159" i="1"/>
  <c r="P71" i="1"/>
  <c r="P253" i="1"/>
  <c r="P195" i="1"/>
  <c r="P168" i="1"/>
  <c r="P149" i="1"/>
  <c r="P224" i="1"/>
  <c r="P117" i="1"/>
  <c r="P243" i="1"/>
  <c r="P210" i="1"/>
  <c r="P235" i="1"/>
  <c r="P111" i="1"/>
  <c r="P96" i="1"/>
  <c r="P213" i="1"/>
  <c r="P143" i="1"/>
  <c r="P175" i="1"/>
  <c r="P61" i="1"/>
  <c r="P85" i="1"/>
  <c r="P113" i="1"/>
  <c r="P156" i="1"/>
  <c r="P207" i="1"/>
  <c r="P179" i="1"/>
  <c r="P232" i="1"/>
  <c r="P73" i="1"/>
  <c r="P108" i="1"/>
  <c r="P72" i="1"/>
  <c r="P24" i="1"/>
  <c r="P222" i="1"/>
  <c r="P215" i="1"/>
  <c r="P139" i="1"/>
  <c r="P245" i="1"/>
  <c r="P97" i="1"/>
  <c r="P246" i="1"/>
  <c r="P239" i="1"/>
  <c r="P63" i="1"/>
  <c r="P44" i="1"/>
  <c r="P188" i="1"/>
  <c r="P160" i="1"/>
  <c r="P90" i="1"/>
  <c r="P118" i="1"/>
  <c r="P122" i="1"/>
  <c r="P225" i="1"/>
  <c r="P164" i="1"/>
  <c r="P189" i="1"/>
  <c r="P115" i="1"/>
  <c r="P88" i="1"/>
  <c r="P82" i="1"/>
  <c r="P22" i="1"/>
  <c r="P132" i="1"/>
  <c r="P21" i="1"/>
  <c r="P153" i="1"/>
  <c r="P93" i="1"/>
  <c r="P128" i="1"/>
  <c r="P230" i="1"/>
  <c r="P35" i="1"/>
  <c r="P86" i="1"/>
  <c r="P38" i="1"/>
  <c r="P140" i="1"/>
  <c r="P83" i="1"/>
  <c r="P49" i="1"/>
  <c r="P47" i="1"/>
  <c r="P84" i="1"/>
  <c r="P142" i="1"/>
  <c r="P185" i="1"/>
  <c r="P92" i="1"/>
  <c r="P255" i="1"/>
  <c r="P25" i="1"/>
  <c r="P196" i="1"/>
  <c r="P121" i="1"/>
  <c r="P198" i="1"/>
  <c r="P249" i="1"/>
  <c r="P171" i="1"/>
  <c r="P240" i="1"/>
  <c r="P67" i="1"/>
  <c r="P231" i="1"/>
  <c r="P26" i="1"/>
  <c r="P208" i="1"/>
  <c r="P30" i="1"/>
  <c r="P53" i="1"/>
  <c r="P110" i="1"/>
  <c r="P107" i="1"/>
  <c r="P216" i="1"/>
  <c r="P170" i="1"/>
  <c r="P244" i="1"/>
  <c r="P173" i="1"/>
  <c r="P103" i="1"/>
  <c r="P39" i="1"/>
  <c r="P137" i="1"/>
  <c r="P144" i="1"/>
  <c r="P247" i="1"/>
  <c r="P220" i="1"/>
  <c r="P174" i="1"/>
  <c r="P203" i="1"/>
  <c r="P46" i="1"/>
  <c r="P112" i="1"/>
  <c r="P40" i="1"/>
  <c r="P214" i="1"/>
  <c r="P158" i="1"/>
  <c r="P227" i="1"/>
  <c r="P183" i="1"/>
  <c r="P219" i="1"/>
  <c r="P104" i="1"/>
  <c r="P77" i="1"/>
  <c r="P194" i="1"/>
  <c r="P76" i="1"/>
  <c r="P57" i="1"/>
  <c r="P204" i="1"/>
  <c r="P211" i="1"/>
  <c r="P217" i="1"/>
  <c r="P101" i="1"/>
  <c r="P237" i="1"/>
  <c r="P163" i="1"/>
  <c r="P66" i="1"/>
  <c r="P242" i="1"/>
  <c r="P152" i="1"/>
  <c r="P236" i="1"/>
  <c r="P191" i="1"/>
  <c r="P102" i="1"/>
  <c r="P172" i="1"/>
  <c r="P182" i="1"/>
  <c r="P161" i="1"/>
  <c r="P136" i="1"/>
  <c r="P79" i="1"/>
  <c r="P229" i="1"/>
  <c r="P78" i="1"/>
  <c r="P131" i="1"/>
  <c r="P41" i="1"/>
  <c r="P212" i="1"/>
  <c r="P120" i="1"/>
  <c r="P154" i="1"/>
  <c r="P123" i="1"/>
  <c r="P190" i="1"/>
  <c r="P248" i="1"/>
  <c r="P146" i="1"/>
  <c r="P165" i="1"/>
  <c r="P89" i="1"/>
  <c r="P134" i="1"/>
  <c r="P59" i="1"/>
  <c r="P209" i="1"/>
  <c r="P186" i="1"/>
  <c r="P201" i="1"/>
  <c r="P252" i="1"/>
  <c r="P51" i="1"/>
  <c r="P36" i="1"/>
  <c r="P202" i="1"/>
  <c r="P34" i="1"/>
  <c r="P155" i="1"/>
  <c r="P81" i="1"/>
  <c r="P150" i="1"/>
  <c r="P99" i="1"/>
  <c r="P200" i="1"/>
  <c r="P221" i="1"/>
  <c r="P48" i="1"/>
  <c r="P226" i="1"/>
  <c r="P145" i="1"/>
  <c r="P119" i="1"/>
  <c r="P91" i="1"/>
  <c r="P58" i="1"/>
  <c r="P45" i="1"/>
  <c r="P124" i="1"/>
  <c r="P56" i="1"/>
  <c r="P126" i="1"/>
  <c r="P106" i="1"/>
  <c r="P98" i="1"/>
  <c r="P177" i="1"/>
  <c r="P181" i="1"/>
  <c r="P75" i="1"/>
  <c r="P169" i="1"/>
  <c r="P116" i="1"/>
  <c r="P87" i="1"/>
  <c r="P178" i="1"/>
  <c r="P256" i="1"/>
  <c r="P251" i="1"/>
  <c r="P52" i="1"/>
  <c r="P162" i="1"/>
  <c r="P42" i="1"/>
  <c r="P33" i="1"/>
  <c r="P43" i="1"/>
  <c r="P64" i="1"/>
  <c r="P187" i="1"/>
  <c r="P60" i="1"/>
  <c r="P74" i="1"/>
  <c r="P233" i="1"/>
  <c r="P62" i="1"/>
  <c r="P193" i="1"/>
  <c r="P218" i="1"/>
  <c r="P241" i="1"/>
  <c r="P228" i="1"/>
  <c r="P27" i="1"/>
  <c r="P129" i="1"/>
  <c r="P180" i="1"/>
  <c r="P68" i="1"/>
  <c r="P69" i="1"/>
  <c r="P197" i="1"/>
  <c r="P125" i="1"/>
  <c r="P114" i="1"/>
  <c r="P55" i="1"/>
  <c r="P176" i="1"/>
  <c r="P192" i="1"/>
  <c r="P133" i="1"/>
  <c r="P95" i="1"/>
  <c r="K177" i="1"/>
  <c r="O74" i="1"/>
  <c r="S74" i="1" s="1"/>
  <c r="U74" i="1" s="1"/>
  <c r="O125" i="1"/>
  <c r="S125" i="1" s="1"/>
  <c r="U125" i="1" s="1"/>
  <c r="O75" i="1"/>
  <c r="S75" i="1" s="1"/>
  <c r="U75" i="1" s="1"/>
  <c r="O21" i="1" l="1"/>
  <c r="S21" i="1" s="1"/>
  <c r="U21" i="1" s="1"/>
  <c r="O119" i="1"/>
  <c r="O110" i="1"/>
  <c r="S110" i="1" s="1"/>
  <c r="U110" i="1" s="1"/>
  <c r="O117" i="1"/>
  <c r="S117" i="1" s="1"/>
  <c r="U117" i="1" s="1"/>
  <c r="O133" i="1"/>
  <c r="S133" i="1" s="1"/>
  <c r="U133" i="1" s="1"/>
  <c r="O35" i="1"/>
  <c r="S35" i="1" s="1"/>
  <c r="U35" i="1" s="1"/>
  <c r="O191" i="1"/>
  <c r="S191" i="1" s="1"/>
  <c r="U191" i="1" s="1"/>
  <c r="O249" i="1"/>
  <c r="S249" i="1" s="1"/>
  <c r="U249" i="1" s="1"/>
  <c r="O24" i="1"/>
  <c r="S24" i="1" s="1"/>
  <c r="U24" i="1" s="1"/>
  <c r="O169" i="1"/>
  <c r="S169" i="1" s="1"/>
  <c r="U169" i="1" s="1"/>
  <c r="O172" i="1"/>
  <c r="S172" i="1" s="1"/>
  <c r="U172" i="1" s="1"/>
  <c r="O163" i="1"/>
  <c r="S163" i="1" s="1"/>
  <c r="U163" i="1" s="1"/>
  <c r="O170" i="1"/>
  <c r="S170" i="1" s="1"/>
  <c r="U170" i="1" s="1"/>
  <c r="O160" i="1"/>
  <c r="S160" i="1" s="1"/>
  <c r="U160" i="1" s="1"/>
  <c r="O192" i="1"/>
  <c r="S192" i="1" s="1"/>
  <c r="U192" i="1" s="1"/>
  <c r="O135" i="1"/>
  <c r="S135" i="1" s="1"/>
  <c r="U135" i="1" s="1"/>
  <c r="O67" i="1"/>
  <c r="S67" i="1" s="1"/>
  <c r="U67" i="1" s="1"/>
  <c r="O198" i="1"/>
  <c r="S198" i="1" s="1"/>
  <c r="U198" i="1" s="1"/>
  <c r="O201" i="1"/>
  <c r="S201" i="1" s="1"/>
  <c r="U201" i="1" s="1"/>
  <c r="O29" i="1"/>
  <c r="S29" i="1" s="1"/>
  <c r="U29" i="1" s="1"/>
  <c r="O132" i="1"/>
  <c r="S132" i="1" s="1"/>
  <c r="U132" i="1" s="1"/>
  <c r="O95" i="1"/>
  <c r="S95" i="1" s="1"/>
  <c r="U95" i="1" s="1"/>
  <c r="O45" i="1"/>
  <c r="S45" i="1" s="1"/>
  <c r="U45" i="1" s="1"/>
  <c r="O64" i="1"/>
  <c r="S64" i="1" s="1"/>
  <c r="U64" i="1" s="1"/>
  <c r="O48" i="1"/>
  <c r="S48" i="1" s="1"/>
  <c r="U48" i="1" s="1"/>
  <c r="O255" i="1"/>
  <c r="S255" i="1" s="1"/>
  <c r="U255" i="1" s="1"/>
  <c r="O98" i="1"/>
  <c r="S98" i="1" s="1"/>
  <c r="U98" i="1" s="1"/>
  <c r="O158" i="1"/>
  <c r="S158" i="1" s="1"/>
  <c r="U158" i="1" s="1"/>
  <c r="O155" i="1"/>
  <c r="S155" i="1" s="1"/>
  <c r="U155" i="1" s="1"/>
  <c r="O52" i="1"/>
  <c r="S52" i="1" s="1"/>
  <c r="U52" i="1" s="1"/>
  <c r="O150" i="1"/>
  <c r="S150" i="1" s="1"/>
  <c r="U150" i="1" s="1"/>
  <c r="O185" i="1"/>
  <c r="S185" i="1" s="1"/>
  <c r="U185" i="1" s="1"/>
  <c r="O210" i="1"/>
  <c r="S210" i="1" s="1"/>
  <c r="U210" i="1" s="1"/>
  <c r="O190" i="1"/>
  <c r="S190" i="1" s="1"/>
  <c r="U190" i="1" s="1"/>
  <c r="O156" i="1"/>
  <c r="O186" i="1"/>
  <c r="S186" i="1" s="1"/>
  <c r="U186" i="1" s="1"/>
  <c r="O247" i="1"/>
  <c r="S247" i="1" s="1"/>
  <c r="U247" i="1" s="1"/>
  <c r="O141" i="1"/>
  <c r="O229" i="1"/>
  <c r="S229" i="1" s="1"/>
  <c r="U229" i="1" s="1"/>
  <c r="O225" i="1"/>
  <c r="S225" i="1" s="1"/>
  <c r="U225" i="1" s="1"/>
  <c r="O122" i="1"/>
  <c r="O51" i="1"/>
  <c r="S51" i="1" s="1"/>
  <c r="U51" i="1" s="1"/>
  <c r="O230" i="1"/>
  <c r="S230" i="1" s="1"/>
  <c r="U230" i="1" s="1"/>
  <c r="O101" i="1"/>
  <c r="S101" i="1" s="1"/>
  <c r="U101" i="1" s="1"/>
  <c r="O161" i="1"/>
  <c r="S161" i="1" s="1"/>
  <c r="U161" i="1" s="1"/>
  <c r="O223" i="1"/>
  <c r="S223" i="1" s="1"/>
  <c r="U223" i="1" s="1"/>
  <c r="O228" i="1"/>
  <c r="S228" i="1" s="1"/>
  <c r="U228" i="1" s="1"/>
  <c r="O100" i="1"/>
  <c r="S100" i="1" s="1"/>
  <c r="U100" i="1" s="1"/>
  <c r="O23" i="1"/>
  <c r="S23" i="1" s="1"/>
  <c r="U23" i="1" s="1"/>
  <c r="O62" i="1"/>
  <c r="S62" i="1" s="1"/>
  <c r="U62" i="1" s="1"/>
  <c r="O216" i="1"/>
  <c r="S216" i="1" s="1"/>
  <c r="U216" i="1" s="1"/>
  <c r="O157" i="1"/>
  <c r="S157" i="1" s="1"/>
  <c r="U157" i="1" s="1"/>
  <c r="O209" i="1"/>
  <c r="S209" i="1" s="1"/>
  <c r="U209" i="1" s="1"/>
  <c r="O162" i="1"/>
  <c r="S162" i="1" s="1"/>
  <c r="U162" i="1" s="1"/>
  <c r="O238" i="1"/>
  <c r="S238" i="1" s="1"/>
  <c r="U238" i="1" s="1"/>
  <c r="O154" i="1"/>
  <c r="S154" i="1" s="1"/>
  <c r="U154" i="1" s="1"/>
  <c r="O218" i="1"/>
  <c r="S218" i="1" s="1"/>
  <c r="U218" i="1" s="1"/>
  <c r="O224" i="1"/>
  <c r="S224" i="1" s="1"/>
  <c r="U224" i="1" s="1"/>
  <c r="O174" i="1"/>
  <c r="S174" i="1" s="1"/>
  <c r="U174" i="1" s="1"/>
  <c r="O41" i="1"/>
  <c r="S41" i="1" s="1"/>
  <c r="U41" i="1" s="1"/>
  <c r="O153" i="1"/>
  <c r="S153" i="1" s="1"/>
  <c r="U153" i="1" s="1"/>
  <c r="O108" i="1"/>
  <c r="S108" i="1" s="1"/>
  <c r="U108" i="1" s="1"/>
  <c r="O90" i="1"/>
  <c r="S90" i="1" s="1"/>
  <c r="U90" i="1" s="1"/>
  <c r="O208" i="1"/>
  <c r="S208" i="1" s="1"/>
  <c r="U208" i="1" s="1"/>
  <c r="O232" i="1"/>
  <c r="S232" i="1" s="1"/>
  <c r="U232" i="1" s="1"/>
  <c r="O237" i="1"/>
  <c r="S237" i="1" s="1"/>
  <c r="U237" i="1" s="1"/>
  <c r="O85" i="1"/>
  <c r="S85" i="1" s="1"/>
  <c r="U85" i="1" s="1"/>
  <c r="O22" i="1"/>
  <c r="S22" i="1" s="1"/>
  <c r="U22" i="1" s="1"/>
  <c r="O129" i="1"/>
  <c r="S129" i="1" s="1"/>
  <c r="U129" i="1" s="1"/>
  <c r="O222" i="1"/>
  <c r="S222" i="1" s="1"/>
  <c r="U222" i="1" s="1"/>
  <c r="O220" i="1"/>
  <c r="S220" i="1" s="1"/>
  <c r="U220" i="1" s="1"/>
  <c r="O245" i="1"/>
  <c r="S245" i="1" s="1"/>
  <c r="U245" i="1" s="1"/>
  <c r="O72" i="1"/>
  <c r="S72" i="1" s="1"/>
  <c r="U72" i="1" s="1"/>
  <c r="O171" i="1"/>
  <c r="S171" i="1" s="1"/>
  <c r="U171" i="1" s="1"/>
  <c r="O166" i="1"/>
  <c r="S166" i="1" s="1"/>
  <c r="U166" i="1" s="1"/>
  <c r="O63" i="1"/>
  <c r="S63" i="1" s="1"/>
  <c r="U63" i="1" s="1"/>
  <c r="O219" i="1"/>
  <c r="S219" i="1" s="1"/>
  <c r="U219" i="1" s="1"/>
  <c r="O195" i="1"/>
  <c r="S195" i="1" s="1"/>
  <c r="U195" i="1" s="1"/>
  <c r="O58" i="1"/>
  <c r="S58" i="1" s="1"/>
  <c r="U58" i="1" s="1"/>
  <c r="O94" i="1"/>
  <c r="S94" i="1" s="1"/>
  <c r="U94" i="1" s="1"/>
  <c r="O88" i="1"/>
  <c r="O111" i="1"/>
  <c r="S111" i="1" s="1"/>
  <c r="U111" i="1" s="1"/>
  <c r="O102" i="1"/>
  <c r="S102" i="1" s="1"/>
  <c r="U102" i="1" s="1"/>
  <c r="O77" i="1"/>
  <c r="S77" i="1" s="1"/>
  <c r="U77" i="1" s="1"/>
  <c r="O251" i="1"/>
  <c r="S251" i="1" s="1"/>
  <c r="U251" i="1" s="1"/>
  <c r="O28" i="1"/>
  <c r="S28" i="1" s="1"/>
  <c r="U28" i="1" s="1"/>
  <c r="O36" i="1"/>
  <c r="S36" i="1" s="1"/>
  <c r="U36" i="1" s="1"/>
  <c r="O188" i="1"/>
  <c r="S188" i="1" s="1"/>
  <c r="U188" i="1" s="1"/>
  <c r="O114" i="1"/>
  <c r="S114" i="1" s="1"/>
  <c r="U114" i="1" s="1"/>
  <c r="O83" i="1"/>
  <c r="O243" i="1"/>
  <c r="S243" i="1" s="1"/>
  <c r="U243" i="1" s="1"/>
  <c r="O112" i="1"/>
  <c r="S112" i="1" s="1"/>
  <c r="U112" i="1" s="1"/>
  <c r="O33" i="1"/>
  <c r="O68" i="1"/>
  <c r="S68" i="1" s="1"/>
  <c r="U68" i="1" s="1"/>
  <c r="O137" i="1"/>
  <c r="S137" i="1" s="1"/>
  <c r="U137" i="1" s="1"/>
  <c r="O207" i="1"/>
  <c r="S207" i="1" s="1"/>
  <c r="U207" i="1" s="1"/>
  <c r="O69" i="1"/>
  <c r="S69" i="1" s="1"/>
  <c r="U69" i="1" s="1"/>
  <c r="O206" i="1"/>
  <c r="S206" i="1" s="1"/>
  <c r="U206" i="1" s="1"/>
  <c r="O71" i="1"/>
  <c r="S71" i="1" s="1"/>
  <c r="U71" i="1" s="1"/>
  <c r="O57" i="1"/>
  <c r="S57" i="1" s="1"/>
  <c r="U57" i="1" s="1"/>
  <c r="O116" i="1"/>
  <c r="S116" i="1" s="1"/>
  <c r="U116" i="1" s="1"/>
  <c r="O42" i="1"/>
  <c r="S42" i="1" s="1"/>
  <c r="U42" i="1" s="1"/>
  <c r="O107" i="1"/>
  <c r="S107" i="1" s="1"/>
  <c r="U107" i="1" s="1"/>
  <c r="O149" i="1"/>
  <c r="S149" i="1" s="1"/>
  <c r="U149" i="1" s="1"/>
  <c r="O79" i="1"/>
  <c r="S79" i="1" s="1"/>
  <c r="U79" i="1" s="1"/>
  <c r="O147" i="1"/>
  <c r="S147" i="1" s="1"/>
  <c r="U147" i="1" s="1"/>
  <c r="O49" i="1"/>
  <c r="S49" i="1" s="1"/>
  <c r="U49" i="1" s="1"/>
  <c r="O146" i="1"/>
  <c r="S146" i="1" s="1"/>
  <c r="U146" i="1" s="1"/>
  <c r="O34" i="1"/>
  <c r="S34" i="1" s="1"/>
  <c r="U34" i="1" s="1"/>
  <c r="O131" i="1"/>
  <c r="S131" i="1" s="1"/>
  <c r="U131" i="1" s="1"/>
  <c r="O121" i="1"/>
  <c r="O246" i="1"/>
  <c r="S246" i="1" s="1"/>
  <c r="U246" i="1" s="1"/>
  <c r="O165" i="1"/>
  <c r="S165" i="1" s="1"/>
  <c r="U165" i="1" s="1"/>
  <c r="O80" i="1"/>
  <c r="S80" i="1" s="1"/>
  <c r="U80" i="1" s="1"/>
  <c r="O204" i="1"/>
  <c r="S204" i="1" s="1"/>
  <c r="U204" i="1" s="1"/>
  <c r="O76" i="1"/>
  <c r="S76" i="1" s="1"/>
  <c r="U76" i="1" s="1"/>
  <c r="O81" i="1"/>
  <c r="O151" i="1"/>
  <c r="S151" i="1" s="1"/>
  <c r="U151" i="1" s="1"/>
  <c r="O138" i="1"/>
  <c r="S138" i="1" s="1"/>
  <c r="U138" i="1" s="1"/>
  <c r="O181" i="1"/>
  <c r="O214" i="1"/>
  <c r="S214" i="1" s="1"/>
  <c r="U214" i="1" s="1"/>
  <c r="O126" i="1"/>
  <c r="S126" i="1" s="1"/>
  <c r="U126" i="1" s="1"/>
  <c r="O60" i="1"/>
  <c r="S60" i="1" s="1"/>
  <c r="U60" i="1" s="1"/>
  <c r="O205" i="1"/>
  <c r="S205" i="1" s="1"/>
  <c r="U205" i="1" s="1"/>
  <c r="O167" i="1"/>
  <c r="S167" i="1" s="1"/>
  <c r="U167" i="1" s="1"/>
  <c r="O106" i="1"/>
  <c r="S106" i="1" s="1"/>
  <c r="U106" i="1" s="1"/>
  <c r="O134" i="1"/>
  <c r="S134" i="1" s="1"/>
  <c r="U134" i="1" s="1"/>
  <c r="O61" i="1"/>
  <c r="S61" i="1" s="1"/>
  <c r="U61" i="1" s="1"/>
  <c r="O176" i="1"/>
  <c r="S176" i="1" s="1"/>
  <c r="U176" i="1" s="1"/>
  <c r="O145" i="1"/>
  <c r="S145" i="1" s="1"/>
  <c r="U145" i="1" s="1"/>
  <c r="O30" i="1"/>
  <c r="O244" i="1"/>
  <c r="S244" i="1" s="1"/>
  <c r="U244" i="1" s="1"/>
  <c r="O37" i="1"/>
  <c r="S37" i="1" s="1"/>
  <c r="U37" i="1" s="1"/>
  <c r="O105" i="1"/>
  <c r="S105" i="1" s="1"/>
  <c r="U105" i="1" s="1"/>
  <c r="O248" i="1"/>
  <c r="S248" i="1" s="1"/>
  <c r="U248" i="1" s="1"/>
  <c r="O53" i="1"/>
  <c r="S53" i="1" s="1"/>
  <c r="U53" i="1" s="1"/>
  <c r="O127" i="1"/>
  <c r="S127" i="1" s="1"/>
  <c r="U127" i="1" s="1"/>
  <c r="O212" i="1"/>
  <c r="S212" i="1" s="1"/>
  <c r="U212" i="1" s="1"/>
  <c r="O199" i="1"/>
  <c r="S199" i="1" s="1"/>
  <c r="U199" i="1" s="1"/>
  <c r="O240" i="1"/>
  <c r="S240" i="1" s="1"/>
  <c r="U240" i="1" s="1"/>
  <c r="O175" i="1"/>
  <c r="S175" i="1" s="1"/>
  <c r="U175" i="1" s="1"/>
  <c r="O120" i="1"/>
  <c r="O182" i="1"/>
  <c r="S182" i="1" s="1"/>
  <c r="U182" i="1" s="1"/>
  <c r="O91" i="1"/>
  <c r="O256" i="1"/>
  <c r="S256" i="1" s="1"/>
  <c r="U256" i="1" s="1"/>
  <c r="O226" i="1"/>
  <c r="S226" i="1" s="1"/>
  <c r="U226" i="1" s="1"/>
  <c r="O250" i="1"/>
  <c r="S250" i="1" s="1"/>
  <c r="U250" i="1" s="1"/>
  <c r="O152" i="1"/>
  <c r="S152" i="1" s="1"/>
  <c r="U152" i="1" s="1"/>
  <c r="O242" i="1"/>
  <c r="S242" i="1" s="1"/>
  <c r="U242" i="1" s="1"/>
  <c r="O144" i="1"/>
  <c r="S144" i="1" s="1"/>
  <c r="U144" i="1" s="1"/>
  <c r="O87" i="1"/>
  <c r="O179" i="1"/>
  <c r="S179" i="1" s="1"/>
  <c r="U179" i="1" s="1"/>
  <c r="O234" i="1"/>
  <c r="S234" i="1" s="1"/>
  <c r="U234" i="1" s="1"/>
  <c r="O136" i="1"/>
  <c r="S136" i="1" s="1"/>
  <c r="U136" i="1" s="1"/>
  <c r="O50" i="1"/>
  <c r="S50" i="1" s="1"/>
  <c r="U50" i="1" s="1"/>
  <c r="O180" i="1"/>
  <c r="S180" i="1" s="1"/>
  <c r="U180" i="1" s="1"/>
  <c r="O82" i="1"/>
  <c r="O183" i="1"/>
  <c r="S183" i="1" s="1"/>
  <c r="U183" i="1" s="1"/>
  <c r="O203" i="1"/>
  <c r="S203" i="1" s="1"/>
  <c r="U203" i="1" s="1"/>
  <c r="O27" i="1"/>
  <c r="S27" i="1" s="1"/>
  <c r="U27" i="1" s="1"/>
  <c r="O184" i="1"/>
  <c r="S184" i="1" s="1"/>
  <c r="U184" i="1" s="1"/>
  <c r="O193" i="1"/>
  <c r="S193" i="1" s="1"/>
  <c r="U193" i="1" s="1"/>
  <c r="O47" i="1"/>
  <c r="S47" i="1" s="1"/>
  <c r="U47" i="1" s="1"/>
  <c r="O159" i="1"/>
  <c r="S159" i="1" s="1"/>
  <c r="U159" i="1" s="1"/>
  <c r="O173" i="1"/>
  <c r="O38" i="1"/>
  <c r="S38" i="1" s="1"/>
  <c r="U38" i="1" s="1"/>
  <c r="O235" i="1"/>
  <c r="S235" i="1" s="1"/>
  <c r="U235" i="1" s="1"/>
  <c r="O39" i="1"/>
  <c r="S39" i="1" s="1"/>
  <c r="U39" i="1" s="1"/>
  <c r="O66" i="1"/>
  <c r="S66" i="1" s="1"/>
  <c r="U66" i="1" s="1"/>
  <c r="O46" i="1"/>
  <c r="S46" i="1" s="1"/>
  <c r="U46" i="1" s="1"/>
  <c r="O123" i="1"/>
  <c r="O115" i="1"/>
  <c r="S115" i="1" s="1"/>
  <c r="U115" i="1" s="1"/>
  <c r="O43" i="1"/>
  <c r="S43" i="1" s="1"/>
  <c r="U43" i="1" s="1"/>
  <c r="O211" i="1"/>
  <c r="S211" i="1" s="1"/>
  <c r="U211" i="1" s="1"/>
  <c r="O252" i="1"/>
  <c r="S252" i="1" s="1"/>
  <c r="U252" i="1" s="1"/>
  <c r="O55" i="1"/>
  <c r="S55" i="1" s="1"/>
  <c r="U55" i="1" s="1"/>
  <c r="O140" i="1"/>
  <c r="S140" i="1" s="1"/>
  <c r="U140" i="1" s="1"/>
  <c r="O128" i="1"/>
  <c r="S128" i="1" s="1"/>
  <c r="U128" i="1" s="1"/>
  <c r="O32" i="1"/>
  <c r="S32" i="1" s="1"/>
  <c r="U32" i="1" s="1"/>
  <c r="O231" i="1"/>
  <c r="S231" i="1" s="1"/>
  <c r="U231" i="1" s="1"/>
  <c r="O89" i="1"/>
  <c r="S89" i="1" s="1"/>
  <c r="U89" i="1" s="1"/>
  <c r="O96" i="1"/>
  <c r="S96" i="1" s="1"/>
  <c r="U96" i="1" s="1"/>
  <c r="O233" i="1"/>
  <c r="S233" i="1" s="1"/>
  <c r="U233" i="1" s="1"/>
  <c r="O84" i="1"/>
  <c r="O59" i="1"/>
  <c r="S59" i="1" s="1"/>
  <c r="U59" i="1" s="1"/>
  <c r="O197" i="1"/>
  <c r="S197" i="1" s="1"/>
  <c r="U197" i="1" s="1"/>
  <c r="O25" i="1"/>
  <c r="S25" i="1" s="1"/>
  <c r="U25" i="1" s="1"/>
  <c r="O221" i="1"/>
  <c r="S221" i="1" s="1"/>
  <c r="U221" i="1" s="1"/>
  <c r="O164" i="1"/>
  <c r="S164" i="1" s="1"/>
  <c r="U164" i="1" s="1"/>
  <c r="O73" i="1"/>
  <c r="S73" i="1" s="1"/>
  <c r="U73" i="1" s="1"/>
  <c r="O109" i="1"/>
  <c r="S109" i="1" s="1"/>
  <c r="U109" i="1" s="1"/>
  <c r="O54" i="1"/>
  <c r="S54" i="1" s="1"/>
  <c r="U54" i="1" s="1"/>
  <c r="O196" i="1"/>
  <c r="S196" i="1" s="1"/>
  <c r="U196" i="1" s="1"/>
  <c r="O99" i="1"/>
  <c r="S99" i="1" s="1"/>
  <c r="U99" i="1" s="1"/>
  <c r="O189" i="1"/>
  <c r="S189" i="1" s="1"/>
  <c r="U189" i="1" s="1"/>
  <c r="O187" i="1"/>
  <c r="S187" i="1" s="1"/>
  <c r="U187" i="1" s="1"/>
  <c r="O93" i="1"/>
  <c r="S93" i="1" s="1"/>
  <c r="U93" i="1" s="1"/>
  <c r="O70" i="1"/>
  <c r="S70" i="1" s="1"/>
  <c r="U70" i="1" s="1"/>
  <c r="O227" i="1"/>
  <c r="S227" i="1" s="1"/>
  <c r="U227" i="1" s="1"/>
  <c r="O92" i="1"/>
  <c r="S92" i="1" s="1"/>
  <c r="U92" i="1" s="1"/>
  <c r="O202" i="1"/>
  <c r="S202" i="1" s="1"/>
  <c r="U202" i="1" s="1"/>
  <c r="O213" i="1"/>
  <c r="S213" i="1" s="1"/>
  <c r="U213" i="1" s="1"/>
  <c r="O217" i="1"/>
  <c r="S217" i="1" s="1"/>
  <c r="U217" i="1" s="1"/>
  <c r="O139" i="1"/>
  <c r="S139" i="1" s="1"/>
  <c r="U139" i="1" s="1"/>
  <c r="O142" i="1"/>
  <c r="S142" i="1" s="1"/>
  <c r="U142" i="1" s="1"/>
  <c r="O168" i="1"/>
  <c r="S168" i="1" s="1"/>
  <c r="U168" i="1" s="1"/>
  <c r="O86" i="1"/>
  <c r="O65" i="1"/>
  <c r="S65" i="1" s="1"/>
  <c r="U65" i="1" s="1"/>
  <c r="O118" i="1"/>
  <c r="O104" i="1"/>
  <c r="S104" i="1" s="1"/>
  <c r="U104" i="1" s="1"/>
  <c r="O148" i="1"/>
  <c r="S148" i="1" s="1"/>
  <c r="U148" i="1" s="1"/>
  <c r="O200" i="1"/>
  <c r="S200" i="1" s="1"/>
  <c r="U200" i="1" s="1"/>
  <c r="O194" i="1"/>
  <c r="S194" i="1" s="1"/>
  <c r="U194" i="1" s="1"/>
  <c r="O124" i="1"/>
  <c r="O97" i="1"/>
  <c r="S97" i="1" s="1"/>
  <c r="U97" i="1" s="1"/>
  <c r="O78" i="1"/>
  <c r="S78" i="1" s="1"/>
  <c r="U78" i="1" s="1"/>
  <c r="O31" i="1"/>
  <c r="S31" i="1" s="1"/>
  <c r="U31" i="1" s="1"/>
  <c r="O130" i="1"/>
  <c r="S130" i="1" s="1"/>
  <c r="U130" i="1" s="1"/>
  <c r="O143" i="1"/>
  <c r="S143" i="1" s="1"/>
  <c r="U143" i="1" s="1"/>
  <c r="O177" i="1"/>
  <c r="S177" i="1" s="1"/>
  <c r="U177" i="1" s="1"/>
  <c r="O236" i="1"/>
  <c r="S236" i="1" s="1"/>
  <c r="U236" i="1" s="1"/>
  <c r="O113" i="1"/>
  <c r="S113" i="1" s="1"/>
  <c r="U113" i="1" s="1"/>
  <c r="O178" i="1"/>
  <c r="S178" i="1" s="1"/>
  <c r="U178" i="1" s="1"/>
  <c r="O26" i="1"/>
  <c r="S26" i="1" s="1"/>
  <c r="U26" i="1" s="1"/>
  <c r="O253" i="1"/>
  <c r="S253" i="1" s="1"/>
  <c r="U253" i="1" s="1"/>
  <c r="O239" i="1"/>
  <c r="S239" i="1" s="1"/>
  <c r="U239" i="1" s="1"/>
  <c r="O40" i="1"/>
  <c r="S40" i="1" s="1"/>
  <c r="U40" i="1" s="1"/>
  <c r="O215" i="1"/>
  <c r="S215" i="1" s="1"/>
  <c r="U215" i="1" s="1"/>
  <c r="O103" i="1"/>
  <c r="S103" i="1" s="1"/>
  <c r="U103" i="1" s="1"/>
  <c r="O241" i="1"/>
  <c r="S241" i="1" s="1"/>
  <c r="U241" i="1" s="1"/>
  <c r="C15" i="1"/>
  <c r="F18" i="1" s="1"/>
  <c r="F19" i="1" s="1"/>
  <c r="O254" i="1"/>
  <c r="S254" i="1" s="1"/>
  <c r="U254" i="1" s="1"/>
  <c r="O56" i="1"/>
  <c r="S56" i="1" s="1"/>
  <c r="U56" i="1" s="1"/>
  <c r="C18" i="1" l="1"/>
  <c r="V9" i="1"/>
</calcChain>
</file>

<file path=xl/sharedStrings.xml><?xml version="1.0" encoding="utf-8"?>
<sst xmlns="http://schemas.openxmlformats.org/spreadsheetml/2006/main" count="663" uniqueCount="181">
  <si>
    <t>JAVSO..47..105</t>
  </si>
  <si>
    <t>JAVSO 43, 77</t>
  </si>
  <si>
    <t>JAVSO..43…77</t>
  </si>
  <si>
    <t>JAVSO..44…69</t>
  </si>
  <si>
    <t>JAVSO..45..121</t>
  </si>
  <si>
    <t>JAVSO..45..215</t>
  </si>
  <si>
    <t>JAVSO..46…79 (2018)</t>
  </si>
  <si>
    <t>s5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</si>
  <si>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</si>
  <si>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</si>
  <si>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</si>
  <si>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</si>
  <si>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</si>
  <si>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</si>
  <si>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</si>
  <si>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</si>
  <si>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</si>
  <si>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</si>
  <si>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</si>
  <si>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</si>
  <si>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</si>
  <si>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</si>
  <si>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</si>
  <si>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</si>
  <si>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</si>
  <si>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</si>
  <si>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</si>
  <si>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</si>
  <si>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</si>
  <si>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</si>
  <si>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</si>
  <si>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</si>
  <si>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</si>
  <si>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 Fit</t>
  </si>
  <si>
    <t>System Type:</t>
  </si>
  <si>
    <t>Locher K</t>
  </si>
  <si>
    <t>BBSAG Bull.20</t>
  </si>
  <si>
    <t>B</t>
  </si>
  <si>
    <t>v</t>
  </si>
  <si>
    <t>Diethelm R</t>
  </si>
  <si>
    <t>Peter H</t>
  </si>
  <si>
    <t>BBSAG Bull.27</t>
  </si>
  <si>
    <t>BBSAG Bull.29</t>
  </si>
  <si>
    <t>BBSAG Bull.30</t>
  </si>
  <si>
    <t>BBSAG 36</t>
  </si>
  <si>
    <t>K</t>
  </si>
  <si>
    <t>BBSAG Bull.36</t>
  </si>
  <si>
    <t>BBSAG Bull.41</t>
  </si>
  <si>
    <t>BBSAG Bull.42</t>
  </si>
  <si>
    <t>BBSAG Bull.45</t>
  </si>
  <si>
    <t>:</t>
  </si>
  <si>
    <t>BBSAG Bull.46</t>
  </si>
  <si>
    <t>BBSAG Bull.47</t>
  </si>
  <si>
    <t>BBSAG Bull.51</t>
  </si>
  <si>
    <t>BBSAG Bull.52</t>
  </si>
  <si>
    <t>BBSAG Bull.53</t>
  </si>
  <si>
    <t>BBSAG Bull.64</t>
  </si>
  <si>
    <t>Nikolaou I</t>
  </si>
  <si>
    <t>BBSAG Bull.65</t>
  </si>
  <si>
    <t>BBSAG Bull.69</t>
  </si>
  <si>
    <t>BBSAG Bull.70</t>
  </si>
  <si>
    <t>BBSAG Bull.71</t>
  </si>
  <si>
    <t>BBSAG Bull.75</t>
  </si>
  <si>
    <t>BBSAG Bull.78</t>
  </si>
  <si>
    <t>Brno 28</t>
  </si>
  <si>
    <t>BBSAG Bull.82</t>
  </si>
  <si>
    <t>BBSAG Bull.85</t>
  </si>
  <si>
    <t>BBSAG Bull.86</t>
  </si>
  <si>
    <t>BBSAG Bull.87</t>
  </si>
  <si>
    <t>BBSAG Bull.90</t>
  </si>
  <si>
    <t>Brno 30</t>
  </si>
  <si>
    <t>BBSAG Bull.91</t>
  </si>
  <si>
    <t>BBSAG Bull.93</t>
  </si>
  <si>
    <t>BBSAG Bull.94</t>
  </si>
  <si>
    <t>BBSAG Bull.95</t>
  </si>
  <si>
    <t>BBSAG Bull.96</t>
  </si>
  <si>
    <t>BBSAG Bull.97</t>
  </si>
  <si>
    <t>BBSAG Bull.98</t>
  </si>
  <si>
    <t>BBSAG Bull.100</t>
  </si>
  <si>
    <t>BBSAG Bull.102</t>
  </si>
  <si>
    <t>BBSAG Bull.103</t>
  </si>
  <si>
    <t>BBSAG Bull.106</t>
  </si>
  <si>
    <t>BBSAG Bull.107</t>
  </si>
  <si>
    <t>BBSAG Bull.108</t>
  </si>
  <si>
    <t>BBSAG Bull.109</t>
  </si>
  <si>
    <t>ccd</t>
  </si>
  <si>
    <t>IBVS 4683</t>
  </si>
  <si>
    <t>BBSAG Bull.111</t>
  </si>
  <si>
    <t>BBSAG Bull.113</t>
  </si>
  <si>
    <t>BBSAG Bull.114</t>
  </si>
  <si>
    <t>Kohl M</t>
  </si>
  <si>
    <t>BBSAG Bull.116</t>
  </si>
  <si>
    <t>BBSAG Bull.117</t>
  </si>
  <si>
    <t>K.Locher</t>
  </si>
  <si>
    <t>BBSAG 119</t>
  </si>
  <si>
    <t>II</t>
  </si>
  <si>
    <t>65-cm, ST6, R</t>
  </si>
  <si>
    <t>18-cm, ST6, -</t>
  </si>
  <si>
    <t>65-cm, ST8, R</t>
  </si>
  <si>
    <t>25-cm, ST5, -</t>
  </si>
  <si>
    <t>See IBVS 4683</t>
  </si>
  <si>
    <t>IBVS 5296</t>
  </si>
  <si>
    <t>IBVS 5543</t>
  </si>
  <si>
    <t>I</t>
  </si>
  <si>
    <t>IBVS 0035</t>
  </si>
  <si>
    <t>IBVS 0779</t>
  </si>
  <si>
    <t>IBVS 5672</t>
  </si>
  <si>
    <t>IBVS 5657</t>
  </si>
  <si>
    <t>CL Aur / GSC 2393-1455</t>
  </si>
  <si>
    <t># of data points:</t>
  </si>
  <si>
    <t>IBVS 5731</t>
  </si>
  <si>
    <t>EA/SD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</si>
  <si>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</si>
  <si>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</si>
  <si>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</si>
  <si>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</si>
  <si>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</si>
  <si>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</si>
  <si>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</si>
  <si>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5746</t>
  </si>
  <si>
    <t>IBVS 5753</t>
  </si>
  <si>
    <t>IBVS 5761</t>
  </si>
  <si>
    <t>IBVS 5802</t>
  </si>
  <si>
    <t>Start of linear fit &gt;&gt;&gt;&gt;&gt;&gt;&gt;&gt;&gt;&gt;&gt;&gt;&gt;&gt;&gt;&gt;&gt;&gt;&gt;&gt;&gt;</t>
  </si>
  <si>
    <t>IBVS 5871</t>
  </si>
  <si>
    <t>OEJV 0060</t>
  </si>
  <si>
    <t>vis</t>
  </si>
  <si>
    <t>OEJV 0074</t>
  </si>
  <si>
    <t>OEJV 0073</t>
  </si>
  <si>
    <t>OEJV0094</t>
  </si>
  <si>
    <t>OEJV 0094</t>
  </si>
  <si>
    <t>OEJV 0107</t>
  </si>
  <si>
    <t>IBVS 5933</t>
  </si>
  <si>
    <t>IBVS 5924</t>
  </si>
  <si>
    <t>Add cycle</t>
  </si>
  <si>
    <t>Old Cycle</t>
  </si>
  <si>
    <t>OEJV 0137</t>
  </si>
  <si>
    <t>IBVS 5780</t>
  </si>
  <si>
    <t>OEJV 0003</t>
  </si>
  <si>
    <t>IBVS 5835</t>
  </si>
  <si>
    <t>IBVS 5992</t>
  </si>
  <si>
    <t>IBVS 6007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</si>
  <si>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</si>
  <si>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</si>
  <si>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</si>
  <si>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</si>
  <si>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</si>
  <si>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</si>
  <si>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</si>
  <si>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OEJV 0160</t>
  </si>
  <si>
    <t>IBVS 6070</t>
  </si>
  <si>
    <t>IBVS 6063</t>
  </si>
  <si>
    <t>BAD?</t>
  </si>
  <si>
    <t>Flattened</t>
  </si>
  <si>
    <t>Sin.fit</t>
  </si>
  <si>
    <t>Slope</t>
  </si>
  <si>
    <t>Sin Ampl</t>
  </si>
  <si>
    <t>Ang.Freq</t>
  </si>
  <si>
    <t>Ph.Cnst</t>
  </si>
  <si>
    <t>Const</t>
  </si>
  <si>
    <t>Sin.Fit</t>
  </si>
  <si>
    <r>
      <t>diff</t>
    </r>
    <r>
      <rPr>
        <vertAlign val="superscript"/>
        <sz val="10"/>
        <rFont val="Arial"/>
        <family val="2"/>
      </rPr>
      <t>2</t>
    </r>
  </si>
  <si>
    <r>
      <t>Sum diff</t>
    </r>
    <r>
      <rPr>
        <vertAlign val="superscript"/>
        <sz val="10"/>
        <rFont val="Arial"/>
        <family val="2"/>
      </rPr>
      <t>2</t>
    </r>
  </si>
  <si>
    <t>Triple system?</t>
  </si>
  <si>
    <t>Quad</t>
  </si>
  <si>
    <t>Linear2</t>
  </si>
  <si>
    <t>Linear-All</t>
  </si>
  <si>
    <t>JAVSO..41..328</t>
  </si>
  <si>
    <t>JAVSO..41..122</t>
  </si>
  <si>
    <t>JAVSO..40..975</t>
  </si>
  <si>
    <t>JAVSO..42..426</t>
  </si>
  <si>
    <t xml:space="preserve"> see IBVS 4683</t>
  </si>
  <si>
    <t>IBVS 6149</t>
  </si>
  <si>
    <t>IBVS 6167</t>
  </si>
  <si>
    <t>OEJV 0204</t>
  </si>
  <si>
    <t>JAVSO..47..263</t>
  </si>
  <si>
    <t>JAVSO..48..256</t>
  </si>
  <si>
    <t>JAVSO 49, 256</t>
  </si>
  <si>
    <t>JAVSO 49, 108</t>
  </si>
  <si>
    <t>JAVSO,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</si>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</sst>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17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0" fillId="0" borderId="0" xfId="0" applyFont="1" applyAlignment="1"/>
    <xf numFmtId="14" fontId="10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9" fillId="0" borderId="10" xfId="0" applyFont="1" applyFill="1" applyBorder="1" applyAlignment="1">
      <alignment horizontal="center"/>
    </xf>
    <xf numFmtId="0" fontId="20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7" fillId="0" borderId="10" xfId="0" applyFont="1" applyFill="1" applyBorder="1" applyAlignment="1">
      <alignment horizontal="center"/>
    </xf>
    <xf numFmtId="0" fontId="0" fillId="0" borderId="0" xfId="0" applyBorder="1" applyAlignment="1"/>
    <xf numFmtId="11" fontId="0" fillId="0" borderId="0" xfId="0" applyNumberForma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7" fillId="0" borderId="0" xfId="41" applyFont="1"/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41" applyFont="1"/>
    <xf numFmtId="0" fontId="36" fillId="0" borderId="0" xfId="41" applyFont="1" applyAlignment="1">
      <alignment horizontal="center"/>
    </xf>
    <xf numFmtId="0" fontId="36" fillId="0" borderId="0" xfId="0" applyFont="1" applyAlignme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37" fillId="0" borderId="0" xfId="41" applyFont="1" applyAlignment="1">
      <alignment horizontal="right"/>
    </xf>
    <xf numFmtId="0" fontId="19" fillId="0" borderId="0" xfId="41" applyFont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4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42" applyFont="1" applyAlignment="1">
      <alignment horizontal="right"/>
    </xf>
    <xf numFmtId="0" fontId="5" fillId="0" borderId="0" xfId="42" applyFont="1" applyAlignment="1">
      <alignment horizontal="right" vertical="center"/>
    </xf>
    <xf numFmtId="0" fontId="36" fillId="0" borderId="0" xfId="0" applyFont="1" applyAlignment="1">
      <alignment horizontal="right"/>
    </xf>
    <xf numFmtId="0" fontId="36" fillId="0" borderId="0" xfId="41" applyFont="1" applyAlignment="1">
      <alignment horizontal="right"/>
    </xf>
    <xf numFmtId="176" fontId="38" fillId="0" borderId="0" xfId="0" applyNumberFormat="1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Aur - O-C Diagr.</a:t>
            </a:r>
          </a:p>
        </c:rich>
      </c:tx>
      <c:layout>
        <c:manualLayout>
          <c:xMode val="edge"/>
          <c:yMode val="edge"/>
          <c:x val="0.3737379039741244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308694544229"/>
          <c:y val="0.14545497589659059"/>
          <c:w val="0.808082136603891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F-4A1D-BBF9-A42D2B7082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">
                  <c:v>4.8654999991413206E-3</c:v>
                </c:pt>
                <c:pt idx="2">
                  <c:v>4.6241500000178348E-2</c:v>
                </c:pt>
                <c:pt idx="3">
                  <c:v>5.0425999994331505E-2</c:v>
                </c:pt>
                <c:pt idx="4">
                  <c:v>5.1425999990897253E-2</c:v>
                </c:pt>
                <c:pt idx="5">
                  <c:v>5.4692499994416721E-2</c:v>
                </c:pt>
                <c:pt idx="6">
                  <c:v>4.26625000036438E-2</c:v>
                </c:pt>
                <c:pt idx="7">
                  <c:v>4.0372499992372468E-2</c:v>
                </c:pt>
                <c:pt idx="8">
                  <c:v>3.8152499997522682E-2</c:v>
                </c:pt>
                <c:pt idx="10">
                  <c:v>3.5749999995459802E-2</c:v>
                </c:pt>
                <c:pt idx="11">
                  <c:v>4.6749999994062819E-2</c:v>
                </c:pt>
                <c:pt idx="13">
                  <c:v>4.54189999945811E-2</c:v>
                </c:pt>
                <c:pt idx="14">
                  <c:v>3.1390500000270549E-2</c:v>
                </c:pt>
                <c:pt idx="15">
                  <c:v>3.493249999883119E-2</c:v>
                </c:pt>
                <c:pt idx="16">
                  <c:v>3.429399999731686E-2</c:v>
                </c:pt>
                <c:pt idx="17">
                  <c:v>4.246199999761302E-2</c:v>
                </c:pt>
                <c:pt idx="18">
                  <c:v>3.2807499999762513E-2</c:v>
                </c:pt>
                <c:pt idx="19">
                  <c:v>3.2404999998107087E-2</c:v>
                </c:pt>
                <c:pt idx="20">
                  <c:v>2.8972499996598344E-2</c:v>
                </c:pt>
                <c:pt idx="21">
                  <c:v>4.0392499991867226E-2</c:v>
                </c:pt>
                <c:pt idx="22">
                  <c:v>2.1644499996909872E-2</c:v>
                </c:pt>
                <c:pt idx="23">
                  <c:v>3.6531999998260289E-2</c:v>
                </c:pt>
                <c:pt idx="24">
                  <c:v>4.086999999708496E-2</c:v>
                </c:pt>
                <c:pt idx="25">
                  <c:v>4.3047499995736871E-2</c:v>
                </c:pt>
                <c:pt idx="26">
                  <c:v>4.4047499992302619E-2</c:v>
                </c:pt>
                <c:pt idx="27">
                  <c:v>4.1383499999938067E-2</c:v>
                </c:pt>
                <c:pt idx="28">
                  <c:v>5.1744999997026753E-2</c:v>
                </c:pt>
                <c:pt idx="29">
                  <c:v>4.4800499999837484E-2</c:v>
                </c:pt>
                <c:pt idx="30">
                  <c:v>5.0481999998737592E-2</c:v>
                </c:pt>
                <c:pt idx="31">
                  <c:v>4.927299999690149E-2</c:v>
                </c:pt>
                <c:pt idx="32">
                  <c:v>3.592449999996461E-2</c:v>
                </c:pt>
                <c:pt idx="33">
                  <c:v>4.8802499994053505E-2</c:v>
                </c:pt>
                <c:pt idx="34">
                  <c:v>6.0274999996181577E-2</c:v>
                </c:pt>
                <c:pt idx="35">
                  <c:v>6.1274999992747325E-2</c:v>
                </c:pt>
                <c:pt idx="36">
                  <c:v>6.5274999993562233E-2</c:v>
                </c:pt>
                <c:pt idx="37">
                  <c:v>6.6984999997657724E-2</c:v>
                </c:pt>
                <c:pt idx="38">
                  <c:v>5.7330499992531259E-2</c:v>
                </c:pt>
                <c:pt idx="39">
                  <c:v>6.0233999996853527E-2</c:v>
                </c:pt>
                <c:pt idx="40">
                  <c:v>6.5793499998108018E-2</c:v>
                </c:pt>
                <c:pt idx="41">
                  <c:v>5.5596999991394114E-2</c:v>
                </c:pt>
                <c:pt idx="42">
                  <c:v>6.4306999993277714E-2</c:v>
                </c:pt>
                <c:pt idx="43">
                  <c:v>6.2390999999479391E-2</c:v>
                </c:pt>
                <c:pt idx="44">
                  <c:v>8.0836499997531064E-2</c:v>
                </c:pt>
                <c:pt idx="45">
                  <c:v>7.5265999999828637E-2</c:v>
                </c:pt>
                <c:pt idx="46">
                  <c:v>7.0779499990749173E-2</c:v>
                </c:pt>
                <c:pt idx="47">
                  <c:v>7.4393000002601184E-2</c:v>
                </c:pt>
                <c:pt idx="48">
                  <c:v>8.2990499991865363E-2</c:v>
                </c:pt>
                <c:pt idx="49">
                  <c:v>7.2587999995448627E-2</c:v>
                </c:pt>
                <c:pt idx="50">
                  <c:v>8.112999999866588E-2</c:v>
                </c:pt>
                <c:pt idx="51">
                  <c:v>7.7351999992970377E-2</c:v>
                </c:pt>
                <c:pt idx="52">
                  <c:v>8.3061999990604818E-2</c:v>
                </c:pt>
                <c:pt idx="53">
                  <c:v>8.8227000000188127E-2</c:v>
                </c:pt>
                <c:pt idx="54">
                  <c:v>9.6841999991738703E-2</c:v>
                </c:pt>
                <c:pt idx="55">
                  <c:v>8.6325500000384636E-2</c:v>
                </c:pt>
                <c:pt idx="56">
                  <c:v>8.8024499993480276E-2</c:v>
                </c:pt>
                <c:pt idx="57">
                  <c:v>0.100024499995925</c:v>
                </c:pt>
                <c:pt idx="58">
                  <c:v>9.3160999997053295E-2</c:v>
                </c:pt>
                <c:pt idx="59">
                  <c:v>9.3151499997475185E-2</c:v>
                </c:pt>
                <c:pt idx="64">
                  <c:v>9.2980499990517274E-2</c:v>
                </c:pt>
                <c:pt idx="68">
                  <c:v>9.8568499997782055E-2</c:v>
                </c:pt>
                <c:pt idx="69">
                  <c:v>9.7763500001747161E-2</c:v>
                </c:pt>
                <c:pt idx="73">
                  <c:v>0.10823749999690335</c:v>
                </c:pt>
                <c:pt idx="76">
                  <c:v>9.0348499994433951E-2</c:v>
                </c:pt>
                <c:pt idx="77">
                  <c:v>0.10212199999659788</c:v>
                </c:pt>
                <c:pt idx="78">
                  <c:v>0.1227939999953378</c:v>
                </c:pt>
                <c:pt idx="79">
                  <c:v>0.10376549999637064</c:v>
                </c:pt>
                <c:pt idx="80">
                  <c:v>8.7362999998731539E-2</c:v>
                </c:pt>
                <c:pt idx="84">
                  <c:v>0.10193049999361392</c:v>
                </c:pt>
                <c:pt idx="87">
                  <c:v>9.9864000003435649E-2</c:v>
                </c:pt>
                <c:pt idx="91">
                  <c:v>9.846149999066256E-2</c:v>
                </c:pt>
                <c:pt idx="92">
                  <c:v>0.10443150000355672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0F-4A1D-BBF9-A42D2B7082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71">
                  <c:v>9.7584249990177341E-2</c:v>
                </c:pt>
                <c:pt idx="72">
                  <c:v>9.7584249990177341E-2</c:v>
                </c:pt>
                <c:pt idx="74">
                  <c:v>9.8892999994859565E-2</c:v>
                </c:pt>
                <c:pt idx="75">
                  <c:v>9.8892999994859565E-2</c:v>
                </c:pt>
                <c:pt idx="82">
                  <c:v>0.10030099999130471</c:v>
                </c:pt>
                <c:pt idx="83">
                  <c:v>0.10030099999130471</c:v>
                </c:pt>
                <c:pt idx="85">
                  <c:v>0.10013799999433104</c:v>
                </c:pt>
                <c:pt idx="86">
                  <c:v>0.10013799999433104</c:v>
                </c:pt>
                <c:pt idx="89">
                  <c:v>9.884674999921117E-2</c:v>
                </c:pt>
                <c:pt idx="90">
                  <c:v>9.884674999921117E-2</c:v>
                </c:pt>
                <c:pt idx="93">
                  <c:v>9.9238999995577615E-2</c:v>
                </c:pt>
                <c:pt idx="94">
                  <c:v>9.9238999995577615E-2</c:v>
                </c:pt>
                <c:pt idx="95">
                  <c:v>9.9306999996770173E-2</c:v>
                </c:pt>
                <c:pt idx="96">
                  <c:v>9.9306999996770173E-2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0F-4A1D-BBF9-A42D2B7082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9.8198500003491063E-2</c:v>
                </c:pt>
                <c:pt idx="88">
                  <c:v>0.10914499999489635</c:v>
                </c:pt>
                <c:pt idx="104">
                  <c:v>9.4564499995613005E-2</c:v>
                </c:pt>
                <c:pt idx="105">
                  <c:v>9.4267999993462581E-2</c:v>
                </c:pt>
                <c:pt idx="106">
                  <c:v>9.4767999995383434E-2</c:v>
                </c:pt>
                <c:pt idx="107">
                  <c:v>9.5217999994929414E-2</c:v>
                </c:pt>
                <c:pt idx="108">
                  <c:v>9.4336000001931097E-2</c:v>
                </c:pt>
                <c:pt idx="109">
                  <c:v>9.4932499996502884E-2</c:v>
                </c:pt>
                <c:pt idx="110">
                  <c:v>9.5020000000658911E-2</c:v>
                </c:pt>
                <c:pt idx="111">
                  <c:v>9.6369499995489605E-2</c:v>
                </c:pt>
                <c:pt idx="112">
                  <c:v>9.4078999994962942E-2</c:v>
                </c:pt>
                <c:pt idx="113">
                  <c:v>9.4686500000534579E-2</c:v>
                </c:pt>
                <c:pt idx="114">
                  <c:v>9.5382499996048864E-2</c:v>
                </c:pt>
                <c:pt idx="115">
                  <c:v>9.6797499994863756E-2</c:v>
                </c:pt>
                <c:pt idx="116">
                  <c:v>0.115039499993145</c:v>
                </c:pt>
                <c:pt idx="117">
                  <c:v>9.8938999995880295E-2</c:v>
                </c:pt>
                <c:pt idx="118">
                  <c:v>0.10814899999240879</c:v>
                </c:pt>
                <c:pt idx="119">
                  <c:v>9.9584999996295664E-2</c:v>
                </c:pt>
                <c:pt idx="121">
                  <c:v>0.11758349999581696</c:v>
                </c:pt>
                <c:pt idx="122">
                  <c:v>0.10615499999403255</c:v>
                </c:pt>
                <c:pt idx="123">
                  <c:v>0.10579049999796553</c:v>
                </c:pt>
                <c:pt idx="124">
                  <c:v>0.10442299999704119</c:v>
                </c:pt>
                <c:pt idx="125">
                  <c:v>0.10542299999360694</c:v>
                </c:pt>
                <c:pt idx="126">
                  <c:v>0.10791174999758368</c:v>
                </c:pt>
                <c:pt idx="127">
                  <c:v>0.10503774999233428</c:v>
                </c:pt>
                <c:pt idx="128">
                  <c:v>0.10877324999455595</c:v>
                </c:pt>
                <c:pt idx="129">
                  <c:v>0.11040749999665422</c:v>
                </c:pt>
                <c:pt idx="130">
                  <c:v>0.11085599999933038</c:v>
                </c:pt>
                <c:pt idx="131">
                  <c:v>0.11189675000059651</c:v>
                </c:pt>
                <c:pt idx="132">
                  <c:v>0.11231149999366608</c:v>
                </c:pt>
                <c:pt idx="133">
                  <c:v>0.11155349999899045</c:v>
                </c:pt>
                <c:pt idx="134">
                  <c:v>0.11494274999859044</c:v>
                </c:pt>
                <c:pt idx="136">
                  <c:v>0.11658299999544397</c:v>
                </c:pt>
                <c:pt idx="137">
                  <c:v>0.11694449999049539</c:v>
                </c:pt>
                <c:pt idx="138">
                  <c:v>0.11702449998847442</c:v>
                </c:pt>
                <c:pt idx="139">
                  <c:v>0.11727049999899464</c:v>
                </c:pt>
                <c:pt idx="140">
                  <c:v>0.11802249999891501</c:v>
                </c:pt>
                <c:pt idx="141">
                  <c:v>0.1184679999932996</c:v>
                </c:pt>
                <c:pt idx="142">
                  <c:v>0.11811999999190448</c:v>
                </c:pt>
                <c:pt idx="143">
                  <c:v>0.11851999999635154</c:v>
                </c:pt>
                <c:pt idx="144">
                  <c:v>0.11830200000258628</c:v>
                </c:pt>
                <c:pt idx="145">
                  <c:v>0.11830200000258628</c:v>
                </c:pt>
                <c:pt idx="146">
                  <c:v>0.11920200000167824</c:v>
                </c:pt>
                <c:pt idx="147">
                  <c:v>0.11926200000016252</c:v>
                </c:pt>
                <c:pt idx="148">
                  <c:v>0.11872600000060629</c:v>
                </c:pt>
                <c:pt idx="149">
                  <c:v>0.11884599999757484</c:v>
                </c:pt>
                <c:pt idx="150">
                  <c:v>0.1191259999977774</c:v>
                </c:pt>
                <c:pt idx="151">
                  <c:v>0.11932600000000093</c:v>
                </c:pt>
                <c:pt idx="153">
                  <c:v>0.12433050000254298</c:v>
                </c:pt>
                <c:pt idx="154">
                  <c:v>0.12433699999382952</c:v>
                </c:pt>
                <c:pt idx="155">
                  <c:v>0.12409374998969724</c:v>
                </c:pt>
                <c:pt idx="156">
                  <c:v>0.12484699999913573</c:v>
                </c:pt>
                <c:pt idx="157">
                  <c:v>0.12513099999341648</c:v>
                </c:pt>
                <c:pt idx="158">
                  <c:v>0.12515399999392685</c:v>
                </c:pt>
                <c:pt idx="159">
                  <c:v>0.12685049999709008</c:v>
                </c:pt>
                <c:pt idx="161">
                  <c:v>0.13633750000008149</c:v>
                </c:pt>
                <c:pt idx="162">
                  <c:v>0.12984750000032363</c:v>
                </c:pt>
                <c:pt idx="163">
                  <c:v>0.13420149999728892</c:v>
                </c:pt>
                <c:pt idx="164">
                  <c:v>0.13109000000258675</c:v>
                </c:pt>
                <c:pt idx="165">
                  <c:v>0.13139000000228407</c:v>
                </c:pt>
                <c:pt idx="166">
                  <c:v>0.13111599999683676</c:v>
                </c:pt>
                <c:pt idx="167">
                  <c:v>0.13149700000212761</c:v>
                </c:pt>
                <c:pt idx="168">
                  <c:v>0.13151700000162236</c:v>
                </c:pt>
                <c:pt idx="169">
                  <c:v>0.13564499999483814</c:v>
                </c:pt>
                <c:pt idx="170">
                  <c:v>0.13572249999560881</c:v>
                </c:pt>
                <c:pt idx="171">
                  <c:v>0.1371649999928195</c:v>
                </c:pt>
                <c:pt idx="172">
                  <c:v>0.13796599999477621</c:v>
                </c:pt>
                <c:pt idx="173">
                  <c:v>0.13887950000207638</c:v>
                </c:pt>
                <c:pt idx="174">
                  <c:v>0.14209499999560649</c:v>
                </c:pt>
                <c:pt idx="175">
                  <c:v>0.14211499999510124</c:v>
                </c:pt>
                <c:pt idx="176">
                  <c:v>0.14355699999578064</c:v>
                </c:pt>
                <c:pt idx="177">
                  <c:v>0.14389349999692058</c:v>
                </c:pt>
                <c:pt idx="178">
                  <c:v>0.14429350000136765</c:v>
                </c:pt>
                <c:pt idx="179">
                  <c:v>0.14451249999547144</c:v>
                </c:pt>
                <c:pt idx="180">
                  <c:v>0.14898999998695217</c:v>
                </c:pt>
                <c:pt idx="181">
                  <c:v>0.14898999998695217</c:v>
                </c:pt>
                <c:pt idx="182">
                  <c:v>0.14937649999774294</c:v>
                </c:pt>
                <c:pt idx="183">
                  <c:v>0.14988199999788776</c:v>
                </c:pt>
                <c:pt idx="184">
                  <c:v>0.15093949999572942</c:v>
                </c:pt>
                <c:pt idx="185">
                  <c:v>0.15093949999572942</c:v>
                </c:pt>
                <c:pt idx="186">
                  <c:v>0.1513074999966193</c:v>
                </c:pt>
                <c:pt idx="187">
                  <c:v>0.1520715000006021</c:v>
                </c:pt>
                <c:pt idx="188">
                  <c:v>0.15590449999581324</c:v>
                </c:pt>
                <c:pt idx="189">
                  <c:v>0.1561844999960158</c:v>
                </c:pt>
                <c:pt idx="190">
                  <c:v>0.15583699999115197</c:v>
                </c:pt>
                <c:pt idx="191">
                  <c:v>0.15618299999914598</c:v>
                </c:pt>
                <c:pt idx="192">
                  <c:v>0.15727999999944586</c:v>
                </c:pt>
                <c:pt idx="193">
                  <c:v>0.1574899999977788</c:v>
                </c:pt>
                <c:pt idx="194">
                  <c:v>0.15755999999964843</c:v>
                </c:pt>
                <c:pt idx="195">
                  <c:v>0.16154749999259366</c:v>
                </c:pt>
                <c:pt idx="196">
                  <c:v>0.16155749999597901</c:v>
                </c:pt>
                <c:pt idx="197">
                  <c:v>0.1682837499974994</c:v>
                </c:pt>
                <c:pt idx="198">
                  <c:v>0.16778799999883631</c:v>
                </c:pt>
                <c:pt idx="199">
                  <c:v>0.16829799999686657</c:v>
                </c:pt>
                <c:pt idx="200">
                  <c:v>0.16829799999686657</c:v>
                </c:pt>
                <c:pt idx="201">
                  <c:v>0.16903024999191985</c:v>
                </c:pt>
                <c:pt idx="202">
                  <c:v>0.17275449999578996</c:v>
                </c:pt>
                <c:pt idx="203">
                  <c:v>0.17344449999654898</c:v>
                </c:pt>
                <c:pt idx="204">
                  <c:v>0.17779149999842048</c:v>
                </c:pt>
                <c:pt idx="205">
                  <c:v>0.17825149999407586</c:v>
                </c:pt>
                <c:pt idx="206">
                  <c:v>0.17690749999746913</c:v>
                </c:pt>
                <c:pt idx="207">
                  <c:v>0.17898299999797018</c:v>
                </c:pt>
                <c:pt idx="208">
                  <c:v>0.17931299999327166</c:v>
                </c:pt>
                <c:pt idx="209">
                  <c:v>0.17895449999195989</c:v>
                </c:pt>
                <c:pt idx="210">
                  <c:v>0.17975449999357807</c:v>
                </c:pt>
                <c:pt idx="211">
                  <c:v>0.18228599999565631</c:v>
                </c:pt>
                <c:pt idx="212">
                  <c:v>0.18259599999146303</c:v>
                </c:pt>
                <c:pt idx="213">
                  <c:v>0.1826319999890984</c:v>
                </c:pt>
                <c:pt idx="214">
                  <c:v>0.18247400000109337</c:v>
                </c:pt>
                <c:pt idx="215">
                  <c:v>0.18286399999487912</c:v>
                </c:pt>
                <c:pt idx="216">
                  <c:v>0.18577499999810243</c:v>
                </c:pt>
                <c:pt idx="217">
                  <c:v>0.18375499999820022</c:v>
                </c:pt>
                <c:pt idx="218">
                  <c:v>0.18639499999699183</c:v>
                </c:pt>
                <c:pt idx="219">
                  <c:v>0.18321499999728985</c:v>
                </c:pt>
                <c:pt idx="220">
                  <c:v>0.1852050000015879</c:v>
                </c:pt>
                <c:pt idx="221">
                  <c:v>0.18366699999023695</c:v>
                </c:pt>
                <c:pt idx="222">
                  <c:v>0.18624699999054428</c:v>
                </c:pt>
                <c:pt idx="223">
                  <c:v>0.18812899999466026</c:v>
                </c:pt>
                <c:pt idx="224">
                  <c:v>0.18437249999988126</c:v>
                </c:pt>
                <c:pt idx="225">
                  <c:v>0.18549250000069151</c:v>
                </c:pt>
                <c:pt idx="226">
                  <c:v>0.18565649999800371</c:v>
                </c:pt>
                <c:pt idx="227">
                  <c:v>0.18627649999689311</c:v>
                </c:pt>
                <c:pt idx="228">
                  <c:v>0.18606049999652896</c:v>
                </c:pt>
                <c:pt idx="229">
                  <c:v>0.18795899999531684</c:v>
                </c:pt>
                <c:pt idx="230">
                  <c:v>0.18512249999912456</c:v>
                </c:pt>
                <c:pt idx="231">
                  <c:v>0.1888360000011744</c:v>
                </c:pt>
                <c:pt idx="232">
                  <c:v>0.18850399999064393</c:v>
                </c:pt>
                <c:pt idx="233">
                  <c:v>0.18845600000349805</c:v>
                </c:pt>
                <c:pt idx="234">
                  <c:v>0.18848599999910221</c:v>
                </c:pt>
                <c:pt idx="235">
                  <c:v>0.18799899999430636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0F-4A1D-BBF9-A42D2B7082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0F-4A1D-BBF9-A42D2B7082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0F-4A1D-BBF9-A42D2B7082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0F-4A1D-BBF9-A42D2B708280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Linear2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Active!$P$21:$P$981</c:f>
              <c:numCache>
                <c:formatCode>General</c:formatCode>
                <c:ptCount val="961"/>
                <c:pt idx="0">
                  <c:v>-0.17822182353844845</c:v>
                </c:pt>
                <c:pt idx="1">
                  <c:v>-0.10264782721757147</c:v>
                </c:pt>
                <c:pt idx="2">
                  <c:v>-5.8094464448727776E-2</c:v>
                </c:pt>
                <c:pt idx="3">
                  <c:v>-4.3213783173624315E-2</c:v>
                </c:pt>
                <c:pt idx="4">
                  <c:v>-4.3213783173624315E-2</c:v>
                </c:pt>
                <c:pt idx="5">
                  <c:v>-3.7484986925878899E-2</c:v>
                </c:pt>
                <c:pt idx="6">
                  <c:v>-3.5001917344812783E-2</c:v>
                </c:pt>
                <c:pt idx="7">
                  <c:v>-3.4647193118946179E-2</c:v>
                </c:pt>
                <c:pt idx="8">
                  <c:v>-2.8262157053347559E-2</c:v>
                </c:pt>
                <c:pt idx="9">
                  <c:v>-2.8262157053347559E-2</c:v>
                </c:pt>
                <c:pt idx="10">
                  <c:v>-2.7464027545147734E-2</c:v>
                </c:pt>
                <c:pt idx="11">
                  <c:v>-2.7464027545147734E-2</c:v>
                </c:pt>
                <c:pt idx="12">
                  <c:v>-2.7464027545147734E-2</c:v>
                </c:pt>
                <c:pt idx="13">
                  <c:v>-2.2533360805602143E-2</c:v>
                </c:pt>
                <c:pt idx="14">
                  <c:v>-2.1948065832922248E-2</c:v>
                </c:pt>
                <c:pt idx="15">
                  <c:v>-2.1877120987748938E-2</c:v>
                </c:pt>
                <c:pt idx="16">
                  <c:v>-1.8099307982269747E-2</c:v>
                </c:pt>
                <c:pt idx="17">
                  <c:v>-1.781552860157648E-2</c:v>
                </c:pt>
                <c:pt idx="18">
                  <c:v>-1.744306816441657E-2</c:v>
                </c:pt>
                <c:pt idx="19">
                  <c:v>-1.6644938656216746E-2</c:v>
                </c:pt>
                <c:pt idx="20">
                  <c:v>-1.3363739566950777E-2</c:v>
                </c:pt>
                <c:pt idx="21">
                  <c:v>-1.2654291115217597E-2</c:v>
                </c:pt>
                <c:pt idx="22">
                  <c:v>-1.2228622044177684E-2</c:v>
                </c:pt>
                <c:pt idx="23">
                  <c:v>-1.1785216761844464E-2</c:v>
                </c:pt>
                <c:pt idx="24">
                  <c:v>-1.9238832827532526E-3</c:v>
                </c:pt>
                <c:pt idx="25">
                  <c:v>-1.8352022262866086E-3</c:v>
                </c:pt>
                <c:pt idx="26">
                  <c:v>-1.8352022262866086E-3</c:v>
                </c:pt>
                <c:pt idx="27">
                  <c:v>-1.2676434649000756E-3</c:v>
                </c:pt>
                <c:pt idx="28">
                  <c:v>2.5101695405791158E-3</c:v>
                </c:pt>
                <c:pt idx="29">
                  <c:v>3.2373542036056302E-3</c:v>
                </c:pt>
                <c:pt idx="30">
                  <c:v>4.1773734021521014E-3</c:v>
                </c:pt>
                <c:pt idx="31">
                  <c:v>8.4695365351378227E-3</c:v>
                </c:pt>
                <c:pt idx="32">
                  <c:v>1.189262531475041E-2</c:v>
                </c:pt>
                <c:pt idx="33">
                  <c:v>1.2531128921310281E-2</c:v>
                </c:pt>
                <c:pt idx="34">
                  <c:v>1.7763311252842473E-2</c:v>
                </c:pt>
                <c:pt idx="35">
                  <c:v>1.7763311252842473E-2</c:v>
                </c:pt>
                <c:pt idx="36">
                  <c:v>1.7763311252842473E-2</c:v>
                </c:pt>
                <c:pt idx="37">
                  <c:v>1.8118035478709077E-2</c:v>
                </c:pt>
                <c:pt idx="38">
                  <c:v>1.8490495915868987E-2</c:v>
                </c:pt>
                <c:pt idx="39">
                  <c:v>2.2339253766521489E-2</c:v>
                </c:pt>
                <c:pt idx="40">
                  <c:v>2.391777657162783E-2</c:v>
                </c:pt>
                <c:pt idx="41">
                  <c:v>2.4219292163614431E-2</c:v>
                </c:pt>
                <c:pt idx="42">
                  <c:v>2.4574016389481007E-2</c:v>
                </c:pt>
                <c:pt idx="43">
                  <c:v>2.4715906079827654E-2</c:v>
                </c:pt>
                <c:pt idx="44">
                  <c:v>2.8635608775653465E-2</c:v>
                </c:pt>
                <c:pt idx="45">
                  <c:v>2.9149958903160023E-2</c:v>
                </c:pt>
                <c:pt idx="46">
                  <c:v>2.98061987210132E-2</c:v>
                </c:pt>
                <c:pt idx="47">
                  <c:v>3.4009680797532305E-2</c:v>
                </c:pt>
                <c:pt idx="48">
                  <c:v>3.4807810305732129E-2</c:v>
                </c:pt>
                <c:pt idx="49">
                  <c:v>3.5605939813931953E-2</c:v>
                </c:pt>
                <c:pt idx="50">
                  <c:v>3.5676884659105262E-2</c:v>
                </c:pt>
                <c:pt idx="51">
                  <c:v>3.858562331121132E-2</c:v>
                </c:pt>
                <c:pt idx="52">
                  <c:v>3.8940347537077896E-2</c:v>
                </c:pt>
                <c:pt idx="53">
                  <c:v>4.3019676134543688E-2</c:v>
                </c:pt>
                <c:pt idx="54">
                  <c:v>4.5325383602676517E-2</c:v>
                </c:pt>
                <c:pt idx="55">
                  <c:v>4.8464693001595838E-2</c:v>
                </c:pt>
                <c:pt idx="56">
                  <c:v>5.0912290160075313E-2</c:v>
                </c:pt>
                <c:pt idx="57">
                  <c:v>5.0912290160075313E-2</c:v>
                </c:pt>
                <c:pt idx="58">
                  <c:v>5.5576913730220973E-2</c:v>
                </c:pt>
                <c:pt idx="59">
                  <c:v>5.5772012054447595E-2</c:v>
                </c:pt>
                <c:pt idx="60">
                  <c:v>5.8485652382327002E-2</c:v>
                </c:pt>
                <c:pt idx="61">
                  <c:v>5.9026606826773548E-2</c:v>
                </c:pt>
                <c:pt idx="62">
                  <c:v>5.9106419777593538E-2</c:v>
                </c:pt>
                <c:pt idx="63">
                  <c:v>5.9186232728413529E-2</c:v>
                </c:pt>
                <c:pt idx="64">
                  <c:v>5.9283781890526827E-2</c:v>
                </c:pt>
                <c:pt idx="65">
                  <c:v>5.933699052440683E-2</c:v>
                </c:pt>
                <c:pt idx="66">
                  <c:v>5.9496616426046783E-2</c:v>
                </c:pt>
                <c:pt idx="67">
                  <c:v>5.9895681180146709E-2</c:v>
                </c:pt>
                <c:pt idx="68">
                  <c:v>6.0277009722953273E-2</c:v>
                </c:pt>
                <c:pt idx="69">
                  <c:v>6.1873268739352949E-2</c:v>
                </c:pt>
                <c:pt idx="70">
                  <c:v>6.4223316735719099E-2</c:v>
                </c:pt>
                <c:pt idx="71">
                  <c:v>6.5181072145558905E-2</c:v>
                </c:pt>
                <c:pt idx="72">
                  <c:v>6.5181072145558905E-2</c:v>
                </c:pt>
                <c:pt idx="73">
                  <c:v>6.5207676462498892E-2</c:v>
                </c:pt>
                <c:pt idx="74">
                  <c:v>6.5934861125525407E-2</c:v>
                </c:pt>
                <c:pt idx="75">
                  <c:v>6.5934861125525407E-2</c:v>
                </c:pt>
                <c:pt idx="76">
                  <c:v>6.6662045788551894E-2</c:v>
                </c:pt>
                <c:pt idx="77">
                  <c:v>6.9446630961604638E-2</c:v>
                </c:pt>
                <c:pt idx="78">
                  <c:v>7.0581748484377732E-2</c:v>
                </c:pt>
                <c:pt idx="79">
                  <c:v>7.1167043457057599E-2</c:v>
                </c:pt>
                <c:pt idx="80">
                  <c:v>7.1965172965257451E-2</c:v>
                </c:pt>
                <c:pt idx="81">
                  <c:v>7.1982909176550758E-2</c:v>
                </c:pt>
                <c:pt idx="82">
                  <c:v>7.4732021927016834E-2</c:v>
                </c:pt>
                <c:pt idx="83">
                  <c:v>7.4732021927016834E-2</c:v>
                </c:pt>
                <c:pt idx="84">
                  <c:v>7.5246372054523392E-2</c:v>
                </c:pt>
                <c:pt idx="85">
                  <c:v>7.639922578858982E-2</c:v>
                </c:pt>
                <c:pt idx="86">
                  <c:v>7.639922578858982E-2</c:v>
                </c:pt>
                <c:pt idx="87">
                  <c:v>7.6612060324109776E-2</c:v>
                </c:pt>
                <c:pt idx="88">
                  <c:v>7.7002256972563021E-2</c:v>
                </c:pt>
                <c:pt idx="89">
                  <c:v>7.7153014768556294E-2</c:v>
                </c:pt>
                <c:pt idx="90">
                  <c:v>7.7153014768556294E-2</c:v>
                </c:pt>
                <c:pt idx="91">
                  <c:v>7.7410189832309573E-2</c:v>
                </c:pt>
                <c:pt idx="92">
                  <c:v>7.9893259413375717E-2</c:v>
                </c:pt>
                <c:pt idx="93">
                  <c:v>8.1046113147442145E-2</c:v>
                </c:pt>
                <c:pt idx="94">
                  <c:v>8.1046113147442145E-2</c:v>
                </c:pt>
                <c:pt idx="95">
                  <c:v>8.1329892528135384E-2</c:v>
                </c:pt>
                <c:pt idx="96">
                  <c:v>8.1329892528135384E-2</c:v>
                </c:pt>
                <c:pt idx="97">
                  <c:v>8.9515154040006983E-2</c:v>
                </c:pt>
                <c:pt idx="98">
                  <c:v>8.9568362673886959E-2</c:v>
                </c:pt>
                <c:pt idx="99">
                  <c:v>8.9568362673886959E-2</c:v>
                </c:pt>
                <c:pt idx="100">
                  <c:v>8.9568362673886959E-2</c:v>
                </c:pt>
                <c:pt idx="101">
                  <c:v>8.986987826587356E-2</c:v>
                </c:pt>
                <c:pt idx="102">
                  <c:v>8.9923086899753535E-2</c:v>
                </c:pt>
                <c:pt idx="103">
                  <c:v>9.1324247591926588E-2</c:v>
                </c:pt>
                <c:pt idx="104">
                  <c:v>9.1350851908866548E-2</c:v>
                </c:pt>
                <c:pt idx="105">
                  <c:v>9.1652367500853149E-2</c:v>
                </c:pt>
                <c:pt idx="106">
                  <c:v>9.1652367500853149E-2</c:v>
                </c:pt>
                <c:pt idx="107">
                  <c:v>9.1652367500853149E-2</c:v>
                </c:pt>
                <c:pt idx="108">
                  <c:v>9.1936146881546443E-2</c:v>
                </c:pt>
                <c:pt idx="109">
                  <c:v>9.1989355515426419E-2</c:v>
                </c:pt>
                <c:pt idx="110">
                  <c:v>9.2432760797759639E-2</c:v>
                </c:pt>
                <c:pt idx="111">
                  <c:v>9.3301835151132828E-2</c:v>
                </c:pt>
                <c:pt idx="112">
                  <c:v>9.6653979085572106E-2</c:v>
                </c:pt>
                <c:pt idx="113">
                  <c:v>9.7806832819638478E-2</c:v>
                </c:pt>
                <c:pt idx="114">
                  <c:v>0.10050273693622458</c:v>
                </c:pt>
                <c:pt idx="115">
                  <c:v>0.10280844440435744</c:v>
                </c:pt>
                <c:pt idx="116">
                  <c:v>0.10287938924953072</c:v>
                </c:pt>
                <c:pt idx="117">
                  <c:v>0.10587680895810342</c:v>
                </c:pt>
                <c:pt idx="118">
                  <c:v>0.10623153318397</c:v>
                </c:pt>
                <c:pt idx="119">
                  <c:v>0.10679909194535658</c:v>
                </c:pt>
                <c:pt idx="120">
                  <c:v>0.11068332221859573</c:v>
                </c:pt>
                <c:pt idx="121">
                  <c:v>0.1122441088124087</c:v>
                </c:pt>
                <c:pt idx="122">
                  <c:v>0.1128294037850886</c:v>
                </c:pt>
                <c:pt idx="123">
                  <c:v>0.11284713999638191</c:v>
                </c:pt>
                <c:pt idx="124">
                  <c:v>0.11311318316578184</c:v>
                </c:pt>
                <c:pt idx="125">
                  <c:v>0.11311318316578184</c:v>
                </c:pt>
                <c:pt idx="126">
                  <c:v>0.11315752369401516</c:v>
                </c:pt>
                <c:pt idx="127">
                  <c:v>0.11337035822953512</c:v>
                </c:pt>
                <c:pt idx="128">
                  <c:v>0.11693533669949435</c:v>
                </c:pt>
                <c:pt idx="129">
                  <c:v>0.11735213766488761</c:v>
                </c:pt>
                <c:pt idx="130">
                  <c:v>0.11747629114394093</c:v>
                </c:pt>
                <c:pt idx="131">
                  <c:v>0.11794630074321416</c:v>
                </c:pt>
                <c:pt idx="132">
                  <c:v>0.11820347580696744</c:v>
                </c:pt>
                <c:pt idx="133">
                  <c:v>0.11827442065214072</c:v>
                </c:pt>
                <c:pt idx="134">
                  <c:v>0.12135165331153341</c:v>
                </c:pt>
                <c:pt idx="135">
                  <c:v>0.12183939912209996</c:v>
                </c:pt>
                <c:pt idx="136">
                  <c:v>0.12233601303831321</c:v>
                </c:pt>
                <c:pt idx="137">
                  <c:v>0.12256658378512647</c:v>
                </c:pt>
                <c:pt idx="138">
                  <c:v>0.12256658378512647</c:v>
                </c:pt>
                <c:pt idx="139">
                  <c:v>0.12277941832064643</c:v>
                </c:pt>
                <c:pt idx="140">
                  <c:v>0.12320508739168634</c:v>
                </c:pt>
                <c:pt idx="141">
                  <c:v>0.12357754782884628</c:v>
                </c:pt>
                <c:pt idx="142">
                  <c:v>0.12400321689988619</c:v>
                </c:pt>
                <c:pt idx="143">
                  <c:v>0.12400321689988619</c:v>
                </c:pt>
                <c:pt idx="144">
                  <c:v>0.12407416174505947</c:v>
                </c:pt>
                <c:pt idx="145">
                  <c:v>0.12407416174505947</c:v>
                </c:pt>
                <c:pt idx="146">
                  <c:v>0.12407416174505947</c:v>
                </c:pt>
                <c:pt idx="147">
                  <c:v>0.12407416174505947</c:v>
                </c:pt>
                <c:pt idx="148">
                  <c:v>0.12421605143540609</c:v>
                </c:pt>
                <c:pt idx="149">
                  <c:v>0.12421605143540609</c:v>
                </c:pt>
                <c:pt idx="150">
                  <c:v>0.12421605143540609</c:v>
                </c:pt>
                <c:pt idx="151">
                  <c:v>0.12421605143540609</c:v>
                </c:pt>
                <c:pt idx="152">
                  <c:v>0.12568815697275248</c:v>
                </c:pt>
                <c:pt idx="153">
                  <c:v>0.12845500593451187</c:v>
                </c:pt>
                <c:pt idx="154">
                  <c:v>0.12850821456839184</c:v>
                </c:pt>
                <c:pt idx="155">
                  <c:v>0.12883633447731846</c:v>
                </c:pt>
                <c:pt idx="156">
                  <c:v>0.12886293879425847</c:v>
                </c:pt>
                <c:pt idx="157">
                  <c:v>0.12900482848460509</c:v>
                </c:pt>
                <c:pt idx="158">
                  <c:v>0.12946596997823168</c:v>
                </c:pt>
                <c:pt idx="159">
                  <c:v>0.12951917861211165</c:v>
                </c:pt>
                <c:pt idx="160">
                  <c:v>0.12969654072504494</c:v>
                </c:pt>
                <c:pt idx="161">
                  <c:v>0.132605279377151</c:v>
                </c:pt>
                <c:pt idx="162">
                  <c:v>0.13296000360301757</c:v>
                </c:pt>
                <c:pt idx="163">
                  <c:v>0.13345661751923077</c:v>
                </c:pt>
                <c:pt idx="164">
                  <c:v>0.13358077099828408</c:v>
                </c:pt>
                <c:pt idx="165">
                  <c:v>0.13358077099828408</c:v>
                </c:pt>
                <c:pt idx="166">
                  <c:v>0.13379360553380404</c:v>
                </c:pt>
                <c:pt idx="167">
                  <c:v>0.13418380218225728</c:v>
                </c:pt>
                <c:pt idx="168">
                  <c:v>0.13418380218225728</c:v>
                </c:pt>
                <c:pt idx="169">
                  <c:v>0.1373053753698833</c:v>
                </c:pt>
                <c:pt idx="170">
                  <c:v>0.13739405642634994</c:v>
                </c:pt>
                <c:pt idx="171">
                  <c:v>0.13801482382161645</c:v>
                </c:pt>
                <c:pt idx="172">
                  <c:v>0.1391144689218029</c:v>
                </c:pt>
                <c:pt idx="173">
                  <c:v>0.13977070873965608</c:v>
                </c:pt>
                <c:pt idx="174">
                  <c:v>0.14262623875788216</c:v>
                </c:pt>
                <c:pt idx="175">
                  <c:v>0.14333568720961531</c:v>
                </c:pt>
                <c:pt idx="176">
                  <c:v>0.14340663205478865</c:v>
                </c:pt>
                <c:pt idx="177">
                  <c:v>0.1438145649145352</c:v>
                </c:pt>
                <c:pt idx="178">
                  <c:v>0.1438145649145352</c:v>
                </c:pt>
                <c:pt idx="179">
                  <c:v>0.14413381671781517</c:v>
                </c:pt>
                <c:pt idx="180">
                  <c:v>0.14776974003294768</c:v>
                </c:pt>
                <c:pt idx="181">
                  <c:v>0.14776974003294768</c:v>
                </c:pt>
                <c:pt idx="182">
                  <c:v>0.14817767289269429</c:v>
                </c:pt>
                <c:pt idx="183">
                  <c:v>0.1481954091039876</c:v>
                </c:pt>
                <c:pt idx="184">
                  <c:v>0.14899353861218745</c:v>
                </c:pt>
                <c:pt idx="185">
                  <c:v>0.14899353861218745</c:v>
                </c:pt>
                <c:pt idx="186">
                  <c:v>0.14927731799288069</c:v>
                </c:pt>
                <c:pt idx="187">
                  <c:v>0.15012865613496051</c:v>
                </c:pt>
                <c:pt idx="188">
                  <c:v>0.15307286720965319</c:v>
                </c:pt>
                <c:pt idx="189">
                  <c:v>0.15307286720965319</c:v>
                </c:pt>
                <c:pt idx="190">
                  <c:v>0.15333891037905317</c:v>
                </c:pt>
                <c:pt idx="191">
                  <c:v>0.15390646914043971</c:v>
                </c:pt>
                <c:pt idx="192">
                  <c:v>0.15450950032441291</c:v>
                </c:pt>
                <c:pt idx="193">
                  <c:v>0.15486422455027948</c:v>
                </c:pt>
                <c:pt idx="194">
                  <c:v>0.15486422455027948</c:v>
                </c:pt>
                <c:pt idx="195">
                  <c:v>0.15814542363954542</c:v>
                </c:pt>
                <c:pt idx="196">
                  <c:v>0.15814542363954542</c:v>
                </c:pt>
                <c:pt idx="197">
                  <c:v>0.16040679057944496</c:v>
                </c:pt>
                <c:pt idx="198">
                  <c:v>0.16366138535177094</c:v>
                </c:pt>
                <c:pt idx="199">
                  <c:v>0.16366138535177094</c:v>
                </c:pt>
                <c:pt idx="200">
                  <c:v>0.16366138535177094</c:v>
                </c:pt>
                <c:pt idx="201">
                  <c:v>0.16897338063412309</c:v>
                </c:pt>
                <c:pt idx="202">
                  <c:v>0.16903545737364978</c:v>
                </c:pt>
                <c:pt idx="203">
                  <c:v>0.16903545737364978</c:v>
                </c:pt>
                <c:pt idx="204">
                  <c:v>0.17424990349388864</c:v>
                </c:pt>
                <c:pt idx="205">
                  <c:v>0.17424990349388864</c:v>
                </c:pt>
                <c:pt idx="206">
                  <c:v>0.17446273802940859</c:v>
                </c:pt>
                <c:pt idx="207">
                  <c:v>0.17554464691830168</c:v>
                </c:pt>
                <c:pt idx="208">
                  <c:v>0.17554464691830168</c:v>
                </c:pt>
                <c:pt idx="209">
                  <c:v>0.17612994189098158</c:v>
                </c:pt>
                <c:pt idx="210">
                  <c:v>0.17612994189098158</c:v>
                </c:pt>
                <c:pt idx="211">
                  <c:v>0.17919830644472756</c:v>
                </c:pt>
                <c:pt idx="212">
                  <c:v>0.17919830644472756</c:v>
                </c:pt>
                <c:pt idx="213">
                  <c:v>0.17976586520611409</c:v>
                </c:pt>
                <c:pt idx="214">
                  <c:v>0.17983681005128743</c:v>
                </c:pt>
                <c:pt idx="215">
                  <c:v>0.17983681005128743</c:v>
                </c:pt>
                <c:pt idx="216">
                  <c:v>0.18448369741013976</c:v>
                </c:pt>
                <c:pt idx="217">
                  <c:v>0.18519314586187291</c:v>
                </c:pt>
                <c:pt idx="218">
                  <c:v>0.18519314586187291</c:v>
                </c:pt>
                <c:pt idx="219">
                  <c:v>0.18554787008773954</c:v>
                </c:pt>
                <c:pt idx="220">
                  <c:v>0.18554787008773954</c:v>
                </c:pt>
                <c:pt idx="221">
                  <c:v>0.18561881493291282</c:v>
                </c:pt>
                <c:pt idx="222">
                  <c:v>0.18561881493291282</c:v>
                </c:pt>
                <c:pt idx="223">
                  <c:v>0.18568975977808616</c:v>
                </c:pt>
                <c:pt idx="224">
                  <c:v>0.18599127537007276</c:v>
                </c:pt>
                <c:pt idx="225">
                  <c:v>0.18599127537007276</c:v>
                </c:pt>
                <c:pt idx="226">
                  <c:v>0.18613316506041938</c:v>
                </c:pt>
                <c:pt idx="227">
                  <c:v>0.18613316506041938</c:v>
                </c:pt>
                <c:pt idx="228">
                  <c:v>0.18627505475076606</c:v>
                </c:pt>
                <c:pt idx="229">
                  <c:v>0.19172007161781818</c:v>
                </c:pt>
                <c:pt idx="230">
                  <c:v>0.19414993256500435</c:v>
                </c:pt>
                <c:pt idx="231">
                  <c:v>0.19480617238285752</c:v>
                </c:pt>
                <c:pt idx="232">
                  <c:v>0.19508995176355082</c:v>
                </c:pt>
                <c:pt idx="233">
                  <c:v>0.19551562083459068</c:v>
                </c:pt>
                <c:pt idx="234">
                  <c:v>0.19657979351219046</c:v>
                </c:pt>
                <c:pt idx="235">
                  <c:v>0.20023345303861634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0F-4A1D-BBF9-A42D2B70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80792"/>
        <c:axId val="1"/>
      </c:scatterChart>
      <c:valAx>
        <c:axId val="697580792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86405613439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80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700504608641"/>
          <c:y val="0.92121498449057504"/>
          <c:w val="0.6969707574431983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Aur - O-C Diagr.</a:t>
            </a:r>
          </a:p>
        </c:rich>
      </c:tx>
      <c:layout>
        <c:manualLayout>
          <c:xMode val="edge"/>
          <c:yMode val="edge"/>
          <c:x val="0.3766447368421052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1315789473684"/>
          <c:y val="0.14723926380368099"/>
          <c:w val="0.8141447368421053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97-44E1-B49B-7C8D275E2D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">
                  <c:v>4.8654999991413206E-3</c:v>
                </c:pt>
                <c:pt idx="2">
                  <c:v>4.6241500000178348E-2</c:v>
                </c:pt>
                <c:pt idx="3">
                  <c:v>5.0425999994331505E-2</c:v>
                </c:pt>
                <c:pt idx="4">
                  <c:v>5.1425999990897253E-2</c:v>
                </c:pt>
                <c:pt idx="5">
                  <c:v>5.4692499994416721E-2</c:v>
                </c:pt>
                <c:pt idx="6">
                  <c:v>4.26625000036438E-2</c:v>
                </c:pt>
                <c:pt idx="7">
                  <c:v>4.0372499992372468E-2</c:v>
                </c:pt>
                <c:pt idx="8">
                  <c:v>3.8152499997522682E-2</c:v>
                </c:pt>
                <c:pt idx="10">
                  <c:v>3.5749999995459802E-2</c:v>
                </c:pt>
                <c:pt idx="11">
                  <c:v>4.6749999994062819E-2</c:v>
                </c:pt>
                <c:pt idx="13">
                  <c:v>4.54189999945811E-2</c:v>
                </c:pt>
                <c:pt idx="14">
                  <c:v>3.1390500000270549E-2</c:v>
                </c:pt>
                <c:pt idx="15">
                  <c:v>3.493249999883119E-2</c:v>
                </c:pt>
                <c:pt idx="16">
                  <c:v>3.429399999731686E-2</c:v>
                </c:pt>
                <c:pt idx="17">
                  <c:v>4.246199999761302E-2</c:v>
                </c:pt>
                <c:pt idx="18">
                  <c:v>3.2807499999762513E-2</c:v>
                </c:pt>
                <c:pt idx="19">
                  <c:v>3.2404999998107087E-2</c:v>
                </c:pt>
                <c:pt idx="20">
                  <c:v>2.8972499996598344E-2</c:v>
                </c:pt>
                <c:pt idx="21">
                  <c:v>4.0392499991867226E-2</c:v>
                </c:pt>
                <c:pt idx="22">
                  <c:v>2.1644499996909872E-2</c:v>
                </c:pt>
                <c:pt idx="23">
                  <c:v>3.6531999998260289E-2</c:v>
                </c:pt>
                <c:pt idx="24">
                  <c:v>4.086999999708496E-2</c:v>
                </c:pt>
                <c:pt idx="25">
                  <c:v>4.3047499995736871E-2</c:v>
                </c:pt>
                <c:pt idx="26">
                  <c:v>4.4047499992302619E-2</c:v>
                </c:pt>
                <c:pt idx="27">
                  <c:v>4.1383499999938067E-2</c:v>
                </c:pt>
                <c:pt idx="28">
                  <c:v>5.1744999997026753E-2</c:v>
                </c:pt>
                <c:pt idx="29">
                  <c:v>4.4800499999837484E-2</c:v>
                </c:pt>
                <c:pt idx="30">
                  <c:v>5.0481999998737592E-2</c:v>
                </c:pt>
                <c:pt idx="31">
                  <c:v>4.927299999690149E-2</c:v>
                </c:pt>
                <c:pt idx="32">
                  <c:v>3.592449999996461E-2</c:v>
                </c:pt>
                <c:pt idx="33">
                  <c:v>4.8802499994053505E-2</c:v>
                </c:pt>
                <c:pt idx="34">
                  <c:v>6.0274999996181577E-2</c:v>
                </c:pt>
                <c:pt idx="35">
                  <c:v>6.1274999992747325E-2</c:v>
                </c:pt>
                <c:pt idx="36">
                  <c:v>6.5274999993562233E-2</c:v>
                </c:pt>
                <c:pt idx="37">
                  <c:v>6.6984999997657724E-2</c:v>
                </c:pt>
                <c:pt idx="38">
                  <c:v>5.7330499992531259E-2</c:v>
                </c:pt>
                <c:pt idx="39">
                  <c:v>6.0233999996853527E-2</c:v>
                </c:pt>
                <c:pt idx="40">
                  <c:v>6.5793499998108018E-2</c:v>
                </c:pt>
                <c:pt idx="41">
                  <c:v>5.5596999991394114E-2</c:v>
                </c:pt>
                <c:pt idx="42">
                  <c:v>6.4306999993277714E-2</c:v>
                </c:pt>
                <c:pt idx="43">
                  <c:v>6.2390999999479391E-2</c:v>
                </c:pt>
                <c:pt idx="44">
                  <c:v>8.0836499997531064E-2</c:v>
                </c:pt>
                <c:pt idx="45">
                  <c:v>7.5265999999828637E-2</c:v>
                </c:pt>
                <c:pt idx="46">
                  <c:v>7.0779499990749173E-2</c:v>
                </c:pt>
                <c:pt idx="47">
                  <c:v>7.4393000002601184E-2</c:v>
                </c:pt>
                <c:pt idx="48">
                  <c:v>8.2990499991865363E-2</c:v>
                </c:pt>
                <c:pt idx="49">
                  <c:v>7.2587999995448627E-2</c:v>
                </c:pt>
                <c:pt idx="50">
                  <c:v>8.112999999866588E-2</c:v>
                </c:pt>
                <c:pt idx="51">
                  <c:v>7.7351999992970377E-2</c:v>
                </c:pt>
                <c:pt idx="52">
                  <c:v>8.3061999990604818E-2</c:v>
                </c:pt>
                <c:pt idx="53">
                  <c:v>8.8227000000188127E-2</c:v>
                </c:pt>
                <c:pt idx="54">
                  <c:v>9.6841999991738703E-2</c:v>
                </c:pt>
                <c:pt idx="55">
                  <c:v>8.6325500000384636E-2</c:v>
                </c:pt>
                <c:pt idx="56">
                  <c:v>8.8024499993480276E-2</c:v>
                </c:pt>
                <c:pt idx="57">
                  <c:v>0.100024499995925</c:v>
                </c:pt>
                <c:pt idx="58">
                  <c:v>9.3160999997053295E-2</c:v>
                </c:pt>
                <c:pt idx="59">
                  <c:v>9.3151499997475185E-2</c:v>
                </c:pt>
                <c:pt idx="64">
                  <c:v>9.2980499990517274E-2</c:v>
                </c:pt>
                <c:pt idx="68">
                  <c:v>9.8568499997782055E-2</c:v>
                </c:pt>
                <c:pt idx="69">
                  <c:v>9.7763500001747161E-2</c:v>
                </c:pt>
                <c:pt idx="73">
                  <c:v>0.10823749999690335</c:v>
                </c:pt>
                <c:pt idx="76">
                  <c:v>9.0348499994433951E-2</c:v>
                </c:pt>
                <c:pt idx="77">
                  <c:v>0.10212199999659788</c:v>
                </c:pt>
                <c:pt idx="78">
                  <c:v>0.1227939999953378</c:v>
                </c:pt>
                <c:pt idx="79">
                  <c:v>0.10376549999637064</c:v>
                </c:pt>
                <c:pt idx="80">
                  <c:v>8.7362999998731539E-2</c:v>
                </c:pt>
                <c:pt idx="84">
                  <c:v>0.10193049999361392</c:v>
                </c:pt>
                <c:pt idx="87">
                  <c:v>9.9864000003435649E-2</c:v>
                </c:pt>
                <c:pt idx="91">
                  <c:v>9.846149999066256E-2</c:v>
                </c:pt>
                <c:pt idx="92">
                  <c:v>0.10443150000355672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97-44E1-B49B-7C8D275E2D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71">
                  <c:v>9.7584249990177341E-2</c:v>
                </c:pt>
                <c:pt idx="72">
                  <c:v>9.7584249990177341E-2</c:v>
                </c:pt>
                <c:pt idx="74">
                  <c:v>9.8892999994859565E-2</c:v>
                </c:pt>
                <c:pt idx="75">
                  <c:v>9.8892999994859565E-2</c:v>
                </c:pt>
                <c:pt idx="82">
                  <c:v>0.10030099999130471</c:v>
                </c:pt>
                <c:pt idx="83">
                  <c:v>0.10030099999130471</c:v>
                </c:pt>
                <c:pt idx="85">
                  <c:v>0.10013799999433104</c:v>
                </c:pt>
                <c:pt idx="86">
                  <c:v>0.10013799999433104</c:v>
                </c:pt>
                <c:pt idx="89">
                  <c:v>9.884674999921117E-2</c:v>
                </c:pt>
                <c:pt idx="90">
                  <c:v>9.884674999921117E-2</c:v>
                </c:pt>
                <c:pt idx="93">
                  <c:v>9.9238999995577615E-2</c:v>
                </c:pt>
                <c:pt idx="94">
                  <c:v>9.9238999995577615E-2</c:v>
                </c:pt>
                <c:pt idx="95">
                  <c:v>9.9306999996770173E-2</c:v>
                </c:pt>
                <c:pt idx="96">
                  <c:v>9.9306999996770173E-2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7-44E1-B49B-7C8D275E2D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9.8198500003491063E-2</c:v>
                </c:pt>
                <c:pt idx="88">
                  <c:v>0.10914499999489635</c:v>
                </c:pt>
                <c:pt idx="104">
                  <c:v>9.4564499995613005E-2</c:v>
                </c:pt>
                <c:pt idx="105">
                  <c:v>9.4267999993462581E-2</c:v>
                </c:pt>
                <c:pt idx="106">
                  <c:v>9.4767999995383434E-2</c:v>
                </c:pt>
                <c:pt idx="107">
                  <c:v>9.5217999994929414E-2</c:v>
                </c:pt>
                <c:pt idx="108">
                  <c:v>9.4336000001931097E-2</c:v>
                </c:pt>
                <c:pt idx="109">
                  <c:v>9.4932499996502884E-2</c:v>
                </c:pt>
                <c:pt idx="110">
                  <c:v>9.5020000000658911E-2</c:v>
                </c:pt>
                <c:pt idx="111">
                  <c:v>9.6369499995489605E-2</c:v>
                </c:pt>
                <c:pt idx="112">
                  <c:v>9.4078999994962942E-2</c:v>
                </c:pt>
                <c:pt idx="113">
                  <c:v>9.4686500000534579E-2</c:v>
                </c:pt>
                <c:pt idx="114">
                  <c:v>9.5382499996048864E-2</c:v>
                </c:pt>
                <c:pt idx="115">
                  <c:v>9.6797499994863756E-2</c:v>
                </c:pt>
                <c:pt idx="116">
                  <c:v>0.115039499993145</c:v>
                </c:pt>
                <c:pt idx="117">
                  <c:v>9.8938999995880295E-2</c:v>
                </c:pt>
                <c:pt idx="118">
                  <c:v>0.10814899999240879</c:v>
                </c:pt>
                <c:pt idx="119">
                  <c:v>9.9584999996295664E-2</c:v>
                </c:pt>
                <c:pt idx="121">
                  <c:v>0.11758349999581696</c:v>
                </c:pt>
                <c:pt idx="122">
                  <c:v>0.10615499999403255</c:v>
                </c:pt>
                <c:pt idx="123">
                  <c:v>0.10579049999796553</c:v>
                </c:pt>
                <c:pt idx="124">
                  <c:v>0.10442299999704119</c:v>
                </c:pt>
                <c:pt idx="125">
                  <c:v>0.10542299999360694</c:v>
                </c:pt>
                <c:pt idx="126">
                  <c:v>0.10791174999758368</c:v>
                </c:pt>
                <c:pt idx="127">
                  <c:v>0.10503774999233428</c:v>
                </c:pt>
                <c:pt idx="128">
                  <c:v>0.10877324999455595</c:v>
                </c:pt>
                <c:pt idx="129">
                  <c:v>0.11040749999665422</c:v>
                </c:pt>
                <c:pt idx="130">
                  <c:v>0.11085599999933038</c:v>
                </c:pt>
                <c:pt idx="131">
                  <c:v>0.11189675000059651</c:v>
                </c:pt>
                <c:pt idx="132">
                  <c:v>0.11231149999366608</c:v>
                </c:pt>
                <c:pt idx="133">
                  <c:v>0.11155349999899045</c:v>
                </c:pt>
                <c:pt idx="134">
                  <c:v>0.11494274999859044</c:v>
                </c:pt>
                <c:pt idx="136">
                  <c:v>0.11658299999544397</c:v>
                </c:pt>
                <c:pt idx="137">
                  <c:v>0.11694449999049539</c:v>
                </c:pt>
                <c:pt idx="138">
                  <c:v>0.11702449998847442</c:v>
                </c:pt>
                <c:pt idx="139">
                  <c:v>0.11727049999899464</c:v>
                </c:pt>
                <c:pt idx="140">
                  <c:v>0.11802249999891501</c:v>
                </c:pt>
                <c:pt idx="141">
                  <c:v>0.1184679999932996</c:v>
                </c:pt>
                <c:pt idx="142">
                  <c:v>0.11811999999190448</c:v>
                </c:pt>
                <c:pt idx="143">
                  <c:v>0.11851999999635154</c:v>
                </c:pt>
                <c:pt idx="144">
                  <c:v>0.11830200000258628</c:v>
                </c:pt>
                <c:pt idx="145">
                  <c:v>0.11830200000258628</c:v>
                </c:pt>
                <c:pt idx="146">
                  <c:v>0.11920200000167824</c:v>
                </c:pt>
                <c:pt idx="147">
                  <c:v>0.11926200000016252</c:v>
                </c:pt>
                <c:pt idx="148">
                  <c:v>0.11872600000060629</c:v>
                </c:pt>
                <c:pt idx="149">
                  <c:v>0.11884599999757484</c:v>
                </c:pt>
                <c:pt idx="150">
                  <c:v>0.1191259999977774</c:v>
                </c:pt>
                <c:pt idx="151">
                  <c:v>0.11932600000000093</c:v>
                </c:pt>
                <c:pt idx="153">
                  <c:v>0.12433050000254298</c:v>
                </c:pt>
                <c:pt idx="154">
                  <c:v>0.12433699999382952</c:v>
                </c:pt>
                <c:pt idx="155">
                  <c:v>0.12409374998969724</c:v>
                </c:pt>
                <c:pt idx="156">
                  <c:v>0.12484699999913573</c:v>
                </c:pt>
                <c:pt idx="157">
                  <c:v>0.12513099999341648</c:v>
                </c:pt>
                <c:pt idx="158">
                  <c:v>0.12515399999392685</c:v>
                </c:pt>
                <c:pt idx="159">
                  <c:v>0.12685049999709008</c:v>
                </c:pt>
                <c:pt idx="161">
                  <c:v>0.13633750000008149</c:v>
                </c:pt>
                <c:pt idx="162">
                  <c:v>0.12984750000032363</c:v>
                </c:pt>
                <c:pt idx="163">
                  <c:v>0.13420149999728892</c:v>
                </c:pt>
                <c:pt idx="164">
                  <c:v>0.13109000000258675</c:v>
                </c:pt>
                <c:pt idx="165">
                  <c:v>0.13139000000228407</c:v>
                </c:pt>
                <c:pt idx="166">
                  <c:v>0.13111599999683676</c:v>
                </c:pt>
                <c:pt idx="167">
                  <c:v>0.13149700000212761</c:v>
                </c:pt>
                <c:pt idx="168">
                  <c:v>0.13151700000162236</c:v>
                </c:pt>
                <c:pt idx="169">
                  <c:v>0.13564499999483814</c:v>
                </c:pt>
                <c:pt idx="170">
                  <c:v>0.13572249999560881</c:v>
                </c:pt>
                <c:pt idx="171">
                  <c:v>0.1371649999928195</c:v>
                </c:pt>
                <c:pt idx="172">
                  <c:v>0.13796599999477621</c:v>
                </c:pt>
                <c:pt idx="173">
                  <c:v>0.13887950000207638</c:v>
                </c:pt>
                <c:pt idx="174">
                  <c:v>0.14209499999560649</c:v>
                </c:pt>
                <c:pt idx="175">
                  <c:v>0.14211499999510124</c:v>
                </c:pt>
                <c:pt idx="176">
                  <c:v>0.14355699999578064</c:v>
                </c:pt>
                <c:pt idx="177">
                  <c:v>0.14389349999692058</c:v>
                </c:pt>
                <c:pt idx="178">
                  <c:v>0.14429350000136765</c:v>
                </c:pt>
                <c:pt idx="179">
                  <c:v>0.14451249999547144</c:v>
                </c:pt>
                <c:pt idx="180">
                  <c:v>0.14898999998695217</c:v>
                </c:pt>
                <c:pt idx="181">
                  <c:v>0.14898999998695217</c:v>
                </c:pt>
                <c:pt idx="182">
                  <c:v>0.14937649999774294</c:v>
                </c:pt>
                <c:pt idx="183">
                  <c:v>0.14988199999788776</c:v>
                </c:pt>
                <c:pt idx="184">
                  <c:v>0.15093949999572942</c:v>
                </c:pt>
                <c:pt idx="185">
                  <c:v>0.15093949999572942</c:v>
                </c:pt>
                <c:pt idx="186">
                  <c:v>0.1513074999966193</c:v>
                </c:pt>
                <c:pt idx="187">
                  <c:v>0.1520715000006021</c:v>
                </c:pt>
                <c:pt idx="188">
                  <c:v>0.15590449999581324</c:v>
                </c:pt>
                <c:pt idx="189">
                  <c:v>0.1561844999960158</c:v>
                </c:pt>
                <c:pt idx="190">
                  <c:v>0.15583699999115197</c:v>
                </c:pt>
                <c:pt idx="191">
                  <c:v>0.15618299999914598</c:v>
                </c:pt>
                <c:pt idx="192">
                  <c:v>0.15727999999944586</c:v>
                </c:pt>
                <c:pt idx="193">
                  <c:v>0.1574899999977788</c:v>
                </c:pt>
                <c:pt idx="194">
                  <c:v>0.15755999999964843</c:v>
                </c:pt>
                <c:pt idx="195">
                  <c:v>0.16154749999259366</c:v>
                </c:pt>
                <c:pt idx="196">
                  <c:v>0.16155749999597901</c:v>
                </c:pt>
                <c:pt idx="197">
                  <c:v>0.1682837499974994</c:v>
                </c:pt>
                <c:pt idx="198">
                  <c:v>0.16778799999883631</c:v>
                </c:pt>
                <c:pt idx="199">
                  <c:v>0.16829799999686657</c:v>
                </c:pt>
                <c:pt idx="200">
                  <c:v>0.16829799999686657</c:v>
                </c:pt>
                <c:pt idx="201">
                  <c:v>0.16903024999191985</c:v>
                </c:pt>
                <c:pt idx="202">
                  <c:v>0.17275449999578996</c:v>
                </c:pt>
                <c:pt idx="203">
                  <c:v>0.17344449999654898</c:v>
                </c:pt>
                <c:pt idx="204">
                  <c:v>0.17779149999842048</c:v>
                </c:pt>
                <c:pt idx="205">
                  <c:v>0.17825149999407586</c:v>
                </c:pt>
                <c:pt idx="206">
                  <c:v>0.17690749999746913</c:v>
                </c:pt>
                <c:pt idx="207">
                  <c:v>0.17898299999797018</c:v>
                </c:pt>
                <c:pt idx="208">
                  <c:v>0.17931299999327166</c:v>
                </c:pt>
                <c:pt idx="209">
                  <c:v>0.17895449999195989</c:v>
                </c:pt>
                <c:pt idx="210">
                  <c:v>0.17975449999357807</c:v>
                </c:pt>
                <c:pt idx="211">
                  <c:v>0.18228599999565631</c:v>
                </c:pt>
                <c:pt idx="212">
                  <c:v>0.18259599999146303</c:v>
                </c:pt>
                <c:pt idx="213">
                  <c:v>0.1826319999890984</c:v>
                </c:pt>
                <c:pt idx="214">
                  <c:v>0.18247400000109337</c:v>
                </c:pt>
                <c:pt idx="215">
                  <c:v>0.18286399999487912</c:v>
                </c:pt>
                <c:pt idx="216">
                  <c:v>0.18577499999810243</c:v>
                </c:pt>
                <c:pt idx="217">
                  <c:v>0.18375499999820022</c:v>
                </c:pt>
                <c:pt idx="218">
                  <c:v>0.18639499999699183</c:v>
                </c:pt>
                <c:pt idx="219">
                  <c:v>0.18321499999728985</c:v>
                </c:pt>
                <c:pt idx="220">
                  <c:v>0.1852050000015879</c:v>
                </c:pt>
                <c:pt idx="221">
                  <c:v>0.18366699999023695</c:v>
                </c:pt>
                <c:pt idx="222">
                  <c:v>0.18624699999054428</c:v>
                </c:pt>
                <c:pt idx="223">
                  <c:v>0.18812899999466026</c:v>
                </c:pt>
                <c:pt idx="224">
                  <c:v>0.18437249999988126</c:v>
                </c:pt>
                <c:pt idx="225">
                  <c:v>0.18549250000069151</c:v>
                </c:pt>
                <c:pt idx="226">
                  <c:v>0.18565649999800371</c:v>
                </c:pt>
                <c:pt idx="227">
                  <c:v>0.18627649999689311</c:v>
                </c:pt>
                <c:pt idx="228">
                  <c:v>0.18606049999652896</c:v>
                </c:pt>
                <c:pt idx="229">
                  <c:v>0.18795899999531684</c:v>
                </c:pt>
                <c:pt idx="230">
                  <c:v>0.18512249999912456</c:v>
                </c:pt>
                <c:pt idx="231">
                  <c:v>0.1888360000011744</c:v>
                </c:pt>
                <c:pt idx="232">
                  <c:v>0.18850399999064393</c:v>
                </c:pt>
                <c:pt idx="233">
                  <c:v>0.18845600000349805</c:v>
                </c:pt>
                <c:pt idx="234">
                  <c:v>0.18848599999910221</c:v>
                </c:pt>
                <c:pt idx="235">
                  <c:v>0.18799899999430636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97-44E1-B49B-7C8D275E2D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97-44E1-B49B-7C8D275E2D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97-44E1-B49B-7C8D275E2D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97-44E1-B49B-7C8D275E2D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-6.3467956618031965E-2</c:v>
                </c:pt>
                <c:pt idx="1">
                  <c:v>-1.4761589342226974E-2</c:v>
                </c:pt>
                <c:pt idx="2">
                  <c:v>1.3952420185306971E-2</c:v>
                </c:pt>
                <c:pt idx="3">
                  <c:v>2.354280792161309E-2</c:v>
                </c:pt>
                <c:pt idx="4">
                  <c:v>2.354280792161309E-2</c:v>
                </c:pt>
                <c:pt idx="5">
                  <c:v>2.7234935739046798E-2</c:v>
                </c:pt>
                <c:pt idx="6">
                  <c:v>2.8835238817810638E-2</c:v>
                </c:pt>
                <c:pt idx="7">
                  <c:v>2.9063853543348325E-2</c:v>
                </c:pt>
                <c:pt idx="8">
                  <c:v>3.3178918603026755E-2</c:v>
                </c:pt>
                <c:pt idx="9">
                  <c:v>3.3178918603026755E-2</c:v>
                </c:pt>
                <c:pt idx="10">
                  <c:v>3.3693301735486555E-2</c:v>
                </c:pt>
                <c:pt idx="11">
                  <c:v>3.3693301735486555E-2</c:v>
                </c:pt>
                <c:pt idx="12">
                  <c:v>3.3693301735486555E-2</c:v>
                </c:pt>
                <c:pt idx="13">
                  <c:v>3.6871046420460463E-2</c:v>
                </c:pt>
                <c:pt idx="14">
                  <c:v>3.7248260717597653E-2</c:v>
                </c:pt>
                <c:pt idx="15">
                  <c:v>3.7293983662705185E-2</c:v>
                </c:pt>
                <c:pt idx="16">
                  <c:v>3.9728730489681591E-2</c:v>
                </c:pt>
                <c:pt idx="17">
                  <c:v>3.9911622270111746E-2</c:v>
                </c:pt>
                <c:pt idx="18">
                  <c:v>4.0151667731926327E-2</c:v>
                </c:pt>
                <c:pt idx="19">
                  <c:v>4.0666050864386127E-2</c:v>
                </c:pt>
                <c:pt idx="20">
                  <c:v>4.2780737075609768E-2</c:v>
                </c:pt>
                <c:pt idx="21">
                  <c:v>4.3237966526685143E-2</c:v>
                </c:pt>
                <c:pt idx="22">
                  <c:v>4.3512304197330376E-2</c:v>
                </c:pt>
                <c:pt idx="23">
                  <c:v>4.3798072604252489E-2</c:v>
                </c:pt>
                <c:pt idx="24">
                  <c:v>5.0153561974200289E-2</c:v>
                </c:pt>
                <c:pt idx="25">
                  <c:v>5.0210715655584715E-2</c:v>
                </c:pt>
                <c:pt idx="26">
                  <c:v>5.0210715655584715E-2</c:v>
                </c:pt>
                <c:pt idx="27">
                  <c:v>5.0576499216445012E-2</c:v>
                </c:pt>
                <c:pt idx="28">
                  <c:v>5.3011246043421417E-2</c:v>
                </c:pt>
                <c:pt idx="29">
                  <c:v>5.3479906230773686E-2</c:v>
                </c:pt>
                <c:pt idx="30">
                  <c:v>5.4085735253448564E-2</c:v>
                </c:pt>
                <c:pt idx="31">
                  <c:v>5.6851973432454628E-2</c:v>
                </c:pt>
                <c:pt idx="32">
                  <c:v>5.9058105533893332E-2</c:v>
                </c:pt>
                <c:pt idx="33">
                  <c:v>5.9469612039861175E-2</c:v>
                </c:pt>
                <c:pt idx="34">
                  <c:v>6.2841679241542117E-2</c:v>
                </c:pt>
                <c:pt idx="35">
                  <c:v>6.2841679241542117E-2</c:v>
                </c:pt>
                <c:pt idx="36">
                  <c:v>6.2841679241542117E-2</c:v>
                </c:pt>
                <c:pt idx="37">
                  <c:v>6.3070293967079818E-2</c:v>
                </c:pt>
                <c:pt idx="38">
                  <c:v>6.3310339428894372E-2</c:v>
                </c:pt>
                <c:pt idx="39">
                  <c:v>6.5790809200978337E-2</c:v>
                </c:pt>
                <c:pt idx="40">
                  <c:v>6.6808144729621058E-2</c:v>
                </c:pt>
                <c:pt idx="41">
                  <c:v>6.7002467246328093E-2</c:v>
                </c:pt>
                <c:pt idx="42">
                  <c:v>6.7231081971865767E-2</c:v>
                </c:pt>
                <c:pt idx="43">
                  <c:v>6.7322527862080858E-2</c:v>
                </c:pt>
                <c:pt idx="44">
                  <c:v>6.9848720579272341E-2</c:v>
                </c:pt>
                <c:pt idx="45">
                  <c:v>7.0180211931301986E-2</c:v>
                </c:pt>
                <c:pt idx="46">
                  <c:v>7.0603149173546723E-2</c:v>
                </c:pt>
                <c:pt idx="47">
                  <c:v>7.3312233671168361E-2</c:v>
                </c:pt>
                <c:pt idx="48">
                  <c:v>7.3826616803628162E-2</c:v>
                </c:pt>
                <c:pt idx="49">
                  <c:v>7.4340999936087962E-2</c:v>
                </c:pt>
                <c:pt idx="50">
                  <c:v>7.4386722881195508E-2</c:v>
                </c:pt>
                <c:pt idx="51">
                  <c:v>7.6261363630604553E-2</c:v>
                </c:pt>
                <c:pt idx="52">
                  <c:v>7.6489978356142255E-2</c:v>
                </c:pt>
                <c:pt idx="53">
                  <c:v>7.9119047699825681E-2</c:v>
                </c:pt>
                <c:pt idx="54">
                  <c:v>8.0605043415820685E-2</c:v>
                </c:pt>
                <c:pt idx="55">
                  <c:v>8.2628283736829247E-2</c:v>
                </c:pt>
                <c:pt idx="56">
                  <c:v>8.4205725343039314E-2</c:v>
                </c:pt>
                <c:pt idx="57">
                  <c:v>8.4205725343039314E-2</c:v>
                </c:pt>
                <c:pt idx="58">
                  <c:v>8.7212008983859932E-2</c:v>
                </c:pt>
                <c:pt idx="59">
                  <c:v>8.7337747082905662E-2</c:v>
                </c:pt>
                <c:pt idx="60">
                  <c:v>8.9086649733269005E-2</c:v>
                </c:pt>
                <c:pt idx="61">
                  <c:v>8.9435287189713983E-2</c:v>
                </c:pt>
                <c:pt idx="62">
                  <c:v>8.9486725502959955E-2</c:v>
                </c:pt>
                <c:pt idx="63">
                  <c:v>8.9538163816205954E-2</c:v>
                </c:pt>
                <c:pt idx="64">
                  <c:v>8.9601032865728805E-2</c:v>
                </c:pt>
                <c:pt idx="65">
                  <c:v>8.9635325074559472E-2</c:v>
                </c:pt>
                <c:pt idx="66">
                  <c:v>8.9738201701051415E-2</c:v>
                </c:pt>
                <c:pt idx="67">
                  <c:v>8.9995393267281329E-2</c:v>
                </c:pt>
                <c:pt idx="68">
                  <c:v>9.0241154097234336E-2</c:v>
                </c:pt>
                <c:pt idx="69">
                  <c:v>9.1269920362153936E-2</c:v>
                </c:pt>
                <c:pt idx="70">
                  <c:v>9.2784492918841152E-2</c:v>
                </c:pt>
                <c:pt idx="71">
                  <c:v>9.3401752677792924E-2</c:v>
                </c:pt>
                <c:pt idx="72">
                  <c:v>9.3401752677792924E-2</c:v>
                </c:pt>
                <c:pt idx="73">
                  <c:v>9.3418898782208229E-2</c:v>
                </c:pt>
                <c:pt idx="74">
                  <c:v>9.3887558969560511E-2</c:v>
                </c:pt>
                <c:pt idx="75">
                  <c:v>9.3887558969560511E-2</c:v>
                </c:pt>
                <c:pt idx="76">
                  <c:v>9.4356219156912766E-2</c:v>
                </c:pt>
                <c:pt idx="77">
                  <c:v>9.6150844752383655E-2</c:v>
                </c:pt>
                <c:pt idx="78">
                  <c:v>9.6882411874104249E-2</c:v>
                </c:pt>
                <c:pt idx="79">
                  <c:v>9.7259626171241439E-2</c:v>
                </c:pt>
                <c:pt idx="80">
                  <c:v>9.777400930370124E-2</c:v>
                </c:pt>
                <c:pt idx="81">
                  <c:v>9.7785440039978119E-2</c:v>
                </c:pt>
                <c:pt idx="82">
                  <c:v>9.9557204162895249E-2</c:v>
                </c:pt>
                <c:pt idx="83">
                  <c:v>9.9557204162895249E-2</c:v>
                </c:pt>
                <c:pt idx="84">
                  <c:v>9.9888695514924894E-2</c:v>
                </c:pt>
                <c:pt idx="85">
                  <c:v>0.10063169337292237</c:v>
                </c:pt>
                <c:pt idx="86">
                  <c:v>0.10063169337292237</c:v>
                </c:pt>
                <c:pt idx="87">
                  <c:v>0.10076886220824501</c:v>
                </c:pt>
                <c:pt idx="88">
                  <c:v>0.10102033840633647</c:v>
                </c:pt>
                <c:pt idx="89">
                  <c:v>0.10111749966468998</c:v>
                </c:pt>
                <c:pt idx="90">
                  <c:v>0.10111749966468998</c:v>
                </c:pt>
                <c:pt idx="91">
                  <c:v>0.10128324534070481</c:v>
                </c:pt>
                <c:pt idx="92">
                  <c:v>0.10288354841946863</c:v>
                </c:pt>
                <c:pt idx="93">
                  <c:v>0.10362654627746613</c:v>
                </c:pt>
                <c:pt idx="94">
                  <c:v>0.10362654627746613</c:v>
                </c:pt>
                <c:pt idx="95">
                  <c:v>0.10380943805789629</c:v>
                </c:pt>
                <c:pt idx="96">
                  <c:v>0.10380943805789629</c:v>
                </c:pt>
                <c:pt idx="97">
                  <c:v>0.1090847228496785</c:v>
                </c:pt>
                <c:pt idx="98">
                  <c:v>0.10911901505850914</c:v>
                </c:pt>
                <c:pt idx="99">
                  <c:v>0.10911901505850914</c:v>
                </c:pt>
                <c:pt idx="100">
                  <c:v>0.10911901505850914</c:v>
                </c:pt>
                <c:pt idx="101">
                  <c:v>0.10931333757521618</c:v>
                </c:pt>
                <c:pt idx="102">
                  <c:v>0.10934762978404684</c:v>
                </c:pt>
                <c:pt idx="103">
                  <c:v>0.11025065794992071</c:v>
                </c:pt>
                <c:pt idx="104">
                  <c:v>0.11026780405433605</c:v>
                </c:pt>
                <c:pt idx="105">
                  <c:v>0.11046212657104308</c:v>
                </c:pt>
                <c:pt idx="106">
                  <c:v>0.11046212657104308</c:v>
                </c:pt>
                <c:pt idx="107">
                  <c:v>0.11046212657104308</c:v>
                </c:pt>
                <c:pt idx="108">
                  <c:v>0.11064501835147324</c:v>
                </c:pt>
                <c:pt idx="109">
                  <c:v>0.11067931056030388</c:v>
                </c:pt>
                <c:pt idx="110">
                  <c:v>0.110965078967226</c:v>
                </c:pt>
                <c:pt idx="111">
                  <c:v>0.11152518504479335</c:v>
                </c:pt>
                <c:pt idx="112">
                  <c:v>0.11368559420112452</c:v>
                </c:pt>
                <c:pt idx="113">
                  <c:v>0.11442859205912202</c:v>
                </c:pt>
                <c:pt idx="114">
                  <c:v>0.11616606397320846</c:v>
                </c:pt>
                <c:pt idx="115">
                  <c:v>0.11765205968920346</c:v>
                </c:pt>
                <c:pt idx="116">
                  <c:v>0.11769778263431098</c:v>
                </c:pt>
                <c:pt idx="117">
                  <c:v>0.11962957706510448</c:v>
                </c:pt>
                <c:pt idx="118">
                  <c:v>0.11985819179064215</c:v>
                </c:pt>
                <c:pt idx="119">
                  <c:v>0.12022397535150246</c:v>
                </c:pt>
                <c:pt idx="120">
                  <c:v>0.12272730659614019</c:v>
                </c:pt>
                <c:pt idx="121">
                  <c:v>0.12373321138850603</c:v>
                </c:pt>
                <c:pt idx="122">
                  <c:v>0.12411042568564322</c:v>
                </c:pt>
                <c:pt idx="123">
                  <c:v>0.1241218564219201</c:v>
                </c:pt>
                <c:pt idx="124">
                  <c:v>0.12429331746607337</c:v>
                </c:pt>
                <c:pt idx="125">
                  <c:v>0.12429331746607337</c:v>
                </c:pt>
                <c:pt idx="126">
                  <c:v>0.12432189430676559</c:v>
                </c:pt>
                <c:pt idx="127">
                  <c:v>0.1244590631420882</c:v>
                </c:pt>
                <c:pt idx="128">
                  <c:v>0.12675664113374197</c:v>
                </c:pt>
                <c:pt idx="129">
                  <c:v>0.12702526343624876</c:v>
                </c:pt>
                <c:pt idx="130">
                  <c:v>0.12710527859018694</c:v>
                </c:pt>
                <c:pt idx="131">
                  <c:v>0.1274081931015244</c:v>
                </c:pt>
                <c:pt idx="132">
                  <c:v>0.1275739387775392</c:v>
                </c:pt>
                <c:pt idx="133">
                  <c:v>0.12761966172264677</c:v>
                </c:pt>
                <c:pt idx="134">
                  <c:v>0.12960289446668621</c:v>
                </c:pt>
                <c:pt idx="135">
                  <c:v>0.12991723971430058</c:v>
                </c:pt>
                <c:pt idx="136">
                  <c:v>0.13023730033005332</c:v>
                </c:pt>
                <c:pt idx="137">
                  <c:v>0.13038589990165284</c:v>
                </c:pt>
                <c:pt idx="138">
                  <c:v>0.13038589990165284</c:v>
                </c:pt>
                <c:pt idx="139">
                  <c:v>0.13052306873697544</c:v>
                </c:pt>
                <c:pt idx="140">
                  <c:v>0.13079740640762066</c:v>
                </c:pt>
                <c:pt idx="141">
                  <c:v>0.13103745186943522</c:v>
                </c:pt>
                <c:pt idx="142">
                  <c:v>0.13131178954008049</c:v>
                </c:pt>
                <c:pt idx="143">
                  <c:v>0.13131178954008049</c:v>
                </c:pt>
                <c:pt idx="144">
                  <c:v>0.13135751248518801</c:v>
                </c:pt>
                <c:pt idx="145">
                  <c:v>0.13135751248518801</c:v>
                </c:pt>
                <c:pt idx="146">
                  <c:v>0.13135751248518801</c:v>
                </c:pt>
                <c:pt idx="147">
                  <c:v>0.13135751248518801</c:v>
                </c:pt>
                <c:pt idx="148">
                  <c:v>0.1314489583754031</c:v>
                </c:pt>
                <c:pt idx="149">
                  <c:v>0.1314489583754031</c:v>
                </c:pt>
                <c:pt idx="150">
                  <c:v>0.1314489583754031</c:v>
                </c:pt>
                <c:pt idx="151">
                  <c:v>0.1314489583754031</c:v>
                </c:pt>
                <c:pt idx="152">
                  <c:v>0.13239770948638452</c:v>
                </c:pt>
                <c:pt idx="153">
                  <c:v>0.1341809043455785</c:v>
                </c:pt>
                <c:pt idx="154">
                  <c:v>0.13421519655440911</c:v>
                </c:pt>
                <c:pt idx="155">
                  <c:v>0.13442666517553148</c:v>
                </c:pt>
                <c:pt idx="156">
                  <c:v>0.13444381127994681</c:v>
                </c:pt>
                <c:pt idx="157">
                  <c:v>0.1345352571701619</c:v>
                </c:pt>
                <c:pt idx="158">
                  <c:v>0.13483245631336088</c:v>
                </c:pt>
                <c:pt idx="159">
                  <c:v>0.13486674852219155</c:v>
                </c:pt>
                <c:pt idx="160">
                  <c:v>0.1349810558849604</c:v>
                </c:pt>
                <c:pt idx="161">
                  <c:v>0.13685569663436947</c:v>
                </c:pt>
                <c:pt idx="162">
                  <c:v>0.13708431135990717</c:v>
                </c:pt>
                <c:pt idx="163">
                  <c:v>0.13740437197565991</c:v>
                </c:pt>
                <c:pt idx="164">
                  <c:v>0.1374843871295981</c:v>
                </c:pt>
                <c:pt idx="165">
                  <c:v>0.1374843871295981</c:v>
                </c:pt>
                <c:pt idx="166">
                  <c:v>0.13762155596492071</c:v>
                </c:pt>
                <c:pt idx="167">
                  <c:v>0.13787303216301217</c:v>
                </c:pt>
                <c:pt idx="168">
                  <c:v>0.13787303216301217</c:v>
                </c:pt>
                <c:pt idx="169">
                  <c:v>0.13988484174774385</c:v>
                </c:pt>
                <c:pt idx="170">
                  <c:v>0.13994199542912827</c:v>
                </c:pt>
                <c:pt idx="171">
                  <c:v>0.14034207119881925</c:v>
                </c:pt>
                <c:pt idx="172">
                  <c:v>0.14105077684798611</c:v>
                </c:pt>
                <c:pt idx="173">
                  <c:v>0.1414737140902308</c:v>
                </c:pt>
                <c:pt idx="174">
                  <c:v>0.1433140626308092</c:v>
                </c:pt>
                <c:pt idx="175">
                  <c:v>0.14377129208188461</c:v>
                </c:pt>
                <c:pt idx="176">
                  <c:v>0.14381701502699212</c:v>
                </c:pt>
                <c:pt idx="177">
                  <c:v>0.14407992196136049</c:v>
                </c:pt>
                <c:pt idx="178">
                  <c:v>0.14407992196136049</c:v>
                </c:pt>
                <c:pt idx="179">
                  <c:v>0.14428567521434443</c:v>
                </c:pt>
                <c:pt idx="180">
                  <c:v>0.14662897615110576</c:v>
                </c:pt>
                <c:pt idx="181">
                  <c:v>0.14662897615110576</c:v>
                </c:pt>
                <c:pt idx="182">
                  <c:v>0.14689188308547407</c:v>
                </c:pt>
                <c:pt idx="183">
                  <c:v>0.14690331382175098</c:v>
                </c:pt>
                <c:pt idx="184">
                  <c:v>0.14741769695421075</c:v>
                </c:pt>
                <c:pt idx="185">
                  <c:v>0.14741769695421075</c:v>
                </c:pt>
                <c:pt idx="186">
                  <c:v>0.14760058873464094</c:v>
                </c:pt>
                <c:pt idx="187">
                  <c:v>0.14814926407593138</c:v>
                </c:pt>
                <c:pt idx="188">
                  <c:v>0.15004676629789421</c:v>
                </c:pt>
                <c:pt idx="189">
                  <c:v>0.15004676629789421</c:v>
                </c:pt>
                <c:pt idx="190">
                  <c:v>0.15021822734204748</c:v>
                </c:pt>
                <c:pt idx="191">
                  <c:v>0.15058401090290779</c:v>
                </c:pt>
                <c:pt idx="192">
                  <c:v>0.15097265593632186</c:v>
                </c:pt>
                <c:pt idx="193">
                  <c:v>0.15120127066185957</c:v>
                </c:pt>
                <c:pt idx="194">
                  <c:v>0.15120127066185957</c:v>
                </c:pt>
                <c:pt idx="195">
                  <c:v>0.15331595687308319</c:v>
                </c:pt>
                <c:pt idx="196">
                  <c:v>0.15331595687308319</c:v>
                </c:pt>
                <c:pt idx="197">
                  <c:v>0.15477337574838596</c:v>
                </c:pt>
                <c:pt idx="198">
                  <c:v>0.1568709158551943</c:v>
                </c:pt>
                <c:pt idx="199">
                  <c:v>0.1568709158551943</c:v>
                </c:pt>
                <c:pt idx="200">
                  <c:v>0.1568709158551943</c:v>
                </c:pt>
                <c:pt idx="201">
                  <c:v>0.16029442137012118</c:v>
                </c:pt>
                <c:pt idx="202">
                  <c:v>0.16033442894709027</c:v>
                </c:pt>
                <c:pt idx="203">
                  <c:v>0.16033442894709027</c:v>
                </c:pt>
                <c:pt idx="204">
                  <c:v>0.16369506541249434</c:v>
                </c:pt>
                <c:pt idx="205">
                  <c:v>0.16369506541249434</c:v>
                </c:pt>
                <c:pt idx="206">
                  <c:v>0.16383223424781695</c:v>
                </c:pt>
                <c:pt idx="207">
                  <c:v>0.16452950916070691</c:v>
                </c:pt>
                <c:pt idx="208">
                  <c:v>0.16452950916070691</c:v>
                </c:pt>
                <c:pt idx="209">
                  <c:v>0.16490672345784413</c:v>
                </c:pt>
                <c:pt idx="210">
                  <c:v>0.16490672345784413</c:v>
                </c:pt>
                <c:pt idx="211">
                  <c:v>0.16688424083374515</c:v>
                </c:pt>
                <c:pt idx="212">
                  <c:v>0.16688424083374515</c:v>
                </c:pt>
                <c:pt idx="213">
                  <c:v>0.16725002439460546</c:v>
                </c:pt>
                <c:pt idx="214">
                  <c:v>0.16729574733971297</c:v>
                </c:pt>
                <c:pt idx="215">
                  <c:v>0.16729574733971297</c:v>
                </c:pt>
                <c:pt idx="216">
                  <c:v>0.17029060024425674</c:v>
                </c:pt>
                <c:pt idx="217">
                  <c:v>0.17074782969533209</c:v>
                </c:pt>
                <c:pt idx="218">
                  <c:v>0.17074782969533209</c:v>
                </c:pt>
                <c:pt idx="219">
                  <c:v>0.17097644442086979</c:v>
                </c:pt>
                <c:pt idx="220">
                  <c:v>0.17097644442086979</c:v>
                </c:pt>
                <c:pt idx="221">
                  <c:v>0.17102216736597731</c:v>
                </c:pt>
                <c:pt idx="222">
                  <c:v>0.17102216736597731</c:v>
                </c:pt>
                <c:pt idx="223">
                  <c:v>0.17106789031108488</c:v>
                </c:pt>
                <c:pt idx="224">
                  <c:v>0.17126221282779192</c:v>
                </c:pt>
                <c:pt idx="225">
                  <c:v>0.17126221282779192</c:v>
                </c:pt>
                <c:pt idx="226">
                  <c:v>0.17135365871800701</c:v>
                </c:pt>
                <c:pt idx="227">
                  <c:v>0.17135365871800701</c:v>
                </c:pt>
                <c:pt idx="228">
                  <c:v>0.17144510460822204</c:v>
                </c:pt>
                <c:pt idx="229">
                  <c:v>0.17495434064522564</c:v>
                </c:pt>
                <c:pt idx="230">
                  <c:v>0.17652035151515877</c:v>
                </c:pt>
                <c:pt idx="231">
                  <c:v>0.17694328875740351</c:v>
                </c:pt>
                <c:pt idx="232">
                  <c:v>0.17712618053783369</c:v>
                </c:pt>
                <c:pt idx="233">
                  <c:v>0.17740051820847891</c:v>
                </c:pt>
                <c:pt idx="234">
                  <c:v>0.17808636238509196</c:v>
                </c:pt>
                <c:pt idx="235">
                  <c:v>0.18044109405813019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97-44E1-B49B-7C8D275E2D7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Active!$R$21:$R$981</c:f>
              <c:numCache>
                <c:formatCode>General</c:formatCode>
                <c:ptCount val="961"/>
                <c:pt idx="9">
                  <c:v>0.11815249999926891</c:v>
                </c:pt>
                <c:pt idx="12">
                  <c:v>0.12674999999580905</c:v>
                </c:pt>
                <c:pt idx="60">
                  <c:v>-8.7616999997408129E-2</c:v>
                </c:pt>
                <c:pt idx="61">
                  <c:v>-4.8734249998233281E-2</c:v>
                </c:pt>
                <c:pt idx="62">
                  <c:v>0.28662549999717157</c:v>
                </c:pt>
                <c:pt idx="63">
                  <c:v>-0.24401475000195205</c:v>
                </c:pt>
                <c:pt idx="65">
                  <c:v>0.14188699999795062</c:v>
                </c:pt>
                <c:pt idx="66">
                  <c:v>-6.5393500008212868E-2</c:v>
                </c:pt>
                <c:pt idx="67">
                  <c:v>-0.17959474999952363</c:v>
                </c:pt>
                <c:pt idx="70">
                  <c:v>0.26846724999631988</c:v>
                </c:pt>
                <c:pt idx="97">
                  <c:v>-7.340975000988692E-2</c:v>
                </c:pt>
                <c:pt idx="98">
                  <c:v>8.3096750000549946E-2</c:v>
                </c:pt>
                <c:pt idx="99">
                  <c:v>9.1396750001877081E-2</c:v>
                </c:pt>
                <c:pt idx="100">
                  <c:v>0.12259674999950221</c:v>
                </c:pt>
                <c:pt idx="101">
                  <c:v>4.4300249996013008E-2</c:v>
                </c:pt>
                <c:pt idx="102">
                  <c:v>0.14993674999277573</c:v>
                </c:pt>
                <c:pt idx="103">
                  <c:v>-0.20681875000445871</c:v>
                </c:pt>
                <c:pt idx="120">
                  <c:v>-0.30558049999672221</c:v>
                </c:pt>
                <c:pt idx="135">
                  <c:v>-6.2211000011302531E-2</c:v>
                </c:pt>
                <c:pt idx="152">
                  <c:v>0.23029249983665068</c:v>
                </c:pt>
                <c:pt idx="160">
                  <c:v>-0.26054450000083307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97-44E1-B49B-7C8D275E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84728"/>
        <c:axId val="1"/>
      </c:scatterChart>
      <c:valAx>
        <c:axId val="697584728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81578947368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84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18421052631579"/>
          <c:y val="0.92024539877300615"/>
          <c:w val="0.7713815789473684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Aur - Sine Fit to Residuals</a:t>
            </a:r>
          </a:p>
        </c:rich>
      </c:tx>
      <c:layout>
        <c:manualLayout>
          <c:xMode val="edge"/>
          <c:yMode val="edge"/>
          <c:x val="0.308724832214765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457831325301204"/>
          <c:w val="0.80201342281879195"/>
          <c:h val="0.63554216867469882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Active!$S$20</c:f>
              <c:strCache>
                <c:ptCount val="1"/>
                <c:pt idx="0">
                  <c:v>Flattened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</c:numCache>
            </c:numRef>
          </c:xVal>
          <c:yVal>
            <c:numRef>
              <c:f>Active!$S$21:$S$981</c:f>
              <c:numCache>
                <c:formatCode>General</c:formatCode>
                <c:ptCount val="961"/>
                <c:pt idx="0">
                  <c:v>6.3467956618031965E-2</c:v>
                </c:pt>
                <c:pt idx="1">
                  <c:v>1.9627089341368295E-2</c:v>
                </c:pt>
                <c:pt idx="2">
                  <c:v>3.2289079814871377E-2</c:v>
                </c:pt>
                <c:pt idx="3">
                  <c:v>2.6883192072718415E-2</c:v>
                </c:pt>
                <c:pt idx="4">
                  <c:v>2.7883192069284163E-2</c:v>
                </c:pt>
                <c:pt idx="5">
                  <c:v>2.7457564255369923E-2</c:v>
                </c:pt>
                <c:pt idx="6">
                  <c:v>1.3827261185833162E-2</c:v>
                </c:pt>
                <c:pt idx="7">
                  <c:v>1.1308646449024143E-2</c:v>
                </c:pt>
                <c:pt idx="8">
                  <c:v>4.9735813944959267E-3</c:v>
                </c:pt>
                <c:pt idx="10">
                  <c:v>2.056698259973247E-3</c:v>
                </c:pt>
                <c:pt idx="11">
                  <c:v>1.3056698258576263E-2</c:v>
                </c:pt>
                <c:pt idx="13">
                  <c:v>8.5479535741206369E-3</c:v>
                </c:pt>
                <c:pt idx="14">
                  <c:v>-5.857760717327104E-3</c:v>
                </c:pt>
                <c:pt idx="15">
                  <c:v>-2.361483663873995E-3</c:v>
                </c:pt>
                <c:pt idx="16">
                  <c:v>-5.434730492364731E-3</c:v>
                </c:pt>
                <c:pt idx="17">
                  <c:v>2.550377727501274E-3</c:v>
                </c:pt>
                <c:pt idx="18">
                  <c:v>-7.3441677321638144E-3</c:v>
                </c:pt>
                <c:pt idx="19">
                  <c:v>-8.2610508662790405E-3</c:v>
                </c:pt>
                <c:pt idx="20">
                  <c:v>-1.3808237079011423E-2</c:v>
                </c:pt>
                <c:pt idx="21">
                  <c:v>-2.845466534817917E-3</c:v>
                </c:pt>
                <c:pt idx="22">
                  <c:v>-2.1867804200420504E-2</c:v>
                </c:pt>
                <c:pt idx="23">
                  <c:v>-7.2660726059921993E-3</c:v>
                </c:pt>
                <c:pt idx="24">
                  <c:v>-9.2835619771153288E-3</c:v>
                </c:pt>
                <c:pt idx="25">
                  <c:v>-7.1632156598478436E-3</c:v>
                </c:pt>
                <c:pt idx="26">
                  <c:v>-6.1632156632820956E-3</c:v>
                </c:pt>
                <c:pt idx="27">
                  <c:v>-9.1929992165069446E-3</c:v>
                </c:pt>
                <c:pt idx="28">
                  <c:v>-1.2662460463946645E-3</c:v>
                </c:pt>
                <c:pt idx="29">
                  <c:v>-8.6794062309362013E-3</c:v>
                </c:pt>
                <c:pt idx="30">
                  <c:v>-3.6037352547109713E-3</c:v>
                </c:pt>
                <c:pt idx="31">
                  <c:v>-7.578973435553138E-3</c:v>
                </c:pt>
                <c:pt idx="32">
                  <c:v>-2.3133605533928722E-2</c:v>
                </c:pt>
                <c:pt idx="33">
                  <c:v>-1.066711204580767E-2</c:v>
                </c:pt>
                <c:pt idx="34">
                  <c:v>-2.5666792453605397E-3</c:v>
                </c:pt>
                <c:pt idx="35">
                  <c:v>-1.5666792487947917E-3</c:v>
                </c:pt>
                <c:pt idx="36">
                  <c:v>2.4333207520201156E-3</c:v>
                </c:pt>
                <c:pt idx="37">
                  <c:v>3.9147060305779052E-3</c:v>
                </c:pt>
                <c:pt idx="38">
                  <c:v>-5.979839436363113E-3</c:v>
                </c:pt>
                <c:pt idx="39">
                  <c:v>-5.5568092041248102E-3</c:v>
                </c:pt>
                <c:pt idx="40">
                  <c:v>-1.0146447315130397E-3</c:v>
                </c:pt>
                <c:pt idx="41">
                  <c:v>-1.1405467254933979E-2</c:v>
                </c:pt>
                <c:pt idx="42">
                  <c:v>-2.9240819785880529E-3</c:v>
                </c:pt>
                <c:pt idx="43">
                  <c:v>-4.9315278626014675E-3</c:v>
                </c:pt>
                <c:pt idx="44">
                  <c:v>1.0987779418258722E-2</c:v>
                </c:pt>
                <c:pt idx="45">
                  <c:v>5.0857880685266504E-3</c:v>
                </c:pt>
                <c:pt idx="46">
                  <c:v>1.7635081720245027E-4</c:v>
                </c:pt>
                <c:pt idx="47">
                  <c:v>1.0807663314328225E-3</c:v>
                </c:pt>
                <c:pt idx="48">
                  <c:v>9.1638831882372013E-3</c:v>
                </c:pt>
                <c:pt idx="49">
                  <c:v>-1.7529999406393354E-3</c:v>
                </c:pt>
                <c:pt idx="50">
                  <c:v>6.7432771174703726E-3</c:v>
                </c:pt>
                <c:pt idx="51">
                  <c:v>1.0906363623658238E-3</c:v>
                </c:pt>
                <c:pt idx="52">
                  <c:v>6.5720216344625632E-3</c:v>
                </c:pt>
                <c:pt idx="53">
                  <c:v>9.1079523003624457E-3</c:v>
                </c:pt>
                <c:pt idx="54">
                  <c:v>1.6236956575918018E-2</c:v>
                </c:pt>
                <c:pt idx="55">
                  <c:v>3.697216263555389E-3</c:v>
                </c:pt>
                <c:pt idx="56">
                  <c:v>3.818774650440962E-3</c:v>
                </c:pt>
                <c:pt idx="57">
                  <c:v>1.5818774652885684E-2</c:v>
                </c:pt>
                <c:pt idx="58">
                  <c:v>5.9489910131933638E-3</c:v>
                </c:pt>
                <c:pt idx="59">
                  <c:v>5.8137529145695227E-3</c:v>
                </c:pt>
                <c:pt idx="64">
                  <c:v>3.3794671247884683E-3</c:v>
                </c:pt>
                <c:pt idx="68">
                  <c:v>8.3273459005477196E-3</c:v>
                </c:pt>
                <c:pt idx="69">
                  <c:v>6.4935796395932249E-3</c:v>
                </c:pt>
                <c:pt idx="71">
                  <c:v>4.1824973123844172E-3</c:v>
                </c:pt>
                <c:pt idx="72">
                  <c:v>4.1824973123844172E-3</c:v>
                </c:pt>
                <c:pt idx="73">
                  <c:v>1.4818601214695123E-2</c:v>
                </c:pt>
                <c:pt idx="74">
                  <c:v>5.0054410252990539E-3</c:v>
                </c:pt>
                <c:pt idx="75">
                  <c:v>5.0054410252990539E-3</c:v>
                </c:pt>
                <c:pt idx="76">
                  <c:v>-4.007719162478815E-3</c:v>
                </c:pt>
                <c:pt idx="77">
                  <c:v>5.9711552442142241E-3</c:v>
                </c:pt>
                <c:pt idx="78">
                  <c:v>2.591158812123355E-2</c:v>
                </c:pt>
                <c:pt idx="79">
                  <c:v>6.5058738251291964E-3</c:v>
                </c:pt>
                <c:pt idx="80">
                  <c:v>-1.0411009304969701E-2</c:v>
                </c:pt>
                <c:pt idx="81">
                  <c:v>4.1305996351294338E-4</c:v>
                </c:pt>
                <c:pt idx="82">
                  <c:v>7.4379582840945757E-4</c:v>
                </c:pt>
                <c:pt idx="83">
                  <c:v>7.4379582840945757E-4</c:v>
                </c:pt>
                <c:pt idx="84">
                  <c:v>2.0418044786890271E-3</c:v>
                </c:pt>
                <c:pt idx="85">
                  <c:v>-4.9369337859132834E-4</c:v>
                </c:pt>
                <c:pt idx="86">
                  <c:v>-4.9369337859132834E-4</c:v>
                </c:pt>
                <c:pt idx="87">
                  <c:v>-9.0486220480935631E-4</c:v>
                </c:pt>
                <c:pt idx="88">
                  <c:v>8.1246615885598866E-3</c:v>
                </c:pt>
                <c:pt idx="89">
                  <c:v>-2.2707496654788134E-3</c:v>
                </c:pt>
                <c:pt idx="90">
                  <c:v>-2.2707496654788134E-3</c:v>
                </c:pt>
                <c:pt idx="91">
                  <c:v>-2.8217453500422457E-3</c:v>
                </c:pt>
                <c:pt idx="92">
                  <c:v>1.5479515840880892E-3</c:v>
                </c:pt>
                <c:pt idx="93">
                  <c:v>-4.3875462818885186E-3</c:v>
                </c:pt>
                <c:pt idx="94">
                  <c:v>-4.3875462818885186E-3</c:v>
                </c:pt>
                <c:pt idx="95">
                  <c:v>-4.5024380611261156E-3</c:v>
                </c:pt>
                <c:pt idx="96">
                  <c:v>-4.5024380611261156E-3</c:v>
                </c:pt>
                <c:pt idx="104">
                  <c:v>-1.5703304058723042E-2</c:v>
                </c:pt>
                <c:pt idx="105">
                  <c:v>-1.61941265775805E-2</c:v>
                </c:pt>
                <c:pt idx="106">
                  <c:v>-1.5694126575659648E-2</c:v>
                </c:pt>
                <c:pt idx="107">
                  <c:v>-1.5244126576113667E-2</c:v>
                </c:pt>
                <c:pt idx="108">
                  <c:v>-1.630901834954214E-2</c:v>
                </c:pt>
                <c:pt idx="109">
                  <c:v>-1.5746810563800992E-2</c:v>
                </c:pt>
                <c:pt idx="110">
                  <c:v>-1.5945078966567092E-2</c:v>
                </c:pt>
                <c:pt idx="111">
                  <c:v>-1.5155685049303744E-2</c:v>
                </c:pt>
                <c:pt idx="112">
                  <c:v>-1.9606594206161579E-2</c:v>
                </c:pt>
                <c:pt idx="113">
                  <c:v>-1.9742092058587443E-2</c:v>
                </c:pt>
                <c:pt idx="114">
                  <c:v>-2.0783563977159594E-2</c:v>
                </c:pt>
                <c:pt idx="115">
                  <c:v>-2.0854559694339705E-2</c:v>
                </c:pt>
                <c:pt idx="116">
                  <c:v>-2.6582826411659793E-3</c:v>
                </c:pt>
                <c:pt idx="117">
                  <c:v>-2.0690577069224184E-2</c:v>
                </c:pt>
                <c:pt idx="118">
                  <c:v>-1.1709191798233362E-2</c:v>
                </c:pt>
                <c:pt idx="119">
                  <c:v>-2.0638975355206798E-2</c:v>
                </c:pt>
                <c:pt idx="121">
                  <c:v>-6.149711392689064E-3</c:v>
                </c:pt>
                <c:pt idx="122">
                  <c:v>-1.7955425691610669E-2</c:v>
                </c:pt>
                <c:pt idx="123">
                  <c:v>-1.8331356423954573E-2</c:v>
                </c:pt>
                <c:pt idx="124">
                  <c:v>-1.9870317469032187E-2</c:v>
                </c:pt>
                <c:pt idx="125">
                  <c:v>-1.8870317472466439E-2</c:v>
                </c:pt>
                <c:pt idx="126">
                  <c:v>-1.6410144309181904E-2</c:v>
                </c:pt>
                <c:pt idx="127">
                  <c:v>-1.9421313149753913E-2</c:v>
                </c:pt>
                <c:pt idx="128">
                  <c:v>-1.7983391139186011E-2</c:v>
                </c:pt>
                <c:pt idx="129">
                  <c:v>-1.6617763439594535E-2</c:v>
                </c:pt>
                <c:pt idx="130">
                  <c:v>-1.6249278590856564E-2</c:v>
                </c:pt>
                <c:pt idx="131">
                  <c:v>-1.5511443100927891E-2</c:v>
                </c:pt>
                <c:pt idx="132">
                  <c:v>-1.5262438783873122E-2</c:v>
                </c:pt>
                <c:pt idx="133">
                  <c:v>-1.6066161723656325E-2</c:v>
                </c:pt>
                <c:pt idx="134">
                  <c:v>-1.466014446809577E-2</c:v>
                </c:pt>
                <c:pt idx="136">
                  <c:v>-1.3654300334609348E-2</c:v>
                </c:pt>
                <c:pt idx="137">
                  <c:v>-1.3441399911157448E-2</c:v>
                </c:pt>
                <c:pt idx="138">
                  <c:v>-1.3361399913178418E-2</c:v>
                </c:pt>
                <c:pt idx="139">
                  <c:v>-1.3252568737980808E-2</c:v>
                </c:pt>
                <c:pt idx="140">
                  <c:v>-1.2774906408705655E-2</c:v>
                </c:pt>
                <c:pt idx="141">
                  <c:v>-1.2569451876135618E-2</c:v>
                </c:pt>
                <c:pt idx="142">
                  <c:v>-1.3191789548176014E-2</c:v>
                </c:pt>
                <c:pt idx="143">
                  <c:v>-1.2791789543728949E-2</c:v>
                </c:pt>
                <c:pt idx="144">
                  <c:v>-1.3055512482601728E-2</c:v>
                </c:pt>
                <c:pt idx="145">
                  <c:v>-1.3055512482601728E-2</c:v>
                </c:pt>
                <c:pt idx="146">
                  <c:v>-1.2155512483509767E-2</c:v>
                </c:pt>
                <c:pt idx="147">
                  <c:v>-1.2095512485025495E-2</c:v>
                </c:pt>
                <c:pt idx="148">
                  <c:v>-1.2722958374796811E-2</c:v>
                </c:pt>
                <c:pt idx="149">
                  <c:v>-1.2602958377828266E-2</c:v>
                </c:pt>
                <c:pt idx="150">
                  <c:v>-1.2322958377625703E-2</c:v>
                </c:pt>
                <c:pt idx="151">
                  <c:v>-1.2122958375402171E-2</c:v>
                </c:pt>
                <c:pt idx="153">
                  <c:v>-9.8504043430355237E-3</c:v>
                </c:pt>
                <c:pt idx="154">
                  <c:v>-9.8781965605795885E-3</c:v>
                </c:pt>
                <c:pt idx="155">
                  <c:v>-1.0332915185834235E-2</c:v>
                </c:pt>
                <c:pt idx="156">
                  <c:v>-9.5968112808110795E-3</c:v>
                </c:pt>
                <c:pt idx="157">
                  <c:v>-9.4042571767454231E-3</c:v>
                </c:pt>
                <c:pt idx="158">
                  <c:v>-9.6784563194340367E-3</c:v>
                </c:pt>
                <c:pt idx="159">
                  <c:v>-8.0162485251014659E-3</c:v>
                </c:pt>
                <c:pt idx="161">
                  <c:v>-5.1819663428798179E-4</c:v>
                </c:pt>
                <c:pt idx="162">
                  <c:v>-7.2368113595835393E-3</c:v>
                </c:pt>
                <c:pt idx="163">
                  <c:v>-3.2028719783709914E-3</c:v>
                </c:pt>
                <c:pt idx="164">
                  <c:v>-6.3943871270113473E-3</c:v>
                </c:pt>
                <c:pt idx="165">
                  <c:v>-6.0943871273140271E-3</c:v>
                </c:pt>
                <c:pt idx="166">
                  <c:v>-6.5055559680839425E-3</c:v>
                </c:pt>
                <c:pt idx="167">
                  <c:v>-6.3760321608845594E-3</c:v>
                </c:pt>
                <c:pt idx="168">
                  <c:v>-6.3560321613898019E-3</c:v>
                </c:pt>
                <c:pt idx="169">
                  <c:v>-4.2398417529057042E-3</c:v>
                </c:pt>
                <c:pt idx="170">
                  <c:v>-4.2194954335194601E-3</c:v>
                </c:pt>
                <c:pt idx="171">
                  <c:v>-3.1770712059997486E-3</c:v>
                </c:pt>
                <c:pt idx="172">
                  <c:v>-3.0847768532099029E-3</c:v>
                </c:pt>
                <c:pt idx="173">
                  <c:v>-2.5942140881544118E-3</c:v>
                </c:pt>
                <c:pt idx="174">
                  <c:v>-1.2190626352027167E-3</c:v>
                </c:pt>
                <c:pt idx="175">
                  <c:v>-1.6562920867833619E-3</c:v>
                </c:pt>
                <c:pt idx="176">
                  <c:v>-2.6001503121148017E-4</c:v>
                </c:pt>
                <c:pt idx="177">
                  <c:v>-1.8642196443990899E-4</c:v>
                </c:pt>
                <c:pt idx="178">
                  <c:v>2.135780400071563E-4</c:v>
                </c:pt>
                <c:pt idx="179">
                  <c:v>2.2682478112701077E-4</c:v>
                </c:pt>
                <c:pt idx="180">
                  <c:v>2.3610238358464097E-3</c:v>
                </c:pt>
                <c:pt idx="181">
                  <c:v>2.3610238358464097E-3</c:v>
                </c:pt>
                <c:pt idx="182">
                  <c:v>2.4846169122688666E-3</c:v>
                </c:pt>
                <c:pt idx="183">
                  <c:v>2.97868617613678E-3</c:v>
                </c:pt>
                <c:pt idx="184">
                  <c:v>3.5218030415186674E-3</c:v>
                </c:pt>
                <c:pt idx="185">
                  <c:v>3.5218030415186674E-3</c:v>
                </c:pt>
                <c:pt idx="186">
                  <c:v>3.7069112619783628E-3</c:v>
                </c:pt>
                <c:pt idx="187">
                  <c:v>3.922235924670725E-3</c:v>
                </c:pt>
                <c:pt idx="188">
                  <c:v>5.857733697919032E-3</c:v>
                </c:pt>
                <c:pt idx="189">
                  <c:v>6.1377336981215946E-3</c:v>
                </c:pt>
                <c:pt idx="190">
                  <c:v>5.6187726491044865E-3</c:v>
                </c:pt>
                <c:pt idx="191">
                  <c:v>5.5989890962381827E-3</c:v>
                </c:pt>
                <c:pt idx="192">
                  <c:v>6.3073440631239985E-3</c:v>
                </c:pt>
                <c:pt idx="193">
                  <c:v>6.2887293359192298E-3</c:v>
                </c:pt>
                <c:pt idx="194">
                  <c:v>6.3587293377888598E-3</c:v>
                </c:pt>
                <c:pt idx="195">
                  <c:v>8.2315431195104649E-3</c:v>
                </c:pt>
                <c:pt idx="196">
                  <c:v>8.2415431228958225E-3</c:v>
                </c:pt>
                <c:pt idx="197">
                  <c:v>1.3510374249113444E-2</c:v>
                </c:pt>
                <c:pt idx="198">
                  <c:v>1.0917084143642009E-2</c:v>
                </c:pt>
                <c:pt idx="199">
                  <c:v>1.1427084141672261E-2</c:v>
                </c:pt>
                <c:pt idx="200">
                  <c:v>1.1427084141672261E-2</c:v>
                </c:pt>
                <c:pt idx="201">
                  <c:v>8.7358286217986691E-3</c:v>
                </c:pt>
                <c:pt idx="202">
                  <c:v>1.2420071048699688E-2</c:v>
                </c:pt>
                <c:pt idx="203">
                  <c:v>1.3110071049458716E-2</c:v>
                </c:pt>
                <c:pt idx="204">
                  <c:v>1.4096434585926132E-2</c:v>
                </c:pt>
                <c:pt idx="205">
                  <c:v>1.4556434581581512E-2</c:v>
                </c:pt>
                <c:pt idx="206">
                  <c:v>1.3075265749652176E-2</c:v>
                </c:pt>
                <c:pt idx="207">
                  <c:v>1.4453490837263272E-2</c:v>
                </c:pt>
                <c:pt idx="208">
                  <c:v>1.478349083256475E-2</c:v>
                </c:pt>
                <c:pt idx="209">
                  <c:v>1.4047776534115763E-2</c:v>
                </c:pt>
                <c:pt idx="210">
                  <c:v>1.4847776535733936E-2</c:v>
                </c:pt>
                <c:pt idx="211">
                  <c:v>1.5401759161911166E-2</c:v>
                </c:pt>
                <c:pt idx="212">
                  <c:v>1.5711759157717886E-2</c:v>
                </c:pt>
                <c:pt idx="213">
                  <c:v>1.5381975594492947E-2</c:v>
                </c:pt>
                <c:pt idx="214">
                  <c:v>1.5178252661380398E-2</c:v>
                </c:pt>
                <c:pt idx="215">
                  <c:v>1.5568252655166148E-2</c:v>
                </c:pt>
                <c:pt idx="216">
                  <c:v>1.548439975384569E-2</c:v>
                </c:pt>
                <c:pt idx="217">
                  <c:v>1.3007170302868132E-2</c:v>
                </c:pt>
                <c:pt idx="218">
                  <c:v>1.5647170301659741E-2</c:v>
                </c:pt>
                <c:pt idx="219">
                  <c:v>1.2238555576420063E-2</c:v>
                </c:pt>
                <c:pt idx="220">
                  <c:v>1.4228555580718116E-2</c:v>
                </c:pt>
                <c:pt idx="221">
                  <c:v>1.2644832624259639E-2</c:v>
                </c:pt>
                <c:pt idx="222">
                  <c:v>1.5224832624566975E-2</c:v>
                </c:pt>
                <c:pt idx="223">
                  <c:v>1.7061109683575382E-2</c:v>
                </c:pt>
                <c:pt idx="224">
                  <c:v>1.3110287172089341E-2</c:v>
                </c:pt>
                <c:pt idx="225">
                  <c:v>1.4230287172899592E-2</c:v>
                </c:pt>
                <c:pt idx="226">
                  <c:v>1.4302841279996703E-2</c:v>
                </c:pt>
                <c:pt idx="227">
                  <c:v>1.4922841278886101E-2</c:v>
                </c:pt>
                <c:pt idx="228">
                  <c:v>1.4615395388306918E-2</c:v>
                </c:pt>
                <c:pt idx="229">
                  <c:v>1.3004659350091208E-2</c:v>
                </c:pt>
                <c:pt idx="230">
                  <c:v>8.602148483965788E-3</c:v>
                </c:pt>
                <c:pt idx="231">
                  <c:v>1.1892711243770893E-2</c:v>
                </c:pt>
                <c:pt idx="232">
                  <c:v>1.1377819452810245E-2</c:v>
                </c:pt>
                <c:pt idx="233">
                  <c:v>1.105548179501914E-2</c:v>
                </c:pt>
                <c:pt idx="234">
                  <c:v>1.0399637614010249E-2</c:v>
                </c:pt>
                <c:pt idx="235">
                  <c:v>7.557905936176168E-3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3-47E9-8CFE-5DDE0EE6A081}"/>
            </c:ext>
          </c:extLst>
        </c:ser>
        <c:ser>
          <c:idx val="7"/>
          <c:order val="1"/>
          <c:tx>
            <c:strRef>
              <c:f>Active!$Y$1</c:f>
              <c:strCache>
                <c:ptCount val="1"/>
                <c:pt idx="0">
                  <c:v>Sin.fit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Active!$X$2:$X$53</c:f>
              <c:numCache>
                <c:formatCode>General</c:formatCode>
                <c:ptCount val="52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4400</c:v>
                </c:pt>
                <c:pt idx="12">
                  <c:v>4800</c:v>
                </c:pt>
                <c:pt idx="13">
                  <c:v>5200</c:v>
                </c:pt>
                <c:pt idx="14">
                  <c:v>5600</c:v>
                </c:pt>
                <c:pt idx="15">
                  <c:v>6000</c:v>
                </c:pt>
                <c:pt idx="16">
                  <c:v>6400</c:v>
                </c:pt>
                <c:pt idx="17">
                  <c:v>6800</c:v>
                </c:pt>
                <c:pt idx="18">
                  <c:v>7200</c:v>
                </c:pt>
                <c:pt idx="19">
                  <c:v>7600</c:v>
                </c:pt>
                <c:pt idx="20">
                  <c:v>8000</c:v>
                </c:pt>
                <c:pt idx="21">
                  <c:v>8400</c:v>
                </c:pt>
                <c:pt idx="22">
                  <c:v>8800</c:v>
                </c:pt>
                <c:pt idx="23">
                  <c:v>9200</c:v>
                </c:pt>
                <c:pt idx="24">
                  <c:v>9600</c:v>
                </c:pt>
                <c:pt idx="25">
                  <c:v>10000</c:v>
                </c:pt>
                <c:pt idx="26">
                  <c:v>10400</c:v>
                </c:pt>
                <c:pt idx="27">
                  <c:v>10800</c:v>
                </c:pt>
                <c:pt idx="28">
                  <c:v>11200</c:v>
                </c:pt>
                <c:pt idx="29">
                  <c:v>11600</c:v>
                </c:pt>
                <c:pt idx="30">
                  <c:v>12000</c:v>
                </c:pt>
                <c:pt idx="31">
                  <c:v>12400</c:v>
                </c:pt>
                <c:pt idx="32">
                  <c:v>12800</c:v>
                </c:pt>
                <c:pt idx="33">
                  <c:v>13200</c:v>
                </c:pt>
                <c:pt idx="34">
                  <c:v>13600</c:v>
                </c:pt>
                <c:pt idx="35">
                  <c:v>14000</c:v>
                </c:pt>
                <c:pt idx="36">
                  <c:v>14400</c:v>
                </c:pt>
                <c:pt idx="37">
                  <c:v>14800</c:v>
                </c:pt>
                <c:pt idx="38">
                  <c:v>15200</c:v>
                </c:pt>
                <c:pt idx="39">
                  <c:v>15600</c:v>
                </c:pt>
                <c:pt idx="40">
                  <c:v>16000</c:v>
                </c:pt>
                <c:pt idx="41">
                  <c:v>16400</c:v>
                </c:pt>
                <c:pt idx="42">
                  <c:v>16800</c:v>
                </c:pt>
                <c:pt idx="43">
                  <c:v>17200</c:v>
                </c:pt>
                <c:pt idx="44">
                  <c:v>17600</c:v>
                </c:pt>
                <c:pt idx="45">
                  <c:v>18000</c:v>
                </c:pt>
                <c:pt idx="46">
                  <c:v>18400</c:v>
                </c:pt>
                <c:pt idx="47">
                  <c:v>18800</c:v>
                </c:pt>
                <c:pt idx="48">
                  <c:v>19200</c:v>
                </c:pt>
                <c:pt idx="49">
                  <c:v>19600</c:v>
                </c:pt>
                <c:pt idx="50">
                  <c:v>20000</c:v>
                </c:pt>
                <c:pt idx="51">
                  <c:v>20400</c:v>
                </c:pt>
              </c:numCache>
            </c:numRef>
          </c:xVal>
          <c:yVal>
            <c:numRef>
              <c:f>Active!$Y$2:$Y$53</c:f>
              <c:numCache>
                <c:formatCode>General</c:formatCode>
                <c:ptCount val="52"/>
                <c:pt idx="0">
                  <c:v>4.5922474864961225E-2</c:v>
                </c:pt>
                <c:pt idx="1">
                  <c:v>4.5763168738270577E-2</c:v>
                </c:pt>
                <c:pt idx="2">
                  <c:v>4.364950723311567E-2</c:v>
                </c:pt>
                <c:pt idx="3">
                  <c:v>3.9561986806624191E-2</c:v>
                </c:pt>
                <c:pt idx="4">
                  <c:v>3.381229205558E-2</c:v>
                </c:pt>
                <c:pt idx="5">
                  <c:v>2.6992880611420422E-2</c:v>
                </c:pt>
                <c:pt idx="6">
                  <c:v>1.988115288745259E-2</c:v>
                </c:pt>
                <c:pt idx="7">
                  <c:v>1.331370725902448E-2</c:v>
                </c:pt>
                <c:pt idx="8">
                  <c:v>8.0510199502647015E-3</c:v>
                </c:pt>
                <c:pt idx="9">
                  <c:v>4.6544377084490208E-3</c:v>
                </c:pt>
                <c:pt idx="10">
                  <c:v>3.3953797488547131E-3</c:v>
                </c:pt>
                <c:pt idx="11">
                  <c:v>4.2114355909091475E-3</c:v>
                </c:pt>
                <c:pt idx="12">
                  <c:v>6.7164599777456745E-3</c:v>
                </c:pt>
                <c:pt idx="13">
                  <c:v>1.0263032021994311E-2</c:v>
                </c:pt>
                <c:pt idx="14">
                  <c:v>1.4047175786633361E-2</c:v>
                </c:pt>
                <c:pt idx="15">
                  <c:v>1.7238403706136482E-2</c:v>
                </c:pt>
                <c:pt idx="16">
                  <c:v>1.9114048273862674E-2</c:v>
                </c:pt>
                <c:pt idx="17">
                  <c:v>1.9176153792900944E-2</c:v>
                </c:pt>
                <c:pt idx="18">
                  <c:v>1.7232020904114041E-2</c:v>
                </c:pt>
                <c:pt idx="19">
                  <c:v>1.3425375782579707E-2</c:v>
                </c:pt>
                <c:pt idx="20">
                  <c:v>8.2131223727573872E-3</c:v>
                </c:pt>
                <c:pt idx="21">
                  <c:v>2.2914379974025949E-3</c:v>
                </c:pt>
                <c:pt idx="22">
                  <c:v>-3.5168335957101093E-3</c:v>
                </c:pt>
                <c:pt idx="23">
                  <c:v>-8.3952775306769117E-3</c:v>
                </c:pt>
                <c:pt idx="24">
                  <c:v>-1.1665963227823668E-2</c:v>
                </c:pt>
                <c:pt idx="25">
                  <c:v>-1.2899099939178375E-2</c:v>
                </c:pt>
                <c:pt idx="26">
                  <c:v>-1.1982555569458085E-2</c:v>
                </c:pt>
                <c:pt idx="27">
                  <c:v>-9.1399940861821762E-3</c:v>
                </c:pt>
                <c:pt idx="28">
                  <c:v>-4.8946977857575007E-3</c:v>
                </c:pt>
                <c:pt idx="29">
                  <c:v>1.5073821904443155E-5</c:v>
                </c:pt>
                <c:pt idx="30">
                  <c:v>4.7554977768376697E-3</c:v>
                </c:pt>
                <c:pt idx="31">
                  <c:v>8.532058857762365E-3</c:v>
                </c:pt>
                <c:pt idx="32">
                  <c:v>1.0718062728773625E-2</c:v>
                </c:pt>
                <c:pt idx="33">
                  <c:v>1.095600399241565E-2</c:v>
                </c:pt>
                <c:pt idx="34">
                  <c:v>9.215392827051026E-3</c:v>
                </c:pt>
                <c:pt idx="35">
                  <c:v>5.7976867273933702E-3</c:v>
                </c:pt>
                <c:pt idx="36">
                  <c:v>1.2875296372502586E-3</c:v>
                </c:pt>
                <c:pt idx="37">
                  <c:v>-3.5418144362410094E-3</c:v>
                </c:pt>
                <c:pt idx="38">
                  <c:v>-7.853537177132542E-3</c:v>
                </c:pt>
                <c:pt idx="39">
                  <c:v>-1.0882640031899564E-2</c:v>
                </c:pt>
                <c:pt idx="40">
                  <c:v>-1.2059673023616572E-2</c:v>
                </c:pt>
                <c:pt idx="41">
                  <c:v>-1.110284350765665E-2</c:v>
                </c:pt>
                <c:pt idx="42">
                  <c:v>-8.063596241783183E-3</c:v>
                </c:pt>
                <c:pt idx="43">
                  <c:v>-3.3182921765318963E-3</c:v>
                </c:pt>
                <c:pt idx="44">
                  <c:v>2.4926680752174091E-3</c:v>
                </c:pt>
                <c:pt idx="45">
                  <c:v>8.5684292869578037E-3</c:v>
                </c:pt>
                <c:pt idx="46">
                  <c:v>1.4077220263560163E-2</c:v>
                </c:pt>
                <c:pt idx="47">
                  <c:v>1.829089315625184E-2</c:v>
                </c:pt>
                <c:pt idx="48">
                  <c:v>2.0702701660936851E-2</c:v>
                </c:pt>
                <c:pt idx="49">
                  <c:v>2.1109267430377825E-2</c:v>
                </c:pt>
                <c:pt idx="50">
                  <c:v>1.9643476601124275E-2</c:v>
                </c:pt>
                <c:pt idx="51">
                  <c:v>1.6752985409136115E-2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B3-47E9-8CFE-5DDE0EE6A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64392"/>
        <c:axId val="1"/>
      </c:scatterChart>
      <c:valAx>
        <c:axId val="697564392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6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785234899328861"/>
          <c:y val="0.92168674698795183"/>
          <c:w val="0.2416107382550335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95250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731EB680-F881-BC76-C2C2-B4FB9E59C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85725</xdr:colOff>
      <xdr:row>0</xdr:row>
      <xdr:rowOff>114300</xdr:rowOff>
    </xdr:from>
    <xdr:to>
      <xdr:col>24</xdr:col>
      <xdr:colOff>419100</xdr:colOff>
      <xdr:row>18</xdr:row>
      <xdr:rowOff>95250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941F83A1-9D46-BE20-3B88-7B8813CFA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200025</xdr:colOff>
      <xdr:row>0</xdr:row>
      <xdr:rowOff>57150</xdr:rowOff>
    </xdr:from>
    <xdr:to>
      <xdr:col>31</xdr:col>
      <xdr:colOff>390525</xdr:colOff>
      <xdr:row>18</xdr:row>
      <xdr:rowOff>95250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22830E51-A77E-D390-DEAB-F3AB5CEF6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3"/>
  <sheetViews>
    <sheetView tabSelected="1" workbookViewId="0">
      <pane xSplit="14" ySplit="21" topLeftCell="O242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5" ht="21" thickBot="1" x14ac:dyDescent="0.35">
      <c r="A1" s="1" t="s">
        <v>108</v>
      </c>
      <c r="B1" s="16"/>
      <c r="C1" s="18"/>
      <c r="V1" s="55"/>
      <c r="X1" s="6" t="s">
        <v>23</v>
      </c>
      <c r="Y1" s="6" t="s">
        <v>154</v>
      </c>
    </row>
    <row r="2" spans="1:25" x14ac:dyDescent="0.2">
      <c r="A2" t="s">
        <v>34</v>
      </c>
      <c r="B2" s="19" t="s">
        <v>111</v>
      </c>
      <c r="D2" s="11" t="s">
        <v>163</v>
      </c>
      <c r="T2" t="s">
        <v>159</v>
      </c>
      <c r="U2">
        <f t="shared" ref="U2:U7" si="0">V2*W2</f>
        <v>3.5533099283614894E-2</v>
      </c>
      <c r="V2" s="51">
        <v>3.5533099283614891</v>
      </c>
      <c r="W2">
        <v>0.01</v>
      </c>
      <c r="X2">
        <v>0</v>
      </c>
      <c r="Y2">
        <f>U$2+U$3*X2+U$4*X2^2+U$5*SIN(RADIANS(U$6*X2+U$7))</f>
        <v>4.5922474864961225E-2</v>
      </c>
    </row>
    <row r="3" spans="1:25" ht="13.5" thickBot="1" x14ac:dyDescent="0.25">
      <c r="C3" t="s">
        <v>100</v>
      </c>
      <c r="E3" t="s">
        <v>171</v>
      </c>
      <c r="T3" t="s">
        <v>155</v>
      </c>
      <c r="U3">
        <f t="shared" si="0"/>
        <v>-5.86185063460278E-6</v>
      </c>
      <c r="V3" s="52">
        <v>-5.8618506346027806</v>
      </c>
      <c r="W3">
        <v>9.9999999999999995E-7</v>
      </c>
      <c r="X3">
        <v>400</v>
      </c>
      <c r="Y3">
        <f t="shared" ref="Y3:Y53" si="1">U$2+U$3*X3+U$4*X3^2+U$5*SIN(RADIANS(U$6*X3+U$7))</f>
        <v>4.5763168738270577E-2</v>
      </c>
    </row>
    <row r="4" spans="1:25" ht="14.25" thickTop="1" thickBot="1" x14ac:dyDescent="0.25">
      <c r="A4" s="7" t="s">
        <v>13</v>
      </c>
      <c r="C4" s="3">
        <v>32967.262000000002</v>
      </c>
      <c r="D4" s="4">
        <v>1.2443645000000001</v>
      </c>
      <c r="T4" t="s">
        <v>164</v>
      </c>
      <c r="U4">
        <f t="shared" si="0"/>
        <v>2.3020983668965936E-10</v>
      </c>
      <c r="V4" s="52">
        <v>2.3020983668965935</v>
      </c>
      <c r="W4" s="56">
        <v>1E-10</v>
      </c>
      <c r="X4">
        <v>800</v>
      </c>
      <c r="Y4">
        <f t="shared" si="1"/>
        <v>4.364950723311567E-2</v>
      </c>
    </row>
    <row r="5" spans="1:25" ht="13.5" thickTop="1" x14ac:dyDescent="0.2">
      <c r="A5" s="22" t="s">
        <v>113</v>
      </c>
      <c r="B5" s="12"/>
      <c r="C5" s="23">
        <v>-9.5</v>
      </c>
      <c r="D5" s="12" t="s">
        <v>114</v>
      </c>
      <c r="T5" t="s">
        <v>156</v>
      </c>
      <c r="U5">
        <f t="shared" si="0"/>
        <v>1.2864476113111471E-2</v>
      </c>
      <c r="V5" s="52">
        <v>1.2864476113111472</v>
      </c>
      <c r="W5">
        <v>0.01</v>
      </c>
      <c r="X5">
        <v>1200</v>
      </c>
      <c r="Y5">
        <f t="shared" si="1"/>
        <v>3.9561986806624191E-2</v>
      </c>
    </row>
    <row r="6" spans="1:25" x14ac:dyDescent="0.2">
      <c r="A6" s="7" t="s">
        <v>14</v>
      </c>
      <c r="T6" t="s">
        <v>157</v>
      </c>
      <c r="U6">
        <f t="shared" si="0"/>
        <v>5.8003830144732496E-2</v>
      </c>
      <c r="V6" s="52">
        <v>5.8003830144732493</v>
      </c>
      <c r="W6">
        <v>0.01</v>
      </c>
      <c r="X6">
        <v>1600</v>
      </c>
      <c r="Y6">
        <f t="shared" si="1"/>
        <v>3.381229205558E-2</v>
      </c>
    </row>
    <row r="7" spans="1:25" ht="13.5" thickBot="1" x14ac:dyDescent="0.25">
      <c r="A7" t="s">
        <v>15</v>
      </c>
      <c r="C7">
        <f>+C4</f>
        <v>32967.262000000002</v>
      </c>
      <c r="T7" t="s">
        <v>158</v>
      </c>
      <c r="U7">
        <f t="shared" si="0"/>
        <v>53.862289667548794</v>
      </c>
      <c r="V7" s="53">
        <v>5.3862289667548797</v>
      </c>
      <c r="W7">
        <v>10</v>
      </c>
      <c r="X7">
        <v>2000</v>
      </c>
      <c r="Y7">
        <f t="shared" si="1"/>
        <v>2.6992880611420422E-2</v>
      </c>
    </row>
    <row r="8" spans="1:25" x14ac:dyDescent="0.2">
      <c r="A8" t="s">
        <v>16</v>
      </c>
      <c r="C8">
        <f>+D4</f>
        <v>1.2443645000000001</v>
      </c>
      <c r="V8" s="55"/>
      <c r="X8">
        <v>2400</v>
      </c>
      <c r="Y8">
        <f t="shared" si="1"/>
        <v>1.988115288745259E-2</v>
      </c>
    </row>
    <row r="9" spans="1:25" ht="14.25" x14ac:dyDescent="0.2">
      <c r="A9" s="36" t="s">
        <v>123</v>
      </c>
      <c r="B9" s="37">
        <v>172</v>
      </c>
      <c r="C9" s="25" t="str">
        <f>"F"&amp;B9</f>
        <v>F172</v>
      </c>
      <c r="D9" s="26" t="str">
        <f>"G"&amp;B9</f>
        <v>G172</v>
      </c>
      <c r="T9" t="s">
        <v>162</v>
      </c>
      <c r="V9" s="55">
        <f>SUM(U21:U378)</f>
        <v>1.2489945739286476E-2</v>
      </c>
      <c r="X9">
        <v>2800</v>
      </c>
      <c r="Y9">
        <f t="shared" si="1"/>
        <v>1.331370725902448E-2</v>
      </c>
    </row>
    <row r="10" spans="1:25" ht="13.5" thickBot="1" x14ac:dyDescent="0.25">
      <c r="A10" s="12"/>
      <c r="B10" s="12"/>
      <c r="C10" s="6" t="s">
        <v>166</v>
      </c>
      <c r="D10" s="8" t="s">
        <v>165</v>
      </c>
      <c r="E10" s="12"/>
      <c r="X10">
        <v>3200</v>
      </c>
      <c r="Y10">
        <f t="shared" si="1"/>
        <v>8.0510199502647015E-3</v>
      </c>
    </row>
    <row r="11" spans="1:25" x14ac:dyDescent="0.2">
      <c r="A11" s="12" t="s">
        <v>29</v>
      </c>
      <c r="B11" s="12"/>
      <c r="C11" s="24">
        <f>INTERCEPT(G21:G985,F21:F985)</f>
        <v>-6.3467956618031965E-2</v>
      </c>
      <c r="D11" s="28">
        <f ca="1">INTERCEPT(INDIRECT($D$9):G985,INDIRECT($C$9):F985)</f>
        <v>-0.17822182353844845</v>
      </c>
      <c r="E11" s="12"/>
      <c r="X11">
        <v>3600</v>
      </c>
      <c r="Y11">
        <f t="shared" si="1"/>
        <v>4.6544377084490208E-3</v>
      </c>
    </row>
    <row r="12" spans="1:25" x14ac:dyDescent="0.2">
      <c r="A12" s="12" t="s">
        <v>30</v>
      </c>
      <c r="B12" s="12"/>
      <c r="C12" s="24">
        <f>SLOPE(G21:G985,F21:F985)</f>
        <v>1.1430736276884532E-5</v>
      </c>
      <c r="D12" s="28">
        <f ca="1">SLOPE(INDIRECT($D$9):G985,INDIRECT($C$9):F985)</f>
        <v>1.7736211293329497E-5</v>
      </c>
      <c r="E12" s="12"/>
      <c r="X12">
        <v>4000</v>
      </c>
      <c r="Y12">
        <f t="shared" si="1"/>
        <v>3.3953797488547131E-3</v>
      </c>
    </row>
    <row r="13" spans="1:25" x14ac:dyDescent="0.2">
      <c r="A13" s="12" t="s">
        <v>32</v>
      </c>
      <c r="B13" s="12"/>
      <c r="C13" s="5" t="s">
        <v>27</v>
      </c>
      <c r="X13">
        <v>4400</v>
      </c>
      <c r="Y13">
        <f t="shared" si="1"/>
        <v>4.2114355909091475E-3</v>
      </c>
    </row>
    <row r="14" spans="1:25" x14ac:dyDescent="0.2">
      <c r="A14" s="12"/>
      <c r="B14" s="12"/>
      <c r="C14" s="12"/>
      <c r="X14">
        <v>4800</v>
      </c>
      <c r="Y14">
        <f t="shared" si="1"/>
        <v>6.7164599777456745E-3</v>
      </c>
    </row>
    <row r="15" spans="1:25" x14ac:dyDescent="0.2">
      <c r="A15" s="27" t="s">
        <v>31</v>
      </c>
      <c r="B15" s="12"/>
      <c r="C15" s="28">
        <f>(C7+C11)+(C8+C12)*INT(MAX(F21:F3526))</f>
        <v>59519.692142094063</v>
      </c>
      <c r="E15" s="29" t="s">
        <v>134</v>
      </c>
      <c r="F15" s="23">
        <v>1</v>
      </c>
      <c r="X15">
        <v>5200</v>
      </c>
      <c r="Y15">
        <f t="shared" si="1"/>
        <v>1.0263032021994311E-2</v>
      </c>
    </row>
    <row r="16" spans="1:25" x14ac:dyDescent="0.2">
      <c r="A16" s="31" t="s">
        <v>17</v>
      </c>
      <c r="B16" s="12"/>
      <c r="C16" s="32">
        <f>+C8+C12</f>
        <v>1.2443759307362769</v>
      </c>
      <c r="E16" s="29" t="s">
        <v>115</v>
      </c>
      <c r="F16" s="30">
        <f ca="1">NOW()+15018.5+$C$5/24</f>
        <v>59946.701885995368</v>
      </c>
      <c r="X16">
        <v>5600</v>
      </c>
      <c r="Y16">
        <f t="shared" si="1"/>
        <v>1.4047175786633361E-2</v>
      </c>
    </row>
    <row r="17" spans="1:32" ht="13.5" thickBot="1" x14ac:dyDescent="0.25">
      <c r="A17" s="29" t="s">
        <v>109</v>
      </c>
      <c r="B17" s="12"/>
      <c r="C17" s="12">
        <f>COUNT(C21:C2184)</f>
        <v>236</v>
      </c>
      <c r="E17" s="29" t="s">
        <v>135</v>
      </c>
      <c r="F17" s="30">
        <f ca="1">ROUND(2*(F16-$C$7)/$C$8,0)/2+F15</f>
        <v>21682.5</v>
      </c>
      <c r="X17">
        <v>6000</v>
      </c>
      <c r="Y17">
        <f t="shared" si="1"/>
        <v>1.7238403706136482E-2</v>
      </c>
    </row>
    <row r="18" spans="1:32" ht="14.25" thickTop="1" thickBot="1" x14ac:dyDescent="0.25">
      <c r="A18" s="31" t="s">
        <v>18</v>
      </c>
      <c r="B18" s="12"/>
      <c r="C18" s="34">
        <f>+C15</f>
        <v>59519.692142094063</v>
      </c>
      <c r="D18" s="35">
        <f>+C16</f>
        <v>1.2443759307362769</v>
      </c>
      <c r="E18" s="29" t="s">
        <v>116</v>
      </c>
      <c r="F18" s="26">
        <f ca="1">ROUND(2*(F16-$C$15)/$C$16,0)/2+F15</f>
        <v>344</v>
      </c>
      <c r="X18">
        <v>6400</v>
      </c>
      <c r="Y18">
        <f t="shared" si="1"/>
        <v>1.9114048273862674E-2</v>
      </c>
    </row>
    <row r="19" spans="1:32" ht="13.5" thickTop="1" x14ac:dyDescent="0.2">
      <c r="E19" s="29" t="s">
        <v>117</v>
      </c>
      <c r="F19" s="33">
        <f ca="1">+$C$15+$C$16*F18-15018.5-$C$5/24</f>
        <v>44929.653295600678</v>
      </c>
      <c r="X19">
        <v>6800</v>
      </c>
      <c r="Y19">
        <f t="shared" si="1"/>
        <v>1.9176153792900944E-2</v>
      </c>
    </row>
    <row r="20" spans="1:32" ht="15" thickBot="1" x14ac:dyDescent="0.25">
      <c r="A20" s="6" t="s">
        <v>19</v>
      </c>
      <c r="B20" s="6" t="s">
        <v>20</v>
      </c>
      <c r="C20" s="78" t="s">
        <v>21</v>
      </c>
      <c r="D20" s="78" t="s">
        <v>26</v>
      </c>
      <c r="E20" s="6" t="s">
        <v>22</v>
      </c>
      <c r="F20" s="6" t="s">
        <v>23</v>
      </c>
      <c r="G20" s="6" t="s">
        <v>24</v>
      </c>
      <c r="H20" s="9" t="s">
        <v>12</v>
      </c>
      <c r="I20" s="9" t="s">
        <v>126</v>
      </c>
      <c r="J20" s="9" t="s">
        <v>10</v>
      </c>
      <c r="K20" s="9" t="s">
        <v>11</v>
      </c>
      <c r="L20" s="9" t="s">
        <v>7</v>
      </c>
      <c r="M20" s="9" t="s">
        <v>8</v>
      </c>
      <c r="N20" s="9" t="s">
        <v>9</v>
      </c>
      <c r="O20" s="9" t="s">
        <v>33</v>
      </c>
      <c r="P20" s="8" t="s">
        <v>165</v>
      </c>
      <c r="Q20" s="6" t="s">
        <v>28</v>
      </c>
      <c r="R20" s="49" t="s">
        <v>152</v>
      </c>
      <c r="S20" s="54" t="s">
        <v>153</v>
      </c>
      <c r="T20" s="8" t="s">
        <v>160</v>
      </c>
      <c r="U20" s="6" t="s">
        <v>161</v>
      </c>
      <c r="X20">
        <v>7200</v>
      </c>
      <c r="Y20">
        <f t="shared" si="1"/>
        <v>1.7232020904114041E-2</v>
      </c>
    </row>
    <row r="21" spans="1:32" x14ac:dyDescent="0.2">
      <c r="A21" t="s">
        <v>25</v>
      </c>
      <c r="B21" s="5"/>
      <c r="C21" s="79">
        <v>32967.262000000002</v>
      </c>
      <c r="D21" s="79" t="s">
        <v>27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s="38">
        <f>+C$11+C$12*$F21</f>
        <v>-6.3467956618031965E-2</v>
      </c>
      <c r="P21" s="38">
        <f ca="1">+D$11+D$12*$F21</f>
        <v>-0.17822182353844845</v>
      </c>
      <c r="Q21" s="2">
        <f>+C21-15018.5</f>
        <v>17948.762000000002</v>
      </c>
      <c r="R21" s="50"/>
      <c r="S21">
        <f>G21-O21</f>
        <v>6.3467956618031965E-2</v>
      </c>
      <c r="T21">
        <f>U$2+U$3*F21+U$4*F21^2+U$5*SIN(RADIANS(U$6*F21+U$7))</f>
        <v>4.5922474864961225E-2</v>
      </c>
      <c r="U21">
        <f>+(T21-S21)^2</f>
        <v>3.0784392994733829E-4</v>
      </c>
      <c r="X21">
        <v>7600</v>
      </c>
      <c r="Y21">
        <f t="shared" si="1"/>
        <v>1.3425375782579707E-2</v>
      </c>
    </row>
    <row r="22" spans="1:32" x14ac:dyDescent="0.2">
      <c r="A22" s="14" t="s">
        <v>104</v>
      </c>
      <c r="B22" s="13"/>
      <c r="C22" s="80">
        <v>38269.504000000001</v>
      </c>
      <c r="D22" s="81"/>
      <c r="E22">
        <f>+(C22-C$7)/C$8</f>
        <v>4261.0039100279682</v>
      </c>
      <c r="F22">
        <f>ROUND(2*E22,0)/2</f>
        <v>4261</v>
      </c>
      <c r="G22">
        <f>+C22-(C$7+F22*C$8)</f>
        <v>4.8654999991413206E-3</v>
      </c>
      <c r="I22">
        <f>G22</f>
        <v>4.8654999991413206E-3</v>
      </c>
      <c r="O22" s="38">
        <f>+C$11+C$12*F22</f>
        <v>-1.4761589342226974E-2</v>
      </c>
      <c r="P22" s="38">
        <f ca="1">+D$11+D$12*$F22</f>
        <v>-0.10264782721757147</v>
      </c>
      <c r="Q22" s="2">
        <f>+C22-15018.5</f>
        <v>23251.004000000001</v>
      </c>
      <c r="R22" s="50"/>
      <c r="S22">
        <f>G22-O22</f>
        <v>1.9627089341368295E-2</v>
      </c>
      <c r="T22">
        <f>U$2+U$3*F22+U$4*F22^2+U$5*SIN(RADIANS(U$6*F22+U$7))</f>
        <v>3.7103843521025144E-3</v>
      </c>
      <c r="U22">
        <f>+(T22-S22)^2</f>
        <v>2.533414977153182E-4</v>
      </c>
      <c r="X22">
        <v>8000</v>
      </c>
      <c r="Y22">
        <f t="shared" si="1"/>
        <v>8.2131223727573872E-3</v>
      </c>
    </row>
    <row r="23" spans="1:32" x14ac:dyDescent="0.2">
      <c r="A23" s="15" t="s">
        <v>105</v>
      </c>
      <c r="B23" s="13"/>
      <c r="C23" s="80">
        <v>41395.389000000003</v>
      </c>
      <c r="D23" s="80">
        <v>2E-3</v>
      </c>
      <c r="E23">
        <f>+(C23-C$7)/C$8</f>
        <v>6773.0371607354591</v>
      </c>
      <c r="F23">
        <f>ROUND(2*E23,0)/2</f>
        <v>6773</v>
      </c>
      <c r="G23">
        <f>+C23-(C$7+F23*C$8)</f>
        <v>4.6241500000178348E-2</v>
      </c>
      <c r="I23">
        <f>G23</f>
        <v>4.6241500000178348E-2</v>
      </c>
      <c r="O23" s="38">
        <f>+C$11+C$12*F23</f>
        <v>1.3952420185306971E-2</v>
      </c>
      <c r="P23" s="38">
        <f ca="1">+D$11+D$12*$F23</f>
        <v>-5.8094464448727776E-2</v>
      </c>
      <c r="Q23" s="2">
        <f>+C23-15018.5</f>
        <v>26376.889000000003</v>
      </c>
      <c r="R23" s="50"/>
      <c r="S23">
        <f>G23-O23</f>
        <v>3.2289079814871377E-2</v>
      </c>
      <c r="T23">
        <f>U$2+U$3*F23+U$4*F23^2+U$5*SIN(RADIANS(U$6*F23+U$7))</f>
        <v>1.9234753372883735E-2</v>
      </c>
      <c r="U23">
        <f>+(T23-S23)^2</f>
        <v>1.7041543885397775E-4</v>
      </c>
      <c r="X23">
        <v>8400</v>
      </c>
      <c r="Y23">
        <f t="shared" si="1"/>
        <v>2.2914379974025949E-3</v>
      </c>
    </row>
    <row r="24" spans="1:32" x14ac:dyDescent="0.2">
      <c r="A24" t="s">
        <v>36</v>
      </c>
      <c r="B24" s="5"/>
      <c r="C24" s="82">
        <v>42439.415000000001</v>
      </c>
      <c r="D24" s="79"/>
      <c r="E24">
        <f>+(C24-C$7)/C$8</f>
        <v>7612.0405234961281</v>
      </c>
      <c r="F24">
        <f>ROUND(2*E24,0)/2</f>
        <v>7612</v>
      </c>
      <c r="G24">
        <f>+C24-(C$7+F24*C$8)</f>
        <v>5.0425999994331505E-2</v>
      </c>
      <c r="I24">
        <f>G24</f>
        <v>5.0425999994331505E-2</v>
      </c>
      <c r="O24" s="38">
        <f>+C$11+C$12*F24</f>
        <v>2.354280792161309E-2</v>
      </c>
      <c r="P24" s="38">
        <f ca="1">+D$11+D$12*$F24</f>
        <v>-4.3213783173624315E-2</v>
      </c>
      <c r="Q24" s="2">
        <f>+C24-15018.5</f>
        <v>27420.915000000001</v>
      </c>
      <c r="R24" s="50"/>
      <c r="S24">
        <f>G24-O24</f>
        <v>2.6883192072718415E-2</v>
      </c>
      <c r="T24">
        <f>U$2+U$3*F24+U$4*F24^2+U$5*SIN(RADIANS(U$6*F24+U$7))</f>
        <v>1.3286474009397661E-2</v>
      </c>
      <c r="U24">
        <f>+(T24-S24)^2</f>
        <v>1.8487074209343288E-4</v>
      </c>
      <c r="X24">
        <v>8800</v>
      </c>
      <c r="Y24">
        <f t="shared" si="1"/>
        <v>-3.5168335957101093E-3</v>
      </c>
      <c r="AB24">
        <v>9</v>
      </c>
      <c r="AD24" t="s">
        <v>35</v>
      </c>
      <c r="AF24" t="s">
        <v>37</v>
      </c>
    </row>
    <row r="25" spans="1:32" x14ac:dyDescent="0.2">
      <c r="A25" t="s">
        <v>36</v>
      </c>
      <c r="B25" s="5"/>
      <c r="C25" s="82">
        <v>42439.415999999997</v>
      </c>
      <c r="D25" s="79"/>
      <c r="E25">
        <f>+(C25-C$7)/C$8</f>
        <v>7612.0413271191792</v>
      </c>
      <c r="F25">
        <f>ROUND(2*E25,0)/2</f>
        <v>7612</v>
      </c>
      <c r="G25">
        <f>+C25-(C$7+F25*C$8)</f>
        <v>5.1425999990897253E-2</v>
      </c>
      <c r="I25">
        <f>G25</f>
        <v>5.1425999990897253E-2</v>
      </c>
      <c r="O25" s="38">
        <f>+C$11+C$12*F25</f>
        <v>2.354280792161309E-2</v>
      </c>
      <c r="P25" s="38">
        <f ca="1">+D$11+D$12*$F25</f>
        <v>-4.3213783173624315E-2</v>
      </c>
      <c r="Q25" s="2">
        <f>+C25-15018.5</f>
        <v>27420.915999999997</v>
      </c>
      <c r="R25" s="50"/>
      <c r="S25">
        <f>G25-O25</f>
        <v>2.7883192069284163E-2</v>
      </c>
      <c r="T25">
        <f>U$2+U$3*F25+U$4*F25^2+U$5*SIN(RADIANS(U$6*F25+U$7))</f>
        <v>1.3286474009397661E-2</v>
      </c>
      <c r="U25">
        <f>+(T25-S25)^2</f>
        <v>2.1306417811981675E-4</v>
      </c>
      <c r="X25">
        <v>9200</v>
      </c>
      <c r="Y25">
        <f t="shared" si="1"/>
        <v>-8.3952775306769117E-3</v>
      </c>
      <c r="AA25" t="s">
        <v>38</v>
      </c>
      <c r="AB25">
        <v>8</v>
      </c>
      <c r="AD25" t="s">
        <v>39</v>
      </c>
      <c r="AF25" t="s">
        <v>37</v>
      </c>
    </row>
    <row r="26" spans="1:32" x14ac:dyDescent="0.2">
      <c r="A26" t="s">
        <v>41</v>
      </c>
      <c r="B26" s="5"/>
      <c r="C26" s="82">
        <v>42841.349000000002</v>
      </c>
      <c r="D26" s="79"/>
      <c r="E26">
        <f>+(C26-C$7)/C$8</f>
        <v>7935.0439521538892</v>
      </c>
      <c r="F26">
        <f>ROUND(2*E26,0)/2</f>
        <v>7935</v>
      </c>
      <c r="G26">
        <f>+C26-(C$7+F26*C$8)</f>
        <v>5.4692499994416721E-2</v>
      </c>
      <c r="I26">
        <f>G26</f>
        <v>5.4692499994416721E-2</v>
      </c>
      <c r="O26" s="38">
        <f>+C$11+C$12*F26</f>
        <v>2.7234935739046798E-2</v>
      </c>
      <c r="P26" s="38">
        <f ca="1">+D$11+D$12*$F26</f>
        <v>-3.7484986925878899E-2</v>
      </c>
      <c r="Q26" s="2">
        <f>+C26-15018.5</f>
        <v>27822.849000000002</v>
      </c>
      <c r="R26" s="50"/>
      <c r="S26">
        <f>G26-O26</f>
        <v>2.7457564255369923E-2</v>
      </c>
      <c r="T26">
        <f>U$2+U$3*F26+U$4*F26^2+U$5*SIN(RADIANS(U$6*F26+U$7))</f>
        <v>9.1289430054313503E-3</v>
      </c>
      <c r="U26">
        <f>+(T26-S26)^2</f>
        <v>3.3593835692369983E-4</v>
      </c>
      <c r="X26">
        <v>9600</v>
      </c>
      <c r="Y26">
        <f t="shared" si="1"/>
        <v>-1.1665963227823668E-2</v>
      </c>
      <c r="AA26" t="s">
        <v>38</v>
      </c>
      <c r="AB26">
        <v>10</v>
      </c>
      <c r="AD26" t="s">
        <v>40</v>
      </c>
      <c r="AF26" t="s">
        <v>37</v>
      </c>
    </row>
    <row r="27" spans="1:32" x14ac:dyDescent="0.2">
      <c r="A27" t="s">
        <v>42</v>
      </c>
      <c r="B27" s="5"/>
      <c r="C27" s="82">
        <v>43015.548000000003</v>
      </c>
      <c r="D27" s="79"/>
      <c r="E27">
        <f>+(C27-C$7)/C$8</f>
        <v>8075.0342845685482</v>
      </c>
      <c r="F27">
        <f>ROUND(2*E27,0)/2</f>
        <v>8075</v>
      </c>
      <c r="G27">
        <f>+C27-(C$7+F27*C$8)</f>
        <v>4.26625000036438E-2</v>
      </c>
      <c r="I27">
        <f>G27</f>
        <v>4.26625000036438E-2</v>
      </c>
      <c r="O27" s="38">
        <f>+C$11+C$12*F27</f>
        <v>2.8835238817810638E-2</v>
      </c>
      <c r="P27" s="38">
        <f ca="1">+D$11+D$12*$F27</f>
        <v>-3.5001917344812783E-2</v>
      </c>
      <c r="Q27" s="2">
        <f>+C27-15018.5</f>
        <v>27997.048000000003</v>
      </c>
      <c r="R27" s="50"/>
      <c r="S27">
        <f>G27-O27</f>
        <v>1.3827261185833162E-2</v>
      </c>
      <c r="T27">
        <f>U$2+U$3*F27+U$4*F27^2+U$5*SIN(RADIANS(U$6*F27+U$7))</f>
        <v>7.1330013945516231E-3</v>
      </c>
      <c r="U27">
        <f>+(T27-S27)^2</f>
        <v>4.4813114153168749E-5</v>
      </c>
      <c r="X27">
        <v>10000</v>
      </c>
      <c r="Y27">
        <f t="shared" si="1"/>
        <v>-1.2899099939178375E-2</v>
      </c>
      <c r="AB27">
        <v>6</v>
      </c>
      <c r="AD27" t="s">
        <v>35</v>
      </c>
      <c r="AF27" t="s">
        <v>37</v>
      </c>
    </row>
    <row r="28" spans="1:32" x14ac:dyDescent="0.2">
      <c r="A28" t="s">
        <v>43</v>
      </c>
      <c r="B28" s="5"/>
      <c r="C28" s="82">
        <v>43040.432999999997</v>
      </c>
      <c r="D28" s="79"/>
      <c r="E28">
        <f>+(C28-C$7)/C$8</f>
        <v>8095.0324442717501</v>
      </c>
      <c r="F28">
        <f>ROUND(2*E28,0)/2</f>
        <v>8095</v>
      </c>
      <c r="G28">
        <f>+C28-(C$7+F28*C$8)</f>
        <v>4.0372499992372468E-2</v>
      </c>
      <c r="I28">
        <f>G28</f>
        <v>4.0372499992372468E-2</v>
      </c>
      <c r="O28" s="38">
        <f>+C$11+C$12*F28</f>
        <v>2.9063853543348325E-2</v>
      </c>
      <c r="P28" s="38">
        <f ca="1">+D$11+D$12*$F28</f>
        <v>-3.4647193118946179E-2</v>
      </c>
      <c r="Q28" s="2">
        <f>+C28-15018.5</f>
        <v>28021.932999999997</v>
      </c>
      <c r="R28" s="50"/>
      <c r="S28">
        <f>G28-O28</f>
        <v>1.1308646449024143E-2</v>
      </c>
      <c r="T28">
        <f>U$2+U$3*F28+U$4*F28^2+U$5*SIN(RADIANS(U$6*F28+U$7))</f>
        <v>6.841366794984087E-3</v>
      </c>
      <c r="U28">
        <f>+(T28-S28)^2</f>
        <v>1.9956587507400239E-5</v>
      </c>
      <c r="X28">
        <v>10400</v>
      </c>
      <c r="Y28">
        <f t="shared" si="1"/>
        <v>-1.1982555569458085E-2</v>
      </c>
      <c r="AA28" t="s">
        <v>38</v>
      </c>
      <c r="AB28">
        <v>6</v>
      </c>
      <c r="AD28" t="s">
        <v>35</v>
      </c>
      <c r="AF28" t="s">
        <v>37</v>
      </c>
    </row>
    <row r="29" spans="1:32" x14ac:dyDescent="0.2">
      <c r="A29" t="s">
        <v>44</v>
      </c>
      <c r="B29" s="5"/>
      <c r="C29" s="82">
        <v>43488.402000000002</v>
      </c>
      <c r="D29" s="79"/>
      <c r="E29">
        <f>+(C29-C$7)/C$8</f>
        <v>8455.0306602285727</v>
      </c>
      <c r="F29">
        <f>ROUND(2*E29,0)/2</f>
        <v>8455</v>
      </c>
      <c r="G29">
        <f>+C29-(C$7+F29*C$8)</f>
        <v>3.8152499997522682E-2</v>
      </c>
      <c r="I29">
        <f>G29</f>
        <v>3.8152499997522682E-2</v>
      </c>
      <c r="O29" s="38">
        <f>+C$11+C$12*F29</f>
        <v>3.3178918603026755E-2</v>
      </c>
      <c r="P29" s="38">
        <f ca="1">+D$11+D$12*$F29</f>
        <v>-2.8262157053347559E-2</v>
      </c>
      <c r="Q29" s="2">
        <f>+C29-15018.5</f>
        <v>28469.902000000002</v>
      </c>
      <c r="R29" s="50"/>
      <c r="S29">
        <f>G29-O29</f>
        <v>4.9735813944959267E-3</v>
      </c>
      <c r="T29">
        <f>U$2+U$3*F29+U$4*F29^2+U$5*SIN(RADIANS(U$6*F29+U$7))</f>
        <v>1.4670380373220445E-3</v>
      </c>
      <c r="U29">
        <f>+(T29-S29)^2</f>
        <v>1.2295846315740282E-5</v>
      </c>
      <c r="X29">
        <v>10800</v>
      </c>
      <c r="Y29">
        <f t="shared" si="1"/>
        <v>-9.1399940861821762E-3</v>
      </c>
      <c r="AA29" t="s">
        <v>38</v>
      </c>
      <c r="AF29" t="s">
        <v>45</v>
      </c>
    </row>
    <row r="30" spans="1:32" x14ac:dyDescent="0.2">
      <c r="A30" t="s">
        <v>46</v>
      </c>
      <c r="B30" s="5"/>
      <c r="C30" s="82">
        <v>43488.482000000004</v>
      </c>
      <c r="D30" s="79"/>
      <c r="E30">
        <f>+(C30-C$7)/C$8</f>
        <v>8455.0949500729093</v>
      </c>
      <c r="F30">
        <f>ROUND(2*E30,0)/2</f>
        <v>8455</v>
      </c>
      <c r="O30" s="38">
        <f>+C$11+C$12*F30</f>
        <v>3.3178918603026755E-2</v>
      </c>
      <c r="P30" s="38">
        <f ca="1">+D$11+D$12*$F30</f>
        <v>-2.8262157053347559E-2</v>
      </c>
      <c r="Q30" s="2">
        <f>+C30-15018.5</f>
        <v>28469.982000000004</v>
      </c>
      <c r="R30" s="50">
        <f>+C30-(C$7+F30*C$8)</f>
        <v>0.11815249999926891</v>
      </c>
      <c r="X30">
        <v>11200</v>
      </c>
      <c r="Y30">
        <f t="shared" si="1"/>
        <v>-4.8946977857575007E-3</v>
      </c>
      <c r="AB30">
        <v>8</v>
      </c>
      <c r="AD30" t="s">
        <v>40</v>
      </c>
      <c r="AF30" t="s">
        <v>37</v>
      </c>
    </row>
    <row r="31" spans="1:32" x14ac:dyDescent="0.2">
      <c r="A31" t="s">
        <v>46</v>
      </c>
      <c r="B31" s="5"/>
      <c r="C31" s="82">
        <v>43544.396000000001</v>
      </c>
      <c r="D31" s="79"/>
      <c r="E31">
        <f>+(C31-C$7)/C$8</f>
        <v>8500.0287295241851</v>
      </c>
      <c r="F31">
        <f>ROUND(2*E31,0)/2</f>
        <v>8500</v>
      </c>
      <c r="G31">
        <f>+C31-(C$7+F31*C$8)</f>
        <v>3.5749999995459802E-2</v>
      </c>
      <c r="I31">
        <f>G31</f>
        <v>3.5749999995459802E-2</v>
      </c>
      <c r="O31" s="38">
        <f>+C$11+C$12*F31</f>
        <v>3.3693301735486555E-2</v>
      </c>
      <c r="P31" s="38">
        <f ca="1">+D$11+D$12*$F31</f>
        <v>-2.7464027545147734E-2</v>
      </c>
      <c r="Q31" s="2">
        <f>+C31-15018.5</f>
        <v>28525.896000000001</v>
      </c>
      <c r="R31" s="50"/>
      <c r="S31">
        <f>G31-O31</f>
        <v>2.056698259973247E-3</v>
      </c>
      <c r="T31">
        <f>U$2+U$3*F31+U$4*F31^2+U$5*SIN(RADIANS(U$6*F31+U$7))</f>
        <v>7.9568095910763185E-4</v>
      </c>
      <c r="U31">
        <f>+(T31-S31)^2</f>
        <v>1.5901646330824012E-6</v>
      </c>
      <c r="X31">
        <v>11600</v>
      </c>
      <c r="Y31">
        <f t="shared" si="1"/>
        <v>1.5073821904443155E-5</v>
      </c>
      <c r="AA31" t="s">
        <v>38</v>
      </c>
      <c r="AB31">
        <v>9</v>
      </c>
      <c r="AD31" t="s">
        <v>40</v>
      </c>
      <c r="AF31" t="s">
        <v>37</v>
      </c>
    </row>
    <row r="32" spans="1:32" x14ac:dyDescent="0.2">
      <c r="A32" t="s">
        <v>44</v>
      </c>
      <c r="B32" s="5"/>
      <c r="C32" s="82">
        <v>43544.406999999999</v>
      </c>
      <c r="D32" s="79"/>
      <c r="E32">
        <f>+(C32-C$7)/C$8</f>
        <v>8500.0375693777787</v>
      </c>
      <c r="F32">
        <f>ROUND(2*E32,0)/2</f>
        <v>8500</v>
      </c>
      <c r="G32">
        <f>+C32-(C$7+F32*C$8)</f>
        <v>4.6749999994062819E-2</v>
      </c>
      <c r="I32">
        <f>G32</f>
        <v>4.6749999994062819E-2</v>
      </c>
      <c r="O32" s="38">
        <f>+C$11+C$12*F32</f>
        <v>3.3693301735486555E-2</v>
      </c>
      <c r="P32" s="38">
        <f ca="1">+D$11+D$12*$F32</f>
        <v>-2.7464027545147734E-2</v>
      </c>
      <c r="Q32" s="2">
        <f>+C32-15018.5</f>
        <v>28525.906999999999</v>
      </c>
      <c r="R32" s="50"/>
      <c r="S32">
        <f>G32-O32</f>
        <v>1.3056698258576263E-2</v>
      </c>
      <c r="T32">
        <f>U$2+U$3*F32+U$4*F32^2+U$5*SIN(RADIANS(U$6*F32+U$7))</f>
        <v>7.9568095910763185E-4</v>
      </c>
      <c r="U32">
        <f>+(T32-S32)^2</f>
        <v>1.5033254521786905E-4</v>
      </c>
      <c r="X32">
        <v>12000</v>
      </c>
      <c r="Y32">
        <f t="shared" si="1"/>
        <v>4.7554977768376697E-3</v>
      </c>
      <c r="AA32" t="s">
        <v>38</v>
      </c>
      <c r="AF32" t="s">
        <v>45</v>
      </c>
    </row>
    <row r="33" spans="1:32" x14ac:dyDescent="0.2">
      <c r="A33" t="s">
        <v>46</v>
      </c>
      <c r="B33" s="5"/>
      <c r="C33" s="82">
        <v>43544.487000000001</v>
      </c>
      <c r="D33" s="79"/>
      <c r="E33">
        <f>+(C33-C$7)/C$8</f>
        <v>8500.1018592221153</v>
      </c>
      <c r="F33">
        <f>ROUND(2*E33,0)/2</f>
        <v>8500</v>
      </c>
      <c r="O33" s="38">
        <f>+C$11+C$12*F33</f>
        <v>3.3693301735486555E-2</v>
      </c>
      <c r="P33" s="38">
        <f ca="1">+D$11+D$12*$F33</f>
        <v>-2.7464027545147734E-2</v>
      </c>
      <c r="Q33" s="2">
        <f>+C33-15018.5</f>
        <v>28525.987000000001</v>
      </c>
      <c r="R33" s="50">
        <f>+C33-(C$7+F33*C$8)</f>
        <v>0.12674999999580905</v>
      </c>
      <c r="X33">
        <v>12400</v>
      </c>
      <c r="Y33">
        <f t="shared" si="1"/>
        <v>8.532058857762365E-3</v>
      </c>
      <c r="AB33">
        <v>7</v>
      </c>
      <c r="AD33" t="s">
        <v>35</v>
      </c>
      <c r="AF33" t="s">
        <v>37</v>
      </c>
    </row>
    <row r="34" spans="1:32" x14ac:dyDescent="0.2">
      <c r="A34" t="s">
        <v>47</v>
      </c>
      <c r="B34" s="5"/>
      <c r="C34" s="82">
        <v>43890.339</v>
      </c>
      <c r="D34" s="79"/>
      <c r="E34">
        <f>+(C34-C$7)/C$8</f>
        <v>8778.0364997554952</v>
      </c>
      <c r="F34">
        <f>ROUND(2*E34,0)/2</f>
        <v>8778</v>
      </c>
      <c r="G34">
        <f>+C34-(C$7+F34*C$8)</f>
        <v>4.54189999945811E-2</v>
      </c>
      <c r="I34">
        <f>G34</f>
        <v>4.54189999945811E-2</v>
      </c>
      <c r="O34" s="38">
        <f>+C$11+C$12*F34</f>
        <v>3.6871046420460463E-2</v>
      </c>
      <c r="P34" s="38">
        <f ca="1">+D$11+D$12*$F34</f>
        <v>-2.2533360805602143E-2</v>
      </c>
      <c r="Q34" s="2">
        <f>+C34-15018.5</f>
        <v>28871.839</v>
      </c>
      <c r="R34" s="50"/>
      <c r="S34">
        <f>G34-O34</f>
        <v>8.5479535741206369E-3</v>
      </c>
      <c r="T34">
        <f>U$2+U$3*F34+U$4*F34^2+U$5*SIN(RADIANS(U$6*F34+U$7))</f>
        <v>-3.2144677378716686E-3</v>
      </c>
      <c r="U34">
        <f>+(T34-S34)^2</f>
        <v>1.3835455512081079E-4</v>
      </c>
      <c r="X34">
        <v>12800</v>
      </c>
      <c r="Y34">
        <f t="shared" si="1"/>
        <v>1.0718062728773625E-2</v>
      </c>
      <c r="AA34" t="s">
        <v>38</v>
      </c>
      <c r="AB34">
        <v>7</v>
      </c>
      <c r="AD34" t="s">
        <v>35</v>
      </c>
      <c r="AF34" t="s">
        <v>37</v>
      </c>
    </row>
    <row r="35" spans="1:32" x14ac:dyDescent="0.2">
      <c r="A35" t="s">
        <v>48</v>
      </c>
      <c r="B35" s="5"/>
      <c r="C35" s="82">
        <v>43931.389000000003</v>
      </c>
      <c r="D35" s="79"/>
      <c r="E35">
        <f>+(C35-C$7)/C$8</f>
        <v>8811.0252261294827</v>
      </c>
      <c r="F35">
        <f>ROUND(2*E35,0)/2</f>
        <v>8811</v>
      </c>
      <c r="G35">
        <f>+C35-(C$7+F35*C$8)</f>
        <v>3.1390500000270549E-2</v>
      </c>
      <c r="I35">
        <f>G35</f>
        <v>3.1390500000270549E-2</v>
      </c>
      <c r="O35" s="38">
        <f>+C$11+C$12*F35</f>
        <v>3.7248260717597653E-2</v>
      </c>
      <c r="P35" s="38">
        <f ca="1">+D$11+D$12*$F35</f>
        <v>-2.1948065832922248E-2</v>
      </c>
      <c r="Q35" s="2">
        <f>+C35-15018.5</f>
        <v>28912.889000000003</v>
      </c>
      <c r="R35" s="50"/>
      <c r="S35">
        <f>G35-O35</f>
        <v>-5.857760717327104E-3</v>
      </c>
      <c r="T35">
        <f>U$2+U$3*F35+U$4*F35^2+U$5*SIN(RADIANS(U$6*F35+U$7))</f>
        <v>-3.6669564965968191E-3</v>
      </c>
      <c r="U35">
        <f>+(T35-S35)^2</f>
        <v>4.7996231335696311E-6</v>
      </c>
      <c r="X35">
        <v>13200</v>
      </c>
      <c r="Y35">
        <f t="shared" si="1"/>
        <v>1.095600399241565E-2</v>
      </c>
      <c r="AA35" t="s">
        <v>38</v>
      </c>
      <c r="AB35">
        <v>8</v>
      </c>
      <c r="AD35" t="s">
        <v>40</v>
      </c>
      <c r="AF35" t="s">
        <v>37</v>
      </c>
    </row>
    <row r="36" spans="1:32" x14ac:dyDescent="0.2">
      <c r="A36" t="s">
        <v>48</v>
      </c>
      <c r="B36" s="5"/>
      <c r="C36" s="82">
        <v>43936.37</v>
      </c>
      <c r="D36" s="79"/>
      <c r="E36">
        <f>+(C36-C$7)/C$8</f>
        <v>8815.0280725623397</v>
      </c>
      <c r="F36">
        <f>ROUND(2*E36,0)/2</f>
        <v>8815</v>
      </c>
      <c r="G36">
        <f>+C36-(C$7+F36*C$8)</f>
        <v>3.493249999883119E-2</v>
      </c>
      <c r="I36">
        <f>G36</f>
        <v>3.493249999883119E-2</v>
      </c>
      <c r="O36" s="38">
        <f>+C$11+C$12*F36</f>
        <v>3.7293983662705185E-2</v>
      </c>
      <c r="P36" s="38">
        <f ca="1">+D$11+D$12*$F36</f>
        <v>-2.1877120987748938E-2</v>
      </c>
      <c r="Q36" s="2">
        <f>+C36-15018.5</f>
        <v>28917.870000000003</v>
      </c>
      <c r="R36" s="50"/>
      <c r="S36">
        <f>G36-O36</f>
        <v>-2.361483663873995E-3</v>
      </c>
      <c r="T36">
        <f>U$2+U$3*F36+U$4*F36^2+U$5*SIN(RADIANS(U$6*F36+U$7))</f>
        <v>-3.7213669321670322E-3</v>
      </c>
      <c r="U36">
        <f>+(T36-S36)^2</f>
        <v>1.8492825033833525E-6</v>
      </c>
      <c r="X36">
        <v>13600</v>
      </c>
      <c r="Y36">
        <f t="shared" si="1"/>
        <v>9.215392827051026E-3</v>
      </c>
      <c r="AA36" t="s">
        <v>38</v>
      </c>
      <c r="AB36">
        <v>9</v>
      </c>
      <c r="AD36" t="s">
        <v>39</v>
      </c>
      <c r="AF36" t="s">
        <v>37</v>
      </c>
    </row>
    <row r="37" spans="1:32" x14ac:dyDescent="0.2">
      <c r="A37" t="s">
        <v>49</v>
      </c>
      <c r="B37" s="5"/>
      <c r="C37" s="82">
        <v>44201.419000000002</v>
      </c>
      <c r="D37" s="79"/>
      <c r="E37">
        <f>+(C37-C$7)/C$8</f>
        <v>9028.0275594490195</v>
      </c>
      <c r="F37">
        <f>ROUND(2*E37,0)/2</f>
        <v>9028</v>
      </c>
      <c r="G37">
        <f>+C37-(C$7+F37*C$8)</f>
        <v>3.429399999731686E-2</v>
      </c>
      <c r="I37">
        <f>G37</f>
        <v>3.429399999731686E-2</v>
      </c>
      <c r="O37" s="38">
        <f>+C$11+C$12*F37</f>
        <v>3.9728730489681591E-2</v>
      </c>
      <c r="P37" s="38">
        <f ca="1">+D$11+D$12*$F37</f>
        <v>-1.8099307982269747E-2</v>
      </c>
      <c r="Q37" s="2">
        <f>+C37-15018.5</f>
        <v>29182.919000000002</v>
      </c>
      <c r="R37" s="50"/>
      <c r="S37">
        <f>G37-O37</f>
        <v>-5.434730492364731E-3</v>
      </c>
      <c r="T37">
        <f>U$2+U$3*F37+U$4*F37^2+U$5*SIN(RADIANS(U$6*F37+U$7))</f>
        <v>-6.4595988209999022E-3</v>
      </c>
      <c r="U37">
        <f>+(T37-S37)^2</f>
        <v>1.050355091039449E-6</v>
      </c>
      <c r="X37">
        <v>14000</v>
      </c>
      <c r="Y37">
        <f t="shared" si="1"/>
        <v>5.7976867273933702E-3</v>
      </c>
      <c r="AA37" t="s">
        <v>38</v>
      </c>
      <c r="AB37">
        <v>6</v>
      </c>
      <c r="AD37" t="s">
        <v>40</v>
      </c>
      <c r="AF37" t="s">
        <v>37</v>
      </c>
    </row>
    <row r="38" spans="1:32" x14ac:dyDescent="0.2">
      <c r="A38" s="40" t="s">
        <v>51</v>
      </c>
      <c r="B38" s="41" t="s">
        <v>50</v>
      </c>
      <c r="C38" s="83">
        <v>44221.337</v>
      </c>
      <c r="D38" s="83"/>
      <c r="E38">
        <f>+(C38-C$7)/C$8</f>
        <v>9044.034123442123</v>
      </c>
      <c r="F38">
        <f>ROUND(2*E38,0)/2</f>
        <v>9044</v>
      </c>
      <c r="G38">
        <f>+C38-(C$7+F38*C$8)</f>
        <v>4.246199999761302E-2</v>
      </c>
      <c r="I38">
        <f>G38</f>
        <v>4.246199999761302E-2</v>
      </c>
      <c r="O38" s="38">
        <f>+C$11+C$12*F38</f>
        <v>3.9911622270111746E-2</v>
      </c>
      <c r="P38" s="38">
        <f ca="1">+D$11+D$12*$F38</f>
        <v>-1.781552860157648E-2</v>
      </c>
      <c r="Q38" s="2">
        <f>+C38-15018.5</f>
        <v>29202.837</v>
      </c>
      <c r="R38" s="50"/>
      <c r="S38">
        <f>G38-O38</f>
        <v>2.550377727501274E-3</v>
      </c>
      <c r="T38">
        <f>U$2+U$3*F38+U$4*F38^2+U$5*SIN(RADIANS(U$6*F38+U$7))</f>
        <v>-6.65105674297326E-3</v>
      </c>
      <c r="U38">
        <f>+(T38-S38)^2</f>
        <v>8.4666396314436962E-5</v>
      </c>
      <c r="X38">
        <v>14400</v>
      </c>
      <c r="Y38">
        <f t="shared" si="1"/>
        <v>1.2875296372502586E-3</v>
      </c>
      <c r="AA38" t="s">
        <v>38</v>
      </c>
      <c r="AB38">
        <v>6</v>
      </c>
      <c r="AD38" t="s">
        <v>35</v>
      </c>
      <c r="AF38" t="s">
        <v>37</v>
      </c>
    </row>
    <row r="39" spans="1:32" x14ac:dyDescent="0.2">
      <c r="A39" s="40" t="s">
        <v>51</v>
      </c>
      <c r="B39" s="41"/>
      <c r="C39" s="83">
        <v>44247.459000000003</v>
      </c>
      <c r="D39" s="83"/>
      <c r="E39">
        <f>+(C39-C$7)/C$8</f>
        <v>9065.02636486335</v>
      </c>
      <c r="F39">
        <f>ROUND(2*E39,0)/2</f>
        <v>9065</v>
      </c>
      <c r="G39">
        <f>+C39-(C$7+F39*C$8)</f>
        <v>3.2807499999762513E-2</v>
      </c>
      <c r="I39">
        <f>G39</f>
        <v>3.2807499999762513E-2</v>
      </c>
      <c r="O39" s="38">
        <f>+C$11+C$12*F39</f>
        <v>4.0151667731926327E-2</v>
      </c>
      <c r="P39" s="38">
        <f ca="1">+D$11+D$12*$F39</f>
        <v>-1.744306816441657E-2</v>
      </c>
      <c r="Q39" s="2">
        <f>+C39-15018.5</f>
        <v>29228.959000000003</v>
      </c>
      <c r="R39" s="50"/>
      <c r="S39">
        <f>G39-O39</f>
        <v>-7.3441677321638144E-3</v>
      </c>
      <c r="T39">
        <f>U$2+U$3*F39+U$4*F39^2+U$5*SIN(RADIANS(U$6*F39+U$7))</f>
        <v>-6.8989746915291607E-3</v>
      </c>
      <c r="U39">
        <f>+(T39-S39)^2</f>
        <v>1.9819684342952834E-7</v>
      </c>
      <c r="X39">
        <v>14800</v>
      </c>
      <c r="Y39">
        <f t="shared" si="1"/>
        <v>-3.5418144362410094E-3</v>
      </c>
      <c r="AA39" t="s">
        <v>38</v>
      </c>
      <c r="AB39">
        <v>6</v>
      </c>
      <c r="AD39" t="s">
        <v>35</v>
      </c>
      <c r="AF39" t="s">
        <v>37</v>
      </c>
    </row>
    <row r="40" spans="1:32" x14ac:dyDescent="0.2">
      <c r="A40" s="40" t="s">
        <v>52</v>
      </c>
      <c r="B40" s="41"/>
      <c r="C40" s="83">
        <v>44303.455000000002</v>
      </c>
      <c r="D40" s="83"/>
      <c r="E40">
        <f>+(C40-C$7)/C$8</f>
        <v>9110.0260414050699</v>
      </c>
      <c r="F40">
        <f>ROUND(2*E40,0)/2</f>
        <v>9110</v>
      </c>
      <c r="G40">
        <f>+C40-(C$7+F40*C$8)</f>
        <v>3.2404999998107087E-2</v>
      </c>
      <c r="I40">
        <f>G40</f>
        <v>3.2404999998107087E-2</v>
      </c>
      <c r="O40" s="38">
        <f>+C$11+C$12*F40</f>
        <v>4.0666050864386127E-2</v>
      </c>
      <c r="P40" s="38">
        <f ca="1">+D$11+D$12*$F40</f>
        <v>-1.6644938656216746E-2</v>
      </c>
      <c r="Q40" s="2">
        <f>+C40-15018.5</f>
        <v>29284.955000000002</v>
      </c>
      <c r="R40" s="50"/>
      <c r="S40">
        <f>G40-O40</f>
        <v>-8.2610508662790405E-3</v>
      </c>
      <c r="T40">
        <f>U$2+U$3*F40+U$4*F40^2+U$5*SIN(RADIANS(U$6*F40+U$7))</f>
        <v>-7.4169256469014261E-3</v>
      </c>
      <c r="U40">
        <f>+(T40-S40)^2</f>
        <v>7.1254738598930568E-7</v>
      </c>
      <c r="X40">
        <v>15200</v>
      </c>
      <c r="Y40">
        <f t="shared" si="1"/>
        <v>-7.853537177132542E-3</v>
      </c>
      <c r="AA40" t="s">
        <v>38</v>
      </c>
      <c r="AB40">
        <v>6</v>
      </c>
      <c r="AD40" t="s">
        <v>35</v>
      </c>
      <c r="AF40" t="s">
        <v>37</v>
      </c>
    </row>
    <row r="41" spans="1:32" x14ac:dyDescent="0.2">
      <c r="A41" s="40" t="s">
        <v>53</v>
      </c>
      <c r="B41" s="41"/>
      <c r="C41" s="83">
        <v>44533.659</v>
      </c>
      <c r="D41" s="83"/>
      <c r="E41">
        <f>+(C41-C$7)/C$8</f>
        <v>9295.0232829689339</v>
      </c>
      <c r="F41">
        <f>ROUND(2*E41,0)/2</f>
        <v>9295</v>
      </c>
      <c r="G41">
        <f>+C41-(C$7+F41*C$8)</f>
        <v>2.8972499996598344E-2</v>
      </c>
      <c r="I41">
        <f>G41</f>
        <v>2.8972499996598344E-2</v>
      </c>
      <c r="O41" s="38">
        <f>+C$11+C$12*F41</f>
        <v>4.2780737075609768E-2</v>
      </c>
      <c r="P41" s="38">
        <f ca="1">+D$11+D$12*$F41</f>
        <v>-1.3363739566950777E-2</v>
      </c>
      <c r="Q41" s="2">
        <f>+C41-15018.5</f>
        <v>29515.159</v>
      </c>
      <c r="R41" s="50"/>
      <c r="S41">
        <f>G41-O41</f>
        <v>-1.3808237079011423E-2</v>
      </c>
      <c r="T41">
        <f>U$2+U$3*F41+U$4*F41^2+U$5*SIN(RADIANS(U$6*F41+U$7))</f>
        <v>-9.3384509389041834E-3</v>
      </c>
      <c r="U41">
        <f>+(T41-S41)^2</f>
        <v>1.9978988138294778E-5</v>
      </c>
      <c r="X41">
        <v>15600</v>
      </c>
      <c r="Y41">
        <f t="shared" si="1"/>
        <v>-1.0882640031899564E-2</v>
      </c>
      <c r="AA41" t="s">
        <v>38</v>
      </c>
      <c r="AB41">
        <v>7</v>
      </c>
      <c r="AD41" t="s">
        <v>35</v>
      </c>
      <c r="AF41" t="s">
        <v>37</v>
      </c>
    </row>
    <row r="42" spans="1:32" x14ac:dyDescent="0.2">
      <c r="A42" s="40" t="s">
        <v>54</v>
      </c>
      <c r="B42" s="41"/>
      <c r="C42" s="83">
        <v>44583.445</v>
      </c>
      <c r="D42" s="83"/>
      <c r="E42">
        <f>+(C42-C$7)/C$8</f>
        <v>9335.0324603442132</v>
      </c>
      <c r="F42">
        <f>ROUND(2*E42,0)/2</f>
        <v>9335</v>
      </c>
      <c r="G42">
        <f>+C42-(C$7+F42*C$8)</f>
        <v>4.0392499991867226E-2</v>
      </c>
      <c r="I42">
        <f>G42</f>
        <v>4.0392499991867226E-2</v>
      </c>
      <c r="O42" s="38">
        <f>+C$11+C$12*F42</f>
        <v>4.3237966526685143E-2</v>
      </c>
      <c r="P42" s="38">
        <f ca="1">+D$11+D$12*$F42</f>
        <v>-1.2654291115217597E-2</v>
      </c>
      <c r="Q42" s="2">
        <f>+C42-15018.5</f>
        <v>29564.945</v>
      </c>
      <c r="R42" s="50"/>
      <c r="S42">
        <f>G42-O42</f>
        <v>-2.845466534817917E-3</v>
      </c>
      <c r="T42">
        <f>U$2+U$3*F42+U$4*F42^2+U$5*SIN(RADIANS(U$6*F42+U$7))</f>
        <v>-9.7063146763692269E-3</v>
      </c>
      <c r="U42">
        <f>+(T42-S42)^2</f>
        <v>4.7071237221428065E-5</v>
      </c>
      <c r="X42">
        <v>16000</v>
      </c>
      <c r="Y42">
        <f t="shared" si="1"/>
        <v>-1.2059673023616572E-2</v>
      </c>
      <c r="AA42" t="s">
        <v>38</v>
      </c>
      <c r="AB42">
        <v>8</v>
      </c>
      <c r="AD42" t="s">
        <v>40</v>
      </c>
      <c r="AF42" t="s">
        <v>37</v>
      </c>
    </row>
    <row r="43" spans="1:32" x14ac:dyDescent="0.2">
      <c r="A43" s="40" t="s">
        <v>54</v>
      </c>
      <c r="B43" s="41"/>
      <c r="C43" s="83">
        <v>44613.290999999997</v>
      </c>
      <c r="D43" s="83"/>
      <c r="E43">
        <f>+(C43-C$7)/C$8</f>
        <v>9359.0173940191908</v>
      </c>
      <c r="F43">
        <f>ROUND(2*E43,0)/2</f>
        <v>9359</v>
      </c>
      <c r="G43">
        <f>+C43-(C$7+F43*C$8)</f>
        <v>2.1644499996909872E-2</v>
      </c>
      <c r="I43">
        <f>G43</f>
        <v>2.1644499996909872E-2</v>
      </c>
      <c r="O43" s="38">
        <f>+C$11+C$12*F43</f>
        <v>4.3512304197330376E-2</v>
      </c>
      <c r="P43" s="38">
        <f ca="1">+D$11+D$12*$F43</f>
        <v>-1.2228622044177684E-2</v>
      </c>
      <c r="Q43" s="2">
        <f>+C43-15018.5</f>
        <v>29594.790999999997</v>
      </c>
      <c r="R43" s="50"/>
      <c r="S43">
        <f>G43-O43</f>
        <v>-2.1867804200420504E-2</v>
      </c>
      <c r="T43">
        <f>U$2+U$3*F43+U$4*F43^2+U$5*SIN(RADIANS(U$6*F43+U$7))</f>
        <v>-9.9183837444208594E-3</v>
      </c>
      <c r="U43">
        <f>+(T43-S43)^2</f>
        <v>1.4278864923426276E-4</v>
      </c>
      <c r="X43">
        <v>16400</v>
      </c>
      <c r="Y43">
        <f t="shared" si="1"/>
        <v>-1.110284350765665E-2</v>
      </c>
      <c r="AA43" t="s">
        <v>38</v>
      </c>
      <c r="AB43">
        <v>9</v>
      </c>
      <c r="AD43" t="s">
        <v>39</v>
      </c>
      <c r="AF43" t="s">
        <v>37</v>
      </c>
    </row>
    <row r="44" spans="1:32" x14ac:dyDescent="0.2">
      <c r="A44" s="40" t="s">
        <v>55</v>
      </c>
      <c r="B44" s="41"/>
      <c r="C44" s="83">
        <v>44644.415000000001</v>
      </c>
      <c r="D44" s="83"/>
      <c r="E44">
        <f>+(C44-C$7)/C$8</f>
        <v>9384.0293579574136</v>
      </c>
      <c r="F44">
        <f>ROUND(2*E44,0)/2</f>
        <v>9384</v>
      </c>
      <c r="G44">
        <f>+C44-(C$7+F44*C$8)</f>
        <v>3.6531999998260289E-2</v>
      </c>
      <c r="I44">
        <f>G44</f>
        <v>3.6531999998260289E-2</v>
      </c>
      <c r="O44" s="38">
        <f>+C$11+C$12*F44</f>
        <v>4.3798072604252489E-2</v>
      </c>
      <c r="P44" s="38">
        <f ca="1">+D$11+D$12*$F44</f>
        <v>-1.1785216761844464E-2</v>
      </c>
      <c r="Q44" s="2">
        <f>+C44-15018.5</f>
        <v>29625.915000000001</v>
      </c>
      <c r="R44" s="50"/>
      <c r="S44">
        <f>G44-O44</f>
        <v>-7.2660726059921993E-3</v>
      </c>
      <c r="T44">
        <f>U$2+U$3*F44+U$4*F44^2+U$5*SIN(RADIANS(U$6*F44+U$7))</f>
        <v>-1.0132254796662982E-2</v>
      </c>
      <c r="U44">
        <f>+(T44-S44)^2</f>
        <v>8.2150003501183685E-6</v>
      </c>
      <c r="X44">
        <v>16800</v>
      </c>
      <c r="Y44">
        <f t="shared" si="1"/>
        <v>-8.063596241783183E-3</v>
      </c>
      <c r="AA44" t="s">
        <v>38</v>
      </c>
      <c r="AB44">
        <v>9</v>
      </c>
      <c r="AD44" t="s">
        <v>40</v>
      </c>
      <c r="AF44" t="s">
        <v>37</v>
      </c>
    </row>
    <row r="45" spans="1:32" x14ac:dyDescent="0.2">
      <c r="A45" s="40" t="s">
        <v>56</v>
      </c>
      <c r="B45" s="41"/>
      <c r="C45" s="83">
        <v>45336.286</v>
      </c>
      <c r="D45" s="83"/>
      <c r="E45">
        <f>+(C45-C$7)/C$8</f>
        <v>9940.0328440742214</v>
      </c>
      <c r="F45">
        <f>ROUND(2*E45,0)/2</f>
        <v>9940</v>
      </c>
      <c r="G45">
        <f>+C45-(C$7+F45*C$8)</f>
        <v>4.086999999708496E-2</v>
      </c>
      <c r="I45">
        <f>G45</f>
        <v>4.086999999708496E-2</v>
      </c>
      <c r="O45" s="38">
        <f>+C$11+C$12*F45</f>
        <v>5.0153561974200289E-2</v>
      </c>
      <c r="P45" s="38">
        <f ca="1">+D$11+D$12*$F45</f>
        <v>-1.9238832827532526E-3</v>
      </c>
      <c r="Q45" s="2">
        <f>+C45-15018.5</f>
        <v>30317.786</v>
      </c>
      <c r="R45" s="50"/>
      <c r="S45">
        <f>G45-O45</f>
        <v>-9.2835619771153288E-3</v>
      </c>
      <c r="T45">
        <f>U$2+U$3*F45+U$4*F45^2+U$5*SIN(RADIANS(U$6*F45+U$7))</f>
        <v>-1.2852265290552684E-2</v>
      </c>
      <c r="U45">
        <f>+(T45-S45)^2</f>
        <v>1.2735643339338759E-5</v>
      </c>
      <c r="X45">
        <v>17200</v>
      </c>
      <c r="Y45">
        <f t="shared" si="1"/>
        <v>-3.3182921765318963E-3</v>
      </c>
      <c r="AA45" t="s">
        <v>38</v>
      </c>
      <c r="AB45">
        <v>6</v>
      </c>
      <c r="AD45" t="s">
        <v>35</v>
      </c>
      <c r="AF45" t="s">
        <v>37</v>
      </c>
    </row>
    <row r="46" spans="1:32" x14ac:dyDescent="0.2">
      <c r="A46" s="40" t="s">
        <v>56</v>
      </c>
      <c r="B46" s="41"/>
      <c r="C46" s="83">
        <v>45342.51</v>
      </c>
      <c r="D46" s="83"/>
      <c r="E46">
        <f>+(C46-C$7)/C$8</f>
        <v>9945.0345939634244</v>
      </c>
      <c r="F46">
        <f>ROUND(2*E46,0)/2</f>
        <v>9945</v>
      </c>
      <c r="G46">
        <f>+C46-(C$7+F46*C$8)</f>
        <v>4.3047499995736871E-2</v>
      </c>
      <c r="I46">
        <f>G46</f>
        <v>4.3047499995736871E-2</v>
      </c>
      <c r="O46" s="38">
        <f>+C$11+C$12*F46</f>
        <v>5.0210715655584715E-2</v>
      </c>
      <c r="P46" s="38">
        <f ca="1">+D$11+D$12*$F46</f>
        <v>-1.8352022262866086E-3</v>
      </c>
      <c r="Q46" s="2">
        <f>+C46-15018.5</f>
        <v>30324.010000000002</v>
      </c>
      <c r="R46" s="50"/>
      <c r="S46">
        <f>G46-O46</f>
        <v>-7.1632156598478436E-3</v>
      </c>
      <c r="T46">
        <f>U$2+U$3*F46+U$4*F46^2+U$5*SIN(RADIANS(U$6*F46+U$7))</f>
        <v>-1.2858043391788069E-2</v>
      </c>
      <c r="U46">
        <f>+(T46-S46)^2</f>
        <v>3.2431062896475444E-5</v>
      </c>
      <c r="X46">
        <v>17600</v>
      </c>
      <c r="Y46">
        <f t="shared" si="1"/>
        <v>2.4926680752174091E-3</v>
      </c>
      <c r="AA46" t="s">
        <v>38</v>
      </c>
      <c r="AB46">
        <v>6</v>
      </c>
      <c r="AD46" t="s">
        <v>35</v>
      </c>
      <c r="AF46" t="s">
        <v>37</v>
      </c>
    </row>
    <row r="47" spans="1:32" x14ac:dyDescent="0.2">
      <c r="A47" s="40" t="s">
        <v>56</v>
      </c>
      <c r="B47" s="41"/>
      <c r="C47" s="83">
        <v>45342.510999999999</v>
      </c>
      <c r="D47" s="83"/>
      <c r="E47">
        <f>+(C47-C$7)/C$8</f>
        <v>9945.0353975864746</v>
      </c>
      <c r="F47">
        <f>ROUND(2*E47,0)/2</f>
        <v>9945</v>
      </c>
      <c r="G47">
        <f>+C47-(C$7+F47*C$8)</f>
        <v>4.4047499992302619E-2</v>
      </c>
      <c r="I47">
        <f>G47</f>
        <v>4.4047499992302619E-2</v>
      </c>
      <c r="O47" s="38">
        <f>+C$11+C$12*F47</f>
        <v>5.0210715655584715E-2</v>
      </c>
      <c r="P47" s="38">
        <f ca="1">+D$11+D$12*$F47</f>
        <v>-1.8352022262866086E-3</v>
      </c>
      <c r="Q47" s="2">
        <f>+C47-15018.5</f>
        <v>30324.010999999999</v>
      </c>
      <c r="R47" s="50"/>
      <c r="S47">
        <f>G47-O47</f>
        <v>-6.1632156632820956E-3</v>
      </c>
      <c r="T47">
        <f>U$2+U$3*F47+U$4*F47^2+U$5*SIN(RADIANS(U$6*F47+U$7))</f>
        <v>-1.2858043391788069E-2</v>
      </c>
      <c r="U47">
        <f>+(T47-S47)^2</f>
        <v>4.4820718314372448E-5</v>
      </c>
      <c r="X47">
        <v>18000</v>
      </c>
      <c r="Y47">
        <f t="shared" si="1"/>
        <v>8.5684292869578037E-3</v>
      </c>
      <c r="AA47" t="s">
        <v>38</v>
      </c>
      <c r="AB47">
        <v>6</v>
      </c>
      <c r="AD47" t="s">
        <v>57</v>
      </c>
      <c r="AF47" t="s">
        <v>37</v>
      </c>
    </row>
    <row r="48" spans="1:32" x14ac:dyDescent="0.2">
      <c r="A48" s="40" t="s">
        <v>58</v>
      </c>
      <c r="B48" s="41"/>
      <c r="C48" s="83">
        <v>45382.328000000001</v>
      </c>
      <c r="D48" s="83"/>
      <c r="E48">
        <f>+(C48-C$7)/C$8</f>
        <v>9977.0332567346613</v>
      </c>
      <c r="F48">
        <f>ROUND(2*E48,0)/2</f>
        <v>9977</v>
      </c>
      <c r="G48">
        <f>+C48-(C$7+F48*C$8)</f>
        <v>4.1383499999938067E-2</v>
      </c>
      <c r="I48">
        <f>G48</f>
        <v>4.1383499999938067E-2</v>
      </c>
      <c r="O48" s="38">
        <f>+C$11+C$12*F48</f>
        <v>5.0576499216445012E-2</v>
      </c>
      <c r="P48" s="38">
        <f ca="1">+D$11+D$12*$F48</f>
        <v>-1.2676434649000756E-3</v>
      </c>
      <c r="Q48" s="2">
        <f>+C48-15018.5</f>
        <v>30363.828000000001</v>
      </c>
      <c r="R48" s="50"/>
      <c r="S48">
        <f>G48-O48</f>
        <v>-9.1929992165069446E-3</v>
      </c>
      <c r="T48">
        <f>U$2+U$3*F48+U$4*F48^2+U$5*SIN(RADIANS(U$6*F48+U$7))</f>
        <v>-1.2886947583889129E-2</v>
      </c>
      <c r="U48">
        <f>+(T48-S48)^2</f>
        <v>1.3645254540885506E-5</v>
      </c>
      <c r="X48">
        <v>18400</v>
      </c>
      <c r="Y48">
        <f t="shared" si="1"/>
        <v>1.4077220263560163E-2</v>
      </c>
      <c r="AA48" t="s">
        <v>38</v>
      </c>
      <c r="AB48">
        <v>6</v>
      </c>
      <c r="AD48" t="s">
        <v>35</v>
      </c>
      <c r="AF48" t="s">
        <v>37</v>
      </c>
    </row>
    <row r="49" spans="1:32" x14ac:dyDescent="0.2">
      <c r="A49" s="40" t="s">
        <v>59</v>
      </c>
      <c r="B49" s="41"/>
      <c r="C49" s="83">
        <v>45647.387999999999</v>
      </c>
      <c r="D49" s="83"/>
      <c r="E49">
        <f>+(C49-C$7)/C$8</f>
        <v>10190.041583474935</v>
      </c>
      <c r="F49">
        <f>ROUND(2*E49,0)/2</f>
        <v>10190</v>
      </c>
      <c r="G49">
        <f>+C49-(C$7+F49*C$8)</f>
        <v>5.1744999997026753E-2</v>
      </c>
      <c r="I49">
        <f>G49</f>
        <v>5.1744999997026753E-2</v>
      </c>
      <c r="O49" s="38">
        <f>+C$11+C$12*F49</f>
        <v>5.3011246043421417E-2</v>
      </c>
      <c r="P49" s="38">
        <f ca="1">+D$11+D$12*$F49</f>
        <v>2.5101695405791158E-3</v>
      </c>
      <c r="Q49" s="2">
        <f>+C49-15018.5</f>
        <v>30628.887999999999</v>
      </c>
      <c r="R49" s="50"/>
      <c r="S49">
        <f>G49-O49</f>
        <v>-1.2662460463946645E-3</v>
      </c>
      <c r="T49">
        <f>U$2+U$3*F49+U$4*F49^2+U$5*SIN(RADIANS(U$6*F49+U$7))</f>
        <v>-1.2725757378955234E-2</v>
      </c>
      <c r="U49">
        <f>+(T49-S49)^2</f>
        <v>1.3132039998108413E-4</v>
      </c>
      <c r="X49">
        <v>18800</v>
      </c>
      <c r="Y49">
        <f t="shared" si="1"/>
        <v>1.829089315625184E-2</v>
      </c>
      <c r="AA49" t="s">
        <v>38</v>
      </c>
      <c r="AB49">
        <v>6</v>
      </c>
      <c r="AD49" t="s">
        <v>35</v>
      </c>
      <c r="AF49" t="s">
        <v>37</v>
      </c>
    </row>
    <row r="50" spans="1:32" x14ac:dyDescent="0.2">
      <c r="A50" s="40" t="s">
        <v>60</v>
      </c>
      <c r="B50" s="41"/>
      <c r="C50" s="83">
        <v>45698.400000000001</v>
      </c>
      <c r="D50" s="83"/>
      <c r="E50">
        <f>+(C50-C$7)/C$8</f>
        <v>10231.036002714636</v>
      </c>
      <c r="F50">
        <f>ROUND(2*E50,0)/2</f>
        <v>10231</v>
      </c>
      <c r="G50">
        <f>+C50-(C$7+F50*C$8)</f>
        <v>4.4800499999837484E-2</v>
      </c>
      <c r="I50">
        <f>G50</f>
        <v>4.4800499999837484E-2</v>
      </c>
      <c r="O50" s="38">
        <f>+C$11+C$12*F50</f>
        <v>5.3479906230773686E-2</v>
      </c>
      <c r="P50" s="38">
        <f ca="1">+D$11+D$12*$F50</f>
        <v>3.2373542036056302E-3</v>
      </c>
      <c r="Q50" s="2">
        <f>+C50-15018.5</f>
        <v>30679.9</v>
      </c>
      <c r="R50" s="50"/>
      <c r="S50">
        <f>G50-O50</f>
        <v>-8.6794062309362013E-3</v>
      </c>
      <c r="T50">
        <f>U$2+U$3*F50+U$4*F50^2+U$5*SIN(RADIANS(U$6*F50+U$7))</f>
        <v>-1.2625189710853855E-2</v>
      </c>
      <c r="U50">
        <f>+(T50-S50)^2</f>
        <v>1.5569207270391069E-5</v>
      </c>
      <c r="X50">
        <v>19200</v>
      </c>
      <c r="Y50">
        <f t="shared" si="1"/>
        <v>2.0702701660936851E-2</v>
      </c>
      <c r="AA50" t="s">
        <v>38</v>
      </c>
      <c r="AB50">
        <v>9</v>
      </c>
      <c r="AD50" t="s">
        <v>40</v>
      </c>
      <c r="AF50" t="s">
        <v>37</v>
      </c>
    </row>
    <row r="51" spans="1:32" x14ac:dyDescent="0.2">
      <c r="A51" s="40" t="s">
        <v>61</v>
      </c>
      <c r="B51" s="41"/>
      <c r="C51" s="83">
        <v>45764.357000000004</v>
      </c>
      <c r="D51" s="83"/>
      <c r="E51">
        <f>+(C51-C$7)/C$8</f>
        <v>10284.040568499022</v>
      </c>
      <c r="F51">
        <f>ROUND(2*E51,0)/2</f>
        <v>10284</v>
      </c>
      <c r="G51">
        <f>+C51-(C$7+F51*C$8)</f>
        <v>5.0481999998737592E-2</v>
      </c>
      <c r="I51">
        <f>G51</f>
        <v>5.0481999998737592E-2</v>
      </c>
      <c r="O51" s="38">
        <f>+C$11+C$12*F51</f>
        <v>5.4085735253448564E-2</v>
      </c>
      <c r="P51" s="38">
        <f ca="1">+D$11+D$12*$F51</f>
        <v>4.1773734021521014E-3</v>
      </c>
      <c r="Q51" s="2">
        <f>+C51-15018.5</f>
        <v>30745.857000000004</v>
      </c>
      <c r="R51" s="50"/>
      <c r="S51">
        <f>G51-O51</f>
        <v>-3.6037352547109713E-3</v>
      </c>
      <c r="T51">
        <f>U$2+U$3*F51+U$4*F51^2+U$5*SIN(RADIANS(U$6*F51+U$7))</f>
        <v>-1.2462729785764876E-2</v>
      </c>
      <c r="U51">
        <f>+(T51-S51)^2</f>
        <v>7.8481784101242983E-5</v>
      </c>
      <c r="X51">
        <v>19600</v>
      </c>
      <c r="Y51">
        <f t="shared" si="1"/>
        <v>2.1109267430377825E-2</v>
      </c>
      <c r="AA51" t="s">
        <v>38</v>
      </c>
      <c r="AB51">
        <v>8</v>
      </c>
      <c r="AD51" t="s">
        <v>40</v>
      </c>
      <c r="AF51" t="s">
        <v>37</v>
      </c>
    </row>
    <row r="52" spans="1:32" x14ac:dyDescent="0.2">
      <c r="A52" s="40" t="s">
        <v>62</v>
      </c>
      <c r="B52" s="41"/>
      <c r="C52" s="83">
        <v>46065.491999999998</v>
      </c>
      <c r="D52" s="83"/>
      <c r="E52">
        <f>+(C52-C$7)/C$8</f>
        <v>10526.039596918745</v>
      </c>
      <c r="F52">
        <f>ROUND(2*E52,0)/2</f>
        <v>10526</v>
      </c>
      <c r="G52">
        <f>+C52-(C$7+F52*C$8)</f>
        <v>4.927299999690149E-2</v>
      </c>
      <c r="I52">
        <f>G52</f>
        <v>4.927299999690149E-2</v>
      </c>
      <c r="O52" s="38">
        <f>+C$11+C$12*F52</f>
        <v>5.6851973432454628E-2</v>
      </c>
      <c r="P52" s="38">
        <f ca="1">+D$11+D$12*$F52</f>
        <v>8.4695365351378227E-3</v>
      </c>
      <c r="Q52" s="2">
        <f>+C52-15018.5</f>
        <v>31046.991999999998</v>
      </c>
      <c r="R52" s="50"/>
      <c r="S52">
        <f>G52-O52</f>
        <v>-7.578973435553138E-3</v>
      </c>
      <c r="T52">
        <f>U$2+U$3*F52+U$4*F52^2+U$5*SIN(RADIANS(U$6*F52+U$7))</f>
        <v>-1.127556316735091E-2</v>
      </c>
      <c r="U52">
        <f>+(T52-S52)^2</f>
        <v>1.3664775645232723E-5</v>
      </c>
      <c r="X52">
        <v>20000</v>
      </c>
      <c r="Y52">
        <f t="shared" si="1"/>
        <v>1.9643476601124275E-2</v>
      </c>
      <c r="AA52" t="s">
        <v>38</v>
      </c>
      <c r="AB52">
        <v>8</v>
      </c>
      <c r="AD52" t="s">
        <v>40</v>
      </c>
      <c r="AF52" t="s">
        <v>37</v>
      </c>
    </row>
    <row r="53" spans="1:32" x14ac:dyDescent="0.2">
      <c r="A53" s="40" t="s">
        <v>63</v>
      </c>
      <c r="B53" s="41"/>
      <c r="C53" s="83">
        <v>46305.641000000003</v>
      </c>
      <c r="D53" s="83"/>
      <c r="E53">
        <f>+(C53-C$7)/C$8</f>
        <v>10719.02886975641</v>
      </c>
      <c r="F53">
        <f>ROUND(2*E53,0)/2</f>
        <v>10719</v>
      </c>
      <c r="G53">
        <f>+C53-(C$7+F53*C$8)</f>
        <v>3.592449999996461E-2</v>
      </c>
      <c r="I53">
        <f>G53</f>
        <v>3.592449999996461E-2</v>
      </c>
      <c r="O53" s="38">
        <f>+C$11+C$12*F53</f>
        <v>5.9058105533893332E-2</v>
      </c>
      <c r="P53" s="38">
        <f ca="1">+D$11+D$12*$F53</f>
        <v>1.189262531475041E-2</v>
      </c>
      <c r="Q53" s="2">
        <f>+C53-15018.5</f>
        <v>31287.141000000003</v>
      </c>
      <c r="R53" s="50"/>
      <c r="S53">
        <f>G53-O53</f>
        <v>-2.3133605533928722E-2</v>
      </c>
      <c r="T53">
        <f>U$2+U$3*F53+U$4*F53^2+U$5*SIN(RADIANS(U$6*F53+U$7))</f>
        <v>-9.8496118964471104E-3</v>
      </c>
      <c r="U53">
        <f>+(T53-S53)^2</f>
        <v>1.7646448696065193E-4</v>
      </c>
      <c r="X53">
        <v>20400</v>
      </c>
      <c r="Y53">
        <f t="shared" si="1"/>
        <v>1.6752985409136115E-2</v>
      </c>
      <c r="AA53" t="s">
        <v>38</v>
      </c>
      <c r="AB53">
        <v>5</v>
      </c>
      <c r="AD53" t="s">
        <v>35</v>
      </c>
      <c r="AF53" t="s">
        <v>37</v>
      </c>
    </row>
    <row r="54" spans="1:32" x14ac:dyDescent="0.2">
      <c r="A54" s="40" t="s">
        <v>63</v>
      </c>
      <c r="B54" s="41"/>
      <c r="C54" s="83">
        <v>46350.451000000001</v>
      </c>
      <c r="D54" s="83"/>
      <c r="E54">
        <f>+(C54-C$7)/C$8</f>
        <v>10755.0392188141</v>
      </c>
      <c r="F54">
        <f>ROUND(2*E54,0)/2</f>
        <v>10755</v>
      </c>
      <c r="G54">
        <f>+C54-(C$7+F54*C$8)</f>
        <v>4.8802499994053505E-2</v>
      </c>
      <c r="I54">
        <f>G54</f>
        <v>4.8802499994053505E-2</v>
      </c>
      <c r="O54" s="38">
        <f>+C$11+C$12*F54</f>
        <v>5.9469612039861175E-2</v>
      </c>
      <c r="P54" s="38">
        <f ca="1">+D$11+D$12*$F54</f>
        <v>1.2531128921310281E-2</v>
      </c>
      <c r="Q54" s="2">
        <f>+C54-15018.5</f>
        <v>31331.951000000001</v>
      </c>
      <c r="R54" s="50"/>
      <c r="S54">
        <f>G54-O54</f>
        <v>-1.066711204580767E-2</v>
      </c>
      <c r="T54">
        <f>U$2+U$3*F54+U$4*F54^2+U$5*SIN(RADIANS(U$6*F54+U$7))</f>
        <v>-9.5417623570224954E-3</v>
      </c>
      <c r="U54">
        <f>+(T54-S54)^2</f>
        <v>1.2664119220488883E-6</v>
      </c>
      <c r="AA54" t="s">
        <v>38</v>
      </c>
      <c r="AB54">
        <v>11</v>
      </c>
      <c r="AD54" t="s">
        <v>40</v>
      </c>
      <c r="AF54" t="s">
        <v>37</v>
      </c>
    </row>
    <row r="55" spans="1:32" x14ac:dyDescent="0.2">
      <c r="A55" s="40" t="s">
        <v>64</v>
      </c>
      <c r="B55" s="41"/>
      <c r="C55" s="83">
        <v>46717.55</v>
      </c>
      <c r="D55" s="83"/>
      <c r="E55">
        <f>+(C55-C$7)/C$8</f>
        <v>11050.04843837959</v>
      </c>
      <c r="F55">
        <f>ROUND(2*E55,0)/2</f>
        <v>11050</v>
      </c>
      <c r="G55">
        <f>+C55-(C$7+F55*C$8)</f>
        <v>6.0274999996181577E-2</v>
      </c>
      <c r="I55">
        <f>G55</f>
        <v>6.0274999996181577E-2</v>
      </c>
      <c r="O55" s="38">
        <f>+C$11+C$12*F55</f>
        <v>6.2841679241542117E-2</v>
      </c>
      <c r="P55" s="38">
        <f ca="1">+D$11+D$12*$F55</f>
        <v>1.7763311252842473E-2</v>
      </c>
      <c r="Q55" s="2">
        <f>+C55-15018.5</f>
        <v>31699.050000000003</v>
      </c>
      <c r="R55" s="50"/>
      <c r="S55">
        <f>G55-O55</f>
        <v>-2.5666792453605397E-3</v>
      </c>
      <c r="T55">
        <f>U$2+U$3*F55+U$4*F55^2+U$5*SIN(RADIANS(U$6*F55+U$7))</f>
        <v>-6.6076440294892385E-3</v>
      </c>
      <c r="U55">
        <f>+(T55-S55)^2</f>
        <v>1.6329396386568302E-5</v>
      </c>
      <c r="AA55" t="s">
        <v>38</v>
      </c>
      <c r="AF55" t="s">
        <v>45</v>
      </c>
    </row>
    <row r="56" spans="1:32" x14ac:dyDescent="0.2">
      <c r="A56" s="40" t="s">
        <v>64</v>
      </c>
      <c r="B56" s="41"/>
      <c r="C56" s="83">
        <v>46717.550999999999</v>
      </c>
      <c r="D56" s="83"/>
      <c r="E56">
        <f>+(C56-C$7)/C$8</f>
        <v>11050.049242002642</v>
      </c>
      <c r="F56">
        <f>ROUND(2*E56,0)/2</f>
        <v>11050</v>
      </c>
      <c r="G56">
        <f>+C56-(C$7+F56*C$8)</f>
        <v>6.1274999992747325E-2</v>
      </c>
      <c r="I56">
        <f>G56</f>
        <v>6.1274999992747325E-2</v>
      </c>
      <c r="O56" s="38">
        <f>+C$11+C$12*F56</f>
        <v>6.2841679241542117E-2</v>
      </c>
      <c r="P56" s="38">
        <f ca="1">+D$11+D$12*$F56</f>
        <v>1.7763311252842473E-2</v>
      </c>
      <c r="Q56" s="2">
        <f>+C56-15018.5</f>
        <v>31699.050999999999</v>
      </c>
      <c r="R56" s="50"/>
      <c r="S56">
        <f>G56-O56</f>
        <v>-1.5666792487947917E-3</v>
      </c>
      <c r="T56">
        <f>U$2+U$3*F56+U$4*F56^2+U$5*SIN(RADIANS(U$6*F56+U$7))</f>
        <v>-6.6076440294892385E-3</v>
      </c>
      <c r="U56">
        <f>+(T56-S56)^2</f>
        <v>2.5411325920201812E-5</v>
      </c>
      <c r="AA56" t="s">
        <v>38</v>
      </c>
      <c r="AF56" t="s">
        <v>45</v>
      </c>
    </row>
    <row r="57" spans="1:32" x14ac:dyDescent="0.2">
      <c r="A57" s="40" t="s">
        <v>64</v>
      </c>
      <c r="B57" s="41"/>
      <c r="C57" s="83">
        <v>46717.555</v>
      </c>
      <c r="D57" s="83"/>
      <c r="E57">
        <f>+(C57-C$7)/C$8</f>
        <v>11050.052456494859</v>
      </c>
      <c r="F57">
        <f>ROUND(2*E57,0)/2</f>
        <v>11050</v>
      </c>
      <c r="G57">
        <f>+C57-(C$7+F57*C$8)</f>
        <v>6.5274999993562233E-2</v>
      </c>
      <c r="I57">
        <f>G57</f>
        <v>6.5274999993562233E-2</v>
      </c>
      <c r="O57" s="38">
        <f>+C$11+C$12*F57</f>
        <v>6.2841679241542117E-2</v>
      </c>
      <c r="P57" s="38">
        <f ca="1">+D$11+D$12*$F57</f>
        <v>1.7763311252842473E-2</v>
      </c>
      <c r="Q57" s="2">
        <f>+C57-15018.5</f>
        <v>31699.055</v>
      </c>
      <c r="R57" s="50"/>
      <c r="S57">
        <f>G57-O57</f>
        <v>2.4333207520201156E-3</v>
      </c>
      <c r="T57">
        <f>U$2+U$3*F57+U$4*F57^2+U$5*SIN(RADIANS(U$6*F57+U$7))</f>
        <v>-6.6076440294892385E-3</v>
      </c>
      <c r="U57">
        <f>+(T57-S57)^2</f>
        <v>8.1739044180492487E-5</v>
      </c>
      <c r="AA57" t="s">
        <v>38</v>
      </c>
      <c r="AF57" t="s">
        <v>45</v>
      </c>
    </row>
    <row r="58" spans="1:32" x14ac:dyDescent="0.2">
      <c r="A58" s="40" t="s">
        <v>65</v>
      </c>
      <c r="B58" s="41"/>
      <c r="C58" s="83">
        <v>46742.444000000003</v>
      </c>
      <c r="D58" s="83"/>
      <c r="E58">
        <f>+(C58-C$7)/C$8</f>
        <v>11070.053830690284</v>
      </c>
      <c r="F58">
        <f>ROUND(2*E58,0)/2</f>
        <v>11070</v>
      </c>
      <c r="G58">
        <f>+C58-(C$7+F58*C$8)</f>
        <v>6.6984999997657724E-2</v>
      </c>
      <c r="I58">
        <f>G58</f>
        <v>6.6984999997657724E-2</v>
      </c>
      <c r="O58" s="38">
        <f>+C$11+C$12*F58</f>
        <v>6.3070293967079818E-2</v>
      </c>
      <c r="P58" s="38">
        <f ca="1">+D$11+D$12*$F58</f>
        <v>1.8118035478709077E-2</v>
      </c>
      <c r="Q58" s="2">
        <f>+C58-15018.5</f>
        <v>31723.944000000003</v>
      </c>
      <c r="R58" s="50"/>
      <c r="S58">
        <f>G58-O58</f>
        <v>3.9147060305779052E-3</v>
      </c>
      <c r="T58">
        <f>U$2+U$3*F58+U$4*F58^2+U$5*SIN(RADIANS(U$6*F58+U$7))</f>
        <v>-6.386241437180965E-3</v>
      </c>
      <c r="U58">
        <f>+(T58-S58)^2</f>
        <v>1.061095187335279E-4</v>
      </c>
      <c r="AA58" t="s">
        <v>38</v>
      </c>
      <c r="AB58">
        <v>7</v>
      </c>
      <c r="AD58" t="s">
        <v>35</v>
      </c>
      <c r="AF58" t="s">
        <v>37</v>
      </c>
    </row>
    <row r="59" spans="1:32" x14ac:dyDescent="0.2">
      <c r="A59" s="40" t="s">
        <v>64</v>
      </c>
      <c r="B59" s="41"/>
      <c r="C59" s="83">
        <v>46768.565999999999</v>
      </c>
      <c r="D59" s="83"/>
      <c r="E59">
        <f>+(C59-C$7)/C$8</f>
        <v>11091.046072111503</v>
      </c>
      <c r="F59">
        <f>ROUND(2*E59,0)/2</f>
        <v>11091</v>
      </c>
      <c r="G59">
        <f>+C59-(C$7+F59*C$8)</f>
        <v>5.7330499992531259E-2</v>
      </c>
      <c r="I59">
        <f>G59</f>
        <v>5.7330499992531259E-2</v>
      </c>
      <c r="O59" s="38">
        <f>+C$11+C$12*F59</f>
        <v>6.3310339428894372E-2</v>
      </c>
      <c r="P59" s="38">
        <f ca="1">+D$11+D$12*$F59</f>
        <v>1.8490495915868987E-2</v>
      </c>
      <c r="Q59" s="2">
        <f>+C59-15018.5</f>
        <v>31750.065999999999</v>
      </c>
      <c r="R59" s="50"/>
      <c r="S59">
        <f>G59-O59</f>
        <v>-5.979839436363113E-3</v>
      </c>
      <c r="T59">
        <f>U$2+U$3*F59+U$4*F59^2+U$5*SIN(RADIANS(U$6*F59+U$7))</f>
        <v>-6.151260552691433E-3</v>
      </c>
      <c r="U59">
        <f>+(T59-S59)^2</f>
        <v>2.9385199123247405E-8</v>
      </c>
      <c r="AA59" t="s">
        <v>38</v>
      </c>
      <c r="AF59" t="s">
        <v>45</v>
      </c>
    </row>
    <row r="60" spans="1:32" x14ac:dyDescent="0.2">
      <c r="A60" s="40" t="s">
        <v>66</v>
      </c>
      <c r="B60" s="41"/>
      <c r="C60" s="83">
        <v>47038.595999999998</v>
      </c>
      <c r="D60" s="83"/>
      <c r="E60">
        <f>+(C60-C$7)/C$8</f>
        <v>11308.04840543104</v>
      </c>
      <c r="F60">
        <f>ROUND(2*E60,0)/2</f>
        <v>11308</v>
      </c>
      <c r="G60">
        <f>+C60-(C$7+F60*C$8)</f>
        <v>6.0233999996853527E-2</v>
      </c>
      <c r="I60">
        <f>G60</f>
        <v>6.0233999996853527E-2</v>
      </c>
      <c r="O60" s="38">
        <f>+C$11+C$12*F60</f>
        <v>6.5790809200978337E-2</v>
      </c>
      <c r="P60" s="38">
        <f ca="1">+D$11+D$12*$F60</f>
        <v>2.2339253766521489E-2</v>
      </c>
      <c r="Q60" s="2">
        <f>+C60-15018.5</f>
        <v>32020.095999999998</v>
      </c>
      <c r="R60" s="50"/>
      <c r="S60">
        <f>G60-O60</f>
        <v>-5.5568092041248102E-3</v>
      </c>
      <c r="T60">
        <f>U$2+U$3*F60+U$4*F60^2+U$5*SIN(RADIANS(U$6*F60+U$7))</f>
        <v>-3.6003966158224543E-3</v>
      </c>
      <c r="U60">
        <f>+(T60-S60)^2</f>
        <v>3.8275502156679235E-6</v>
      </c>
      <c r="AA60" t="s">
        <v>38</v>
      </c>
      <c r="AB60">
        <v>8</v>
      </c>
      <c r="AD60" t="s">
        <v>35</v>
      </c>
      <c r="AF60" t="s">
        <v>37</v>
      </c>
    </row>
    <row r="61" spans="1:32" x14ac:dyDescent="0.2">
      <c r="A61" s="40" t="s">
        <v>67</v>
      </c>
      <c r="B61" s="41"/>
      <c r="C61" s="83">
        <v>47149.35</v>
      </c>
      <c r="D61" s="83"/>
      <c r="E61">
        <f>+(C61-C$7)/C$8</f>
        <v>11397.05287317341</v>
      </c>
      <c r="F61">
        <f>ROUND(2*E61,0)/2</f>
        <v>11397</v>
      </c>
      <c r="G61">
        <f>+C61-(C$7+F61*C$8)</f>
        <v>6.5793499998108018E-2</v>
      </c>
      <c r="I61">
        <f>G61</f>
        <v>6.5793499998108018E-2</v>
      </c>
      <c r="O61" s="38">
        <f>+C$11+C$12*F61</f>
        <v>6.6808144729621058E-2</v>
      </c>
      <c r="P61" s="38">
        <f ca="1">+D$11+D$12*$F61</f>
        <v>2.391777657162783E-2</v>
      </c>
      <c r="Q61" s="2">
        <f>+C61-15018.5</f>
        <v>32130.85</v>
      </c>
      <c r="R61" s="50"/>
      <c r="S61">
        <f>G61-O61</f>
        <v>-1.0146447315130397E-3</v>
      </c>
      <c r="T61">
        <f>U$2+U$3*F61+U$4*F61^2+U$5*SIN(RADIANS(U$6*F61+U$7))</f>
        <v>-2.5085212603035483E-3</v>
      </c>
      <c r="U61">
        <f>+(T61-S61)^2</f>
        <v>2.2316670832711796E-6</v>
      </c>
      <c r="AA61" t="s">
        <v>38</v>
      </c>
      <c r="AB61">
        <v>7</v>
      </c>
      <c r="AD61" t="s">
        <v>35</v>
      </c>
      <c r="AF61" t="s">
        <v>37</v>
      </c>
    </row>
    <row r="62" spans="1:32" x14ac:dyDescent="0.2">
      <c r="A62" s="40" t="s">
        <v>68</v>
      </c>
      <c r="B62" s="41"/>
      <c r="C62" s="83">
        <v>47170.493999999999</v>
      </c>
      <c r="D62" s="83"/>
      <c r="E62">
        <f>+(C62-C$7)/C$8</f>
        <v>11414.04467903094</v>
      </c>
      <c r="F62">
        <f>ROUND(2*E62,0)/2</f>
        <v>11414</v>
      </c>
      <c r="G62">
        <f>+C62-(C$7+F62*C$8)</f>
        <v>5.5596999991394114E-2</v>
      </c>
      <c r="I62">
        <f>G62</f>
        <v>5.5596999991394114E-2</v>
      </c>
      <c r="O62" s="38">
        <f>+C$11+C$12*F62</f>
        <v>6.7002467246328093E-2</v>
      </c>
      <c r="P62" s="38">
        <f ca="1">+D$11+D$12*$F62</f>
        <v>2.4219292163614431E-2</v>
      </c>
      <c r="Q62" s="2">
        <f>+C62-15018.5</f>
        <v>32151.993999999999</v>
      </c>
      <c r="R62" s="50"/>
      <c r="S62">
        <f>G62-O62</f>
        <v>-1.1405467254933979E-2</v>
      </c>
      <c r="T62">
        <f>U$2+U$3*F62+U$4*F62^2+U$5*SIN(RADIANS(U$6*F62+U$7))</f>
        <v>-2.2982097965322489E-3</v>
      </c>
      <c r="U62">
        <f>+(T62-S62)^2</f>
        <v>8.2942138413613951E-5</v>
      </c>
      <c r="AA62" t="s">
        <v>38</v>
      </c>
      <c r="AB62">
        <v>5</v>
      </c>
      <c r="AD62" t="s">
        <v>40</v>
      </c>
      <c r="AF62" t="s">
        <v>37</v>
      </c>
    </row>
    <row r="63" spans="1:32" x14ac:dyDescent="0.2">
      <c r="A63" s="40" t="s">
        <v>68</v>
      </c>
      <c r="B63" s="41"/>
      <c r="C63" s="83">
        <v>47195.39</v>
      </c>
      <c r="D63" s="83"/>
      <c r="E63">
        <f>+(C63-C$7)/C$8</f>
        <v>11434.051678587743</v>
      </c>
      <c r="F63">
        <f>ROUND(2*E63,0)/2</f>
        <v>11434</v>
      </c>
      <c r="G63">
        <f>+C63-(C$7+F63*C$8)</f>
        <v>6.4306999993277714E-2</v>
      </c>
      <c r="I63">
        <f>G63</f>
        <v>6.4306999993277714E-2</v>
      </c>
      <c r="O63" s="38">
        <f>+C$11+C$12*F63</f>
        <v>6.7231081971865767E-2</v>
      </c>
      <c r="P63" s="38">
        <f ca="1">+D$11+D$12*$F63</f>
        <v>2.4574016389481007E-2</v>
      </c>
      <c r="Q63" s="2">
        <f>+C63-15018.5</f>
        <v>32176.89</v>
      </c>
      <c r="R63" s="50"/>
      <c r="S63">
        <f>G63-O63</f>
        <v>-2.9240819785880529E-3</v>
      </c>
      <c r="T63">
        <f>U$2+U$3*F63+U$4*F63^2+U$5*SIN(RADIANS(U$6*F63+U$7))</f>
        <v>-2.0502718744549358E-3</v>
      </c>
      <c r="U63">
        <f>+(T63-S63)^2</f>
        <v>7.6354409808512899E-7</v>
      </c>
      <c r="AA63" t="s">
        <v>38</v>
      </c>
      <c r="AB63">
        <v>5</v>
      </c>
      <c r="AD63" t="s">
        <v>35</v>
      </c>
      <c r="AF63" t="s">
        <v>37</v>
      </c>
    </row>
    <row r="64" spans="1:32" x14ac:dyDescent="0.2">
      <c r="A64" s="40" t="s">
        <v>68</v>
      </c>
      <c r="B64" s="41"/>
      <c r="C64" s="83">
        <v>47205.343000000001</v>
      </c>
      <c r="D64" s="83"/>
      <c r="E64">
        <f>+(C64-C$7)/C$8</f>
        <v>11442.050138845971</v>
      </c>
      <c r="F64">
        <f>ROUND(2*E64,0)/2</f>
        <v>11442</v>
      </c>
      <c r="G64">
        <f>+C64-(C$7+F64*C$8)</f>
        <v>6.2390999999479391E-2</v>
      </c>
      <c r="I64">
        <f>G64</f>
        <v>6.2390999999479391E-2</v>
      </c>
      <c r="O64" s="38">
        <f>+C$11+C$12*F64</f>
        <v>6.7322527862080858E-2</v>
      </c>
      <c r="P64" s="38">
        <f ca="1">+D$11+D$12*$F64</f>
        <v>2.4715906079827654E-2</v>
      </c>
      <c r="Q64" s="2">
        <f>+C64-15018.5</f>
        <v>32186.843000000001</v>
      </c>
      <c r="R64" s="50"/>
      <c r="S64">
        <f>G64-O64</f>
        <v>-4.9315278626014675E-3</v>
      </c>
      <c r="T64">
        <f>U$2+U$3*F64+U$4*F64^2+U$5*SIN(RADIANS(U$6*F64+U$7))</f>
        <v>-1.9509638966028998E-3</v>
      </c>
      <c r="U64">
        <f>+(T64-S64)^2</f>
        <v>8.8837615554091118E-6</v>
      </c>
      <c r="AA64" t="s">
        <v>38</v>
      </c>
      <c r="AB64">
        <v>7</v>
      </c>
      <c r="AD64" t="s">
        <v>40</v>
      </c>
      <c r="AF64" t="s">
        <v>37</v>
      </c>
    </row>
    <row r="65" spans="1:32" x14ac:dyDescent="0.2">
      <c r="A65" s="40" t="s">
        <v>69</v>
      </c>
      <c r="B65" s="41"/>
      <c r="C65" s="83">
        <v>47480.366000000002</v>
      </c>
      <c r="D65" s="83"/>
      <c r="E65">
        <f>+(C65-C$7)/C$8</f>
        <v>11663.064962075017</v>
      </c>
      <c r="F65">
        <f>ROUND(2*E65,0)/2</f>
        <v>11663</v>
      </c>
      <c r="G65">
        <f>+C65-(C$7+F65*C$8)</f>
        <v>8.0836499997531064E-2</v>
      </c>
      <c r="I65">
        <f>G65</f>
        <v>8.0836499997531064E-2</v>
      </c>
      <c r="O65" s="38">
        <f>+C$11+C$12*F65</f>
        <v>6.9848720579272341E-2</v>
      </c>
      <c r="P65" s="38">
        <f ca="1">+D$11+D$12*$F65</f>
        <v>2.8635608775653465E-2</v>
      </c>
      <c r="Q65" s="2">
        <f>+C65-15018.5</f>
        <v>32461.866000000002</v>
      </c>
      <c r="R65" s="50"/>
      <c r="S65">
        <f>G65-O65</f>
        <v>1.0987779418258722E-2</v>
      </c>
      <c r="T65">
        <f>U$2+U$3*F65+U$4*F65^2+U$5*SIN(RADIANS(U$6*F65+U$7))</f>
        <v>7.9442164645612909E-4</v>
      </c>
      <c r="U65">
        <f>+(T65-S65)^2</f>
        <v>1.0390454266396835E-4</v>
      </c>
      <c r="AA65" t="s">
        <v>38</v>
      </c>
      <c r="AB65">
        <v>6</v>
      </c>
      <c r="AD65" t="s">
        <v>35</v>
      </c>
      <c r="AF65" t="s">
        <v>37</v>
      </c>
    </row>
    <row r="66" spans="1:32" x14ac:dyDescent="0.2">
      <c r="A66" s="40" t="s">
        <v>70</v>
      </c>
      <c r="B66" s="41"/>
      <c r="C66" s="83">
        <v>47516.447</v>
      </c>
      <c r="D66" s="83"/>
      <c r="E66">
        <f>+(C66-C$7)/C$8</f>
        <v>11692.060485492793</v>
      </c>
      <c r="F66">
        <f>ROUND(2*E66,0)/2</f>
        <v>11692</v>
      </c>
      <c r="G66">
        <f>+C66-(C$7+F66*C$8)</f>
        <v>7.5265999999828637E-2</v>
      </c>
      <c r="I66">
        <f>G66</f>
        <v>7.5265999999828637E-2</v>
      </c>
      <c r="O66" s="38">
        <f>+C$11+C$12*F66</f>
        <v>7.0180211931301986E-2</v>
      </c>
      <c r="P66" s="38">
        <f ca="1">+D$11+D$12*$F66</f>
        <v>2.9149958903160023E-2</v>
      </c>
      <c r="Q66" s="2">
        <f>+C66-15018.5</f>
        <v>32497.947</v>
      </c>
      <c r="R66" s="50"/>
      <c r="S66">
        <f>G66-O66</f>
        <v>5.0857880685266504E-3</v>
      </c>
      <c r="T66">
        <f>U$2+U$3*F66+U$4*F66^2+U$5*SIN(RADIANS(U$6*F66+U$7))</f>
        <v>1.1508193380100973E-3</v>
      </c>
      <c r="U66">
        <f>+(T66-S66)^2</f>
        <v>1.5483978910143054E-5</v>
      </c>
      <c r="AA66" t="s">
        <v>38</v>
      </c>
      <c r="AF66" t="s">
        <v>45</v>
      </c>
    </row>
    <row r="67" spans="1:32" x14ac:dyDescent="0.2">
      <c r="A67" s="40" t="s">
        <v>71</v>
      </c>
      <c r="B67" s="41"/>
      <c r="C67" s="83">
        <v>47562.483999999997</v>
      </c>
      <c r="D67" s="83"/>
      <c r="E67">
        <f>+(C67-C$7)/C$8</f>
        <v>11729.056880037957</v>
      </c>
      <c r="F67">
        <f>ROUND(2*E67,0)/2</f>
        <v>11729</v>
      </c>
      <c r="G67">
        <f>+C67-(C$7+F67*C$8)</f>
        <v>7.0779499990749173E-2</v>
      </c>
      <c r="I67">
        <f>G67</f>
        <v>7.0779499990749173E-2</v>
      </c>
      <c r="O67" s="38">
        <f>+C$11+C$12*F67</f>
        <v>7.0603149173546723E-2</v>
      </c>
      <c r="P67" s="38">
        <f ca="1">+D$11+D$12*$F67</f>
        <v>2.98061987210132E-2</v>
      </c>
      <c r="Q67" s="2">
        <f>+C67-15018.5</f>
        <v>32543.983999999997</v>
      </c>
      <c r="R67" s="50"/>
      <c r="S67">
        <f>G67-O67</f>
        <v>1.7635081720245027E-4</v>
      </c>
      <c r="T67">
        <f>U$2+U$3*F67+U$4*F67^2+U$5*SIN(RADIANS(U$6*F67+U$7))</f>
        <v>1.6026948061863919E-3</v>
      </c>
      <c r="U67">
        <f>+(T67-S67)^2</f>
        <v>2.0344571749106227E-6</v>
      </c>
      <c r="AA67" t="s">
        <v>38</v>
      </c>
      <c r="AB67">
        <v>6</v>
      </c>
      <c r="AD67" t="s">
        <v>35</v>
      </c>
      <c r="AF67" t="s">
        <v>37</v>
      </c>
    </row>
    <row r="68" spans="1:32" x14ac:dyDescent="0.2">
      <c r="A68" s="40" t="s">
        <v>72</v>
      </c>
      <c r="B68" s="41"/>
      <c r="C68" s="83">
        <v>47857.402000000002</v>
      </c>
      <c r="D68" s="83"/>
      <c r="E68">
        <f>+(C68-C$7)/C$8</f>
        <v>11966.059783929868</v>
      </c>
      <c r="F68">
        <f>ROUND(2*E68,0)/2</f>
        <v>11966</v>
      </c>
      <c r="G68">
        <f>+C68-(C$7+F68*C$8)</f>
        <v>7.4393000002601184E-2</v>
      </c>
      <c r="I68">
        <f>G68</f>
        <v>7.4393000002601184E-2</v>
      </c>
      <c r="O68" s="38">
        <f>+C$11+C$12*F68</f>
        <v>7.3312233671168361E-2</v>
      </c>
      <c r="P68" s="38">
        <f ca="1">+D$11+D$12*$F68</f>
        <v>3.4009680797532305E-2</v>
      </c>
      <c r="Q68" s="2">
        <f>+C68-15018.5</f>
        <v>32838.902000000002</v>
      </c>
      <c r="R68" s="50"/>
      <c r="S68">
        <f>G68-O68</f>
        <v>1.0807663314328225E-3</v>
      </c>
      <c r="T68">
        <f>U$2+U$3*F68+U$4*F68^2+U$5*SIN(RADIANS(U$6*F68+U$7))</f>
        <v>4.3796642037640717E-3</v>
      </c>
      <c r="U68">
        <f>+(T68-S68)^2</f>
        <v>1.0882727172071644E-5</v>
      </c>
      <c r="AA68" t="s">
        <v>38</v>
      </c>
      <c r="AB68">
        <v>5</v>
      </c>
      <c r="AD68" t="s">
        <v>35</v>
      </c>
      <c r="AF68" t="s">
        <v>37</v>
      </c>
    </row>
    <row r="69" spans="1:32" x14ac:dyDescent="0.2">
      <c r="A69" s="40" t="s">
        <v>73</v>
      </c>
      <c r="B69" s="41"/>
      <c r="C69" s="83">
        <v>47913.406999999999</v>
      </c>
      <c r="D69" s="83"/>
      <c r="E69">
        <f>+(C69-C$7)/C$8</f>
        <v>12011.066693079074</v>
      </c>
      <c r="F69">
        <f>ROUND(2*E69,0)/2</f>
        <v>12011</v>
      </c>
      <c r="G69">
        <f>+C69-(C$7+F69*C$8)</f>
        <v>8.2990499991865363E-2</v>
      </c>
      <c r="I69">
        <f>G69</f>
        <v>8.2990499991865363E-2</v>
      </c>
      <c r="O69" s="38">
        <f>+C$11+C$12*F69</f>
        <v>7.3826616803628162E-2</v>
      </c>
      <c r="P69" s="38">
        <f ca="1">+D$11+D$12*$F69</f>
        <v>3.4807810305732129E-2</v>
      </c>
      <c r="Q69" s="2">
        <f>+C69-15018.5</f>
        <v>32894.906999999999</v>
      </c>
      <c r="R69" s="50"/>
      <c r="S69">
        <f>G69-O69</f>
        <v>9.1638831882372013E-3</v>
      </c>
      <c r="T69">
        <f>U$2+U$3*F69+U$4*F69^2+U$5*SIN(RADIANS(U$6*F69+U$7))</f>
        <v>4.8755999817892415E-3</v>
      </c>
      <c r="U69">
        <f>+(T69-S69)^2</f>
        <v>1.8389372858703595E-5</v>
      </c>
      <c r="AA69" t="s">
        <v>38</v>
      </c>
      <c r="AB69">
        <v>9</v>
      </c>
      <c r="AD69" t="s">
        <v>40</v>
      </c>
      <c r="AF69" t="s">
        <v>37</v>
      </c>
    </row>
    <row r="70" spans="1:32" x14ac:dyDescent="0.2">
      <c r="A70" s="40" t="s">
        <v>73</v>
      </c>
      <c r="B70" s="41"/>
      <c r="C70" s="83">
        <v>47969.392999999996</v>
      </c>
      <c r="D70" s="83"/>
      <c r="E70">
        <f>+(C70-C$7)/C$8</f>
        <v>12056.05833339025</v>
      </c>
      <c r="F70">
        <f>ROUND(2*E70,0)/2</f>
        <v>12056</v>
      </c>
      <c r="G70">
        <f>+C70-(C$7+F70*C$8)</f>
        <v>7.2587999995448627E-2</v>
      </c>
      <c r="I70">
        <f>G70</f>
        <v>7.2587999995448627E-2</v>
      </c>
      <c r="O70" s="38">
        <f>+C$11+C$12*F70</f>
        <v>7.4340999936087962E-2</v>
      </c>
      <c r="P70" s="38">
        <f ca="1">+D$11+D$12*$F70</f>
        <v>3.5605939813931953E-2</v>
      </c>
      <c r="Q70" s="2">
        <f>+C70-15018.5</f>
        <v>32950.892999999996</v>
      </c>
      <c r="R70" s="50"/>
      <c r="S70">
        <f>G70-O70</f>
        <v>-1.7529999406393354E-3</v>
      </c>
      <c r="T70">
        <f>U$2+U$3*F70+U$4*F70^2+U$5*SIN(RADIANS(U$6*F70+U$7))</f>
        <v>5.358901412397009E-3</v>
      </c>
      <c r="U70">
        <f>+(T70-S70)^2</f>
        <v>5.0579140855320183E-5</v>
      </c>
      <c r="AA70" t="s">
        <v>38</v>
      </c>
      <c r="AB70">
        <v>8</v>
      </c>
      <c r="AD70" t="s">
        <v>40</v>
      </c>
      <c r="AF70" t="s">
        <v>37</v>
      </c>
    </row>
    <row r="71" spans="1:32" x14ac:dyDescent="0.2">
      <c r="A71" s="40" t="s">
        <v>74</v>
      </c>
      <c r="B71" s="41"/>
      <c r="C71" s="83">
        <v>47974.379000000001</v>
      </c>
      <c r="D71" s="83"/>
      <c r="E71">
        <f>+(C71-C$7)/C$8</f>
        <v>12060.065197938384</v>
      </c>
      <c r="F71">
        <f>ROUND(2*E71,0)/2</f>
        <v>12060</v>
      </c>
      <c r="G71">
        <f>+C71-(C$7+F71*C$8)</f>
        <v>8.112999999866588E-2</v>
      </c>
      <c r="I71">
        <f>G71</f>
        <v>8.112999999866588E-2</v>
      </c>
      <c r="O71" s="38">
        <f>+C$11+C$12*F71</f>
        <v>7.4386722881195508E-2</v>
      </c>
      <c r="P71" s="38">
        <f ca="1">+D$11+D$12*$F71</f>
        <v>3.5676884659105262E-2</v>
      </c>
      <c r="Q71" s="2">
        <f>+C71-15018.5</f>
        <v>32955.879000000001</v>
      </c>
      <c r="R71" s="50"/>
      <c r="S71">
        <f>G71-O71</f>
        <v>6.7432771174703726E-3</v>
      </c>
      <c r="T71">
        <f>U$2+U$3*F71+U$4*F71^2+U$5*SIN(RADIANS(U$6*F71+U$7))</f>
        <v>5.4012150686148083E-3</v>
      </c>
      <c r="U71">
        <f>+(T71-S71)^2</f>
        <v>1.8011305429783951E-6</v>
      </c>
      <c r="AA71" t="s">
        <v>38</v>
      </c>
      <c r="AB71">
        <v>6</v>
      </c>
      <c r="AD71" t="s">
        <v>35</v>
      </c>
      <c r="AF71" t="s">
        <v>37</v>
      </c>
    </row>
    <row r="72" spans="1:32" x14ac:dyDescent="0.2">
      <c r="A72" s="40" t="s">
        <v>75</v>
      </c>
      <c r="B72" s="41"/>
      <c r="C72" s="83">
        <v>48178.451000000001</v>
      </c>
      <c r="D72" s="83"/>
      <c r="E72">
        <f>+(C72-C$7)/C$8</f>
        <v>12224.062161850485</v>
      </c>
      <c r="F72">
        <f>ROUND(2*E72,0)/2</f>
        <v>12224</v>
      </c>
      <c r="G72">
        <f>+C72-(C$7+F72*C$8)</f>
        <v>7.7351999992970377E-2</v>
      </c>
      <c r="I72">
        <f>G72</f>
        <v>7.7351999992970377E-2</v>
      </c>
      <c r="O72" s="38">
        <f>+C$11+C$12*F72</f>
        <v>7.6261363630604553E-2</v>
      </c>
      <c r="P72" s="38">
        <f ca="1">+D$11+D$12*$F72</f>
        <v>3.858562331121132E-2</v>
      </c>
      <c r="Q72" s="2">
        <f>+C72-15018.5</f>
        <v>33159.951000000001</v>
      </c>
      <c r="R72" s="50"/>
      <c r="S72">
        <f>G72-O72</f>
        <v>1.0906363623658238E-3</v>
      </c>
      <c r="T72">
        <f>U$2+U$3*F72+U$4*F72^2+U$5*SIN(RADIANS(U$6*F72+U$7))</f>
        <v>7.0345125196899401E-3</v>
      </c>
      <c r="U72">
        <f>+(T72-S72)^2</f>
        <v>3.5329663773606101E-5</v>
      </c>
      <c r="AA72" t="s">
        <v>38</v>
      </c>
      <c r="AB72">
        <v>10</v>
      </c>
      <c r="AD72" t="s">
        <v>40</v>
      </c>
      <c r="AF72" t="s">
        <v>37</v>
      </c>
    </row>
    <row r="73" spans="1:32" x14ac:dyDescent="0.2">
      <c r="A73" s="40" t="s">
        <v>76</v>
      </c>
      <c r="B73" s="41"/>
      <c r="C73" s="83">
        <v>48203.343999999997</v>
      </c>
      <c r="D73" s="83"/>
      <c r="E73">
        <f>+(C73-C$7)/C$8</f>
        <v>12244.066750538121</v>
      </c>
      <c r="F73">
        <f>ROUND(2*E73,0)/2</f>
        <v>12244</v>
      </c>
      <c r="G73">
        <f>+C73-(C$7+F73*C$8)</f>
        <v>8.3061999990604818E-2</v>
      </c>
      <c r="I73">
        <f>G73</f>
        <v>8.3061999990604818E-2</v>
      </c>
      <c r="O73" s="38">
        <f>+C$11+C$12*F73</f>
        <v>7.6489978356142255E-2</v>
      </c>
      <c r="P73" s="38">
        <f ca="1">+D$11+D$12*$F73</f>
        <v>3.8940347537077896E-2</v>
      </c>
      <c r="Q73" s="2">
        <f>+C73-15018.5</f>
        <v>33184.843999999997</v>
      </c>
      <c r="R73" s="50"/>
      <c r="S73">
        <f>G73-O73</f>
        <v>6.5720216344625632E-3</v>
      </c>
      <c r="T73">
        <f>U$2+U$3*F73+U$4*F73^2+U$5*SIN(RADIANS(U$6*F73+U$7))</f>
        <v>7.2189243281194498E-3</v>
      </c>
      <c r="U73">
        <f>+(T73-S73)^2</f>
        <v>4.1848309506053578E-7</v>
      </c>
      <c r="AA73" t="s">
        <v>38</v>
      </c>
      <c r="AB73">
        <v>6</v>
      </c>
      <c r="AD73" t="s">
        <v>35</v>
      </c>
      <c r="AF73" t="s">
        <v>37</v>
      </c>
    </row>
    <row r="74" spans="1:32" x14ac:dyDescent="0.2">
      <c r="A74" s="40" t="s">
        <v>77</v>
      </c>
      <c r="B74" s="41"/>
      <c r="C74" s="83">
        <v>48489.553</v>
      </c>
      <c r="D74" s="83">
        <v>5.0000000000000001E-3</v>
      </c>
      <c r="E74">
        <f>+(C74-C$7)/C$8</f>
        <v>12474.070901251198</v>
      </c>
      <c r="F74">
        <f>ROUND(2*E74,0)/2</f>
        <v>12474</v>
      </c>
      <c r="G74">
        <f>+C74-(C$7+F74*C$8)</f>
        <v>8.8227000000188127E-2</v>
      </c>
      <c r="I74">
        <f>G74</f>
        <v>8.8227000000188127E-2</v>
      </c>
      <c r="O74" s="38">
        <f>+C$11+C$12*F74</f>
        <v>7.9119047699825681E-2</v>
      </c>
      <c r="P74" s="38">
        <f ca="1">+D$11+D$12*$F74</f>
        <v>4.3019676134543688E-2</v>
      </c>
      <c r="Q74" s="2">
        <f>+C74-15018.5</f>
        <v>33471.053</v>
      </c>
      <c r="R74" s="50"/>
      <c r="S74">
        <f>G74-O74</f>
        <v>9.1079523003624457E-3</v>
      </c>
      <c r="T74">
        <f>U$2+U$3*F74+U$4*F74^2+U$5*SIN(RADIANS(U$6*F74+U$7))</f>
        <v>9.0711394386588894E-3</v>
      </c>
      <c r="U74">
        <f>+(T74-S74)^2</f>
        <v>1.355186786805168E-9</v>
      </c>
      <c r="AA74" t="s">
        <v>38</v>
      </c>
      <c r="AB74">
        <v>6</v>
      </c>
      <c r="AD74" t="s">
        <v>35</v>
      </c>
      <c r="AF74" t="s">
        <v>37</v>
      </c>
    </row>
    <row r="75" spans="1:32" x14ac:dyDescent="0.2">
      <c r="A75" s="40" t="s">
        <v>78</v>
      </c>
      <c r="B75" s="41"/>
      <c r="C75" s="83">
        <v>48651.328999999998</v>
      </c>
      <c r="D75" s="83">
        <v>6.0000000000000001E-3</v>
      </c>
      <c r="E75">
        <f>+(C75-C$7)/C$8</f>
        <v>12604.077824463808</v>
      </c>
      <c r="F75">
        <f>ROUND(2*E75,0)/2</f>
        <v>12604</v>
      </c>
      <c r="G75">
        <f>+C75-(C$7+F75*C$8)</f>
        <v>9.6841999991738703E-2</v>
      </c>
      <c r="I75">
        <f>G75</f>
        <v>9.6841999991738703E-2</v>
      </c>
      <c r="O75" s="38">
        <f>+C$11+C$12*F75</f>
        <v>8.0605043415820685E-2</v>
      </c>
      <c r="P75" s="38">
        <f ca="1">+D$11+D$12*$F75</f>
        <v>4.5325383602676517E-2</v>
      </c>
      <c r="Q75" s="2">
        <f>+C75-15018.5</f>
        <v>33632.828999999998</v>
      </c>
      <c r="R75" s="50"/>
      <c r="S75">
        <f>G75-O75</f>
        <v>1.6236956575918018E-2</v>
      </c>
      <c r="T75">
        <f>U$2+U$3*F75+U$4*F75^2+U$5*SIN(RADIANS(U$6*F75+U$7))</f>
        <v>9.8753754222654384E-3</v>
      </c>
      <c r="U75">
        <f>+(T75-S75)^2</f>
        <v>4.0469714774507691E-5</v>
      </c>
      <c r="AA75" t="s">
        <v>38</v>
      </c>
      <c r="AB75">
        <v>8</v>
      </c>
      <c r="AD75" t="s">
        <v>40</v>
      </c>
      <c r="AF75" t="s">
        <v>37</v>
      </c>
    </row>
    <row r="76" spans="1:32" x14ac:dyDescent="0.2">
      <c r="A76" s="40" t="s">
        <v>79</v>
      </c>
      <c r="B76" s="41"/>
      <c r="C76" s="83">
        <v>48871.571000000004</v>
      </c>
      <c r="D76" s="83">
        <v>4.0000000000000001E-3</v>
      </c>
      <c r="E76">
        <f>+(C76-C$7)/C$8</f>
        <v>12781.069373161963</v>
      </c>
      <c r="F76">
        <f>ROUND(2*E76,0)/2</f>
        <v>12781</v>
      </c>
      <c r="G76">
        <f>+C76-(C$7+F76*C$8)</f>
        <v>8.6325500000384636E-2</v>
      </c>
      <c r="I76">
        <f>G76</f>
        <v>8.6325500000384636E-2</v>
      </c>
      <c r="O76" s="38">
        <f>+C$11+C$12*F76</f>
        <v>8.2628283736829247E-2</v>
      </c>
      <c r="P76" s="38">
        <f ca="1">+D$11+D$12*$F76</f>
        <v>4.8464693001595838E-2</v>
      </c>
      <c r="Q76" s="2">
        <f>+C76-15018.5</f>
        <v>33853.071000000004</v>
      </c>
      <c r="R76" s="50"/>
      <c r="S76">
        <f>G76-O76</f>
        <v>3.697216263555389E-3</v>
      </c>
      <c r="T76">
        <f>U$2+U$3*F76+U$4*F76^2+U$5*SIN(RADIANS(U$6*F76+U$7))</f>
        <v>1.0656681347611739E-2</v>
      </c>
      <c r="U76">
        <f>+(T76-S76)^2</f>
        <v>4.8434154256199459E-5</v>
      </c>
      <c r="AA76" t="s">
        <v>38</v>
      </c>
      <c r="AB76">
        <v>11</v>
      </c>
      <c r="AD76" t="s">
        <v>35</v>
      </c>
      <c r="AF76" t="s">
        <v>37</v>
      </c>
    </row>
    <row r="77" spans="1:32" x14ac:dyDescent="0.2">
      <c r="A77" s="40" t="s">
        <v>80</v>
      </c>
      <c r="B77" s="41"/>
      <c r="C77" s="83">
        <v>49043.294999999998</v>
      </c>
      <c r="D77" s="83">
        <v>4.0000000000000001E-3</v>
      </c>
      <c r="E77">
        <f>+(C77-C$7)/C$8</f>
        <v>12919.070738517528</v>
      </c>
      <c r="F77">
        <f>ROUND(2*E77,0)/2</f>
        <v>12919</v>
      </c>
      <c r="G77">
        <f>+C77-(C$7+F77*C$8)</f>
        <v>8.8024499993480276E-2</v>
      </c>
      <c r="I77">
        <f>G77</f>
        <v>8.8024499993480276E-2</v>
      </c>
      <c r="O77" s="38">
        <f>+C$11+C$12*F77</f>
        <v>8.4205725343039314E-2</v>
      </c>
      <c r="P77" s="38">
        <f ca="1">+D$11+D$12*$F77</f>
        <v>5.0912290160075313E-2</v>
      </c>
      <c r="Q77" s="2">
        <f>+C77-15018.5</f>
        <v>34024.794999999998</v>
      </c>
      <c r="R77" s="50"/>
      <c r="S77">
        <f>G77-O77</f>
        <v>3.818774650440962E-3</v>
      </c>
      <c r="T77">
        <f>U$2+U$3*F77+U$4*F77^2+U$5*SIN(RADIANS(U$6*F77+U$7))</f>
        <v>1.1000348627020335E-2</v>
      </c>
      <c r="U77">
        <f>+(T77-S77)^2</f>
        <v>5.1575004781082072E-5</v>
      </c>
      <c r="AA77" t="s">
        <v>38</v>
      </c>
      <c r="AB77">
        <v>6</v>
      </c>
      <c r="AD77" t="s">
        <v>35</v>
      </c>
      <c r="AF77" t="s">
        <v>37</v>
      </c>
    </row>
    <row r="78" spans="1:32" x14ac:dyDescent="0.2">
      <c r="A78" s="40" t="s">
        <v>80</v>
      </c>
      <c r="B78" s="41"/>
      <c r="C78" s="83">
        <v>49043.307000000001</v>
      </c>
      <c r="D78" s="83">
        <v>7.0000000000000001E-3</v>
      </c>
      <c r="E78">
        <f>+(C78-C$7)/C$8</f>
        <v>12919.080381994179</v>
      </c>
      <c r="F78">
        <f>ROUND(2*E78,0)/2</f>
        <v>12919</v>
      </c>
      <c r="G78">
        <f>+C78-(C$7+F78*C$8)</f>
        <v>0.100024499995925</v>
      </c>
      <c r="I78">
        <f>G78</f>
        <v>0.100024499995925</v>
      </c>
      <c r="O78" s="38">
        <f>+C$11+C$12*F78</f>
        <v>8.4205725343039314E-2</v>
      </c>
      <c r="P78" s="38">
        <f ca="1">+D$11+D$12*$F78</f>
        <v>5.0912290160075313E-2</v>
      </c>
      <c r="Q78" s="2">
        <f>+C78-15018.5</f>
        <v>34024.807000000001</v>
      </c>
      <c r="R78" s="50"/>
      <c r="S78">
        <f>G78-O78</f>
        <v>1.5818774652885684E-2</v>
      </c>
      <c r="T78">
        <f>U$2+U$3*F78+U$4*F78^2+U$5*SIN(RADIANS(U$6*F78+U$7))</f>
        <v>1.1000348627020335E-2</v>
      </c>
      <c r="U78">
        <f>+(T78-S78)^2</f>
        <v>2.3217229366736539E-5</v>
      </c>
      <c r="AA78" t="s">
        <v>38</v>
      </c>
      <c r="AB78">
        <v>6</v>
      </c>
      <c r="AD78" t="s">
        <v>40</v>
      </c>
      <c r="AF78" t="s">
        <v>37</v>
      </c>
    </row>
    <row r="79" spans="1:32" x14ac:dyDescent="0.2">
      <c r="A79" s="40" t="s">
        <v>81</v>
      </c>
      <c r="B79" s="41"/>
      <c r="C79" s="83">
        <v>49370.567999999999</v>
      </c>
      <c r="D79" s="83"/>
      <c r="E79">
        <f>+(C79-C$7)/C$8</f>
        <v>13182.074866327346</v>
      </c>
      <c r="F79">
        <f>ROUND(2*E79,0)/2</f>
        <v>13182</v>
      </c>
      <c r="G79">
        <f>+C79-(C$7+F79*C$8)</f>
        <v>9.3160999997053295E-2</v>
      </c>
      <c r="I79">
        <f>G79</f>
        <v>9.3160999997053295E-2</v>
      </c>
      <c r="O79" s="38">
        <f>+C$11+C$12*F79</f>
        <v>8.7212008983859932E-2</v>
      </c>
      <c r="P79" s="38">
        <f ca="1">+D$11+D$12*$F79</f>
        <v>5.5576913730220973E-2</v>
      </c>
      <c r="Q79" s="2">
        <f>+C79-15018.5</f>
        <v>34352.067999999999</v>
      </c>
      <c r="R79" s="50"/>
      <c r="S79">
        <f>G79-O79</f>
        <v>5.9489910131933638E-3</v>
      </c>
      <c r="T79">
        <f>U$2+U$3*F79+U$4*F79^2+U$5*SIN(RADIANS(U$6*F79+U$7))</f>
        <v>1.0988830249300599E-2</v>
      </c>
      <c r="U79">
        <f>+(T79-S79)^2</f>
        <v>2.5399979525805961E-5</v>
      </c>
      <c r="AA79" t="s">
        <v>38</v>
      </c>
      <c r="AB79">
        <v>6</v>
      </c>
      <c r="AD79" t="s">
        <v>35</v>
      </c>
      <c r="AF79" t="s">
        <v>37</v>
      </c>
    </row>
    <row r="80" spans="1:32" x14ac:dyDescent="0.2">
      <c r="A80" s="40" t="s">
        <v>81</v>
      </c>
      <c r="B80" s="41"/>
      <c r="C80" s="83">
        <v>49384.256000000001</v>
      </c>
      <c r="D80" s="83"/>
      <c r="E80">
        <f>+(C80-C$7)/C$8</f>
        <v>13193.074858692929</v>
      </c>
      <c r="F80">
        <f>ROUND(2*E80,0)/2</f>
        <v>13193</v>
      </c>
      <c r="G80">
        <f>+C80-(C$7+F80*C$8)</f>
        <v>9.3151499997475185E-2</v>
      </c>
      <c r="I80">
        <f>G80</f>
        <v>9.3151499997475185E-2</v>
      </c>
      <c r="O80" s="38">
        <f>+C$11+C$12*F80</f>
        <v>8.7337747082905662E-2</v>
      </c>
      <c r="P80" s="38">
        <f ca="1">+D$11+D$12*$F80</f>
        <v>5.5772012054447595E-2</v>
      </c>
      <c r="Q80" s="2">
        <f>+C80-15018.5</f>
        <v>34365.756000000001</v>
      </c>
      <c r="R80" s="50"/>
      <c r="S80">
        <f>G80-O80</f>
        <v>5.8137529145695227E-3</v>
      </c>
      <c r="T80">
        <f>U$2+U$3*F80+U$4*F80^2+U$5*SIN(RADIANS(U$6*F80+U$7))</f>
        <v>1.0969253338167622E-2</v>
      </c>
      <c r="U80">
        <f>+(T80-S80)^2</f>
        <v>2.6579184617720184E-5</v>
      </c>
      <c r="AA80" t="s">
        <v>38</v>
      </c>
      <c r="AB80">
        <v>9</v>
      </c>
      <c r="AD80" t="s">
        <v>40</v>
      </c>
      <c r="AF80" t="s">
        <v>37</v>
      </c>
    </row>
    <row r="81" spans="1:32" x14ac:dyDescent="0.2">
      <c r="A81" s="42" t="s">
        <v>125</v>
      </c>
      <c r="B81" s="41"/>
      <c r="C81" s="83">
        <v>49574.463000000003</v>
      </c>
      <c r="D81" s="84" t="s">
        <v>126</v>
      </c>
      <c r="E81">
        <f>+(C81-C$7)/C$8</f>
        <v>13345.929588958861</v>
      </c>
      <c r="F81">
        <f>ROUND(2*E81,0)/2</f>
        <v>13346</v>
      </c>
      <c r="O81" s="38">
        <f>+C$11+C$12*F81</f>
        <v>8.9086649733269005E-2</v>
      </c>
      <c r="P81" s="38">
        <f ca="1">+D$11+D$12*$F81</f>
        <v>5.8485652382327002E-2</v>
      </c>
      <c r="Q81" s="2">
        <f>+C81-15018.5</f>
        <v>34555.963000000003</v>
      </c>
      <c r="R81" s="50">
        <v>-8.7616999997408129E-2</v>
      </c>
    </row>
    <row r="82" spans="1:32" x14ac:dyDescent="0.2">
      <c r="A82" s="42" t="s">
        <v>125</v>
      </c>
      <c r="B82" s="41"/>
      <c r="C82" s="83">
        <v>49612.455000000002</v>
      </c>
      <c r="D82" s="84" t="s">
        <v>126</v>
      </c>
      <c r="E82">
        <f>+(C82-C$7)/C$8</f>
        <v>13376.460836033169</v>
      </c>
      <c r="F82">
        <f>ROUND(2*E82,0)/2</f>
        <v>13376.5</v>
      </c>
      <c r="O82" s="38">
        <f>+C$11+C$12*F82</f>
        <v>8.9435287189713983E-2</v>
      </c>
      <c r="P82" s="38">
        <f ca="1">+D$11+D$12*$F82</f>
        <v>5.9026606826773548E-2</v>
      </c>
      <c r="Q82" s="2">
        <f>+C82-15018.5</f>
        <v>34593.955000000002</v>
      </c>
      <c r="R82" s="50">
        <v>-4.8734249998233281E-2</v>
      </c>
    </row>
    <row r="83" spans="1:32" x14ac:dyDescent="0.2">
      <c r="A83" s="42" t="s">
        <v>125</v>
      </c>
      <c r="B83" s="41"/>
      <c r="C83" s="83">
        <v>49618.39</v>
      </c>
      <c r="D83" s="84" t="s">
        <v>126</v>
      </c>
      <c r="E83">
        <f>+(C83-C$7)/C$8</f>
        <v>13381.230338859712</v>
      </c>
      <c r="F83">
        <f>ROUND(2*E83,0)/2</f>
        <v>13381</v>
      </c>
      <c r="O83" s="38">
        <f>+C$11+C$12*F83</f>
        <v>8.9486725502959955E-2</v>
      </c>
      <c r="P83" s="38">
        <f ca="1">+D$11+D$12*$F83</f>
        <v>5.9106419777593538E-2</v>
      </c>
      <c r="Q83" s="2">
        <f>+C83-15018.5</f>
        <v>34599.89</v>
      </c>
      <c r="R83" s="50">
        <v>0.28662549999717157</v>
      </c>
    </row>
    <row r="84" spans="1:32" x14ac:dyDescent="0.2">
      <c r="A84" s="42" t="s">
        <v>125</v>
      </c>
      <c r="B84" s="41"/>
      <c r="C84" s="83">
        <v>49623.459000000003</v>
      </c>
      <c r="D84" s="84" t="s">
        <v>126</v>
      </c>
      <c r="E84">
        <f>+(C84-C$7)/C$8</f>
        <v>13385.30390412134</v>
      </c>
      <c r="F84">
        <f>ROUND(2*E84,0)/2</f>
        <v>13385.5</v>
      </c>
      <c r="O84" s="38">
        <f>+C$11+C$12*F84</f>
        <v>8.9538163816205954E-2</v>
      </c>
      <c r="P84" s="38">
        <f ca="1">+D$11+D$12*$F84</f>
        <v>5.9186232728413529E-2</v>
      </c>
      <c r="Q84" s="2">
        <f>+C84-15018.5</f>
        <v>34604.959000000003</v>
      </c>
      <c r="R84" s="50">
        <v>-0.24401475000195205</v>
      </c>
    </row>
    <row r="85" spans="1:32" x14ac:dyDescent="0.2">
      <c r="A85" s="40" t="s">
        <v>82</v>
      </c>
      <c r="B85" s="41"/>
      <c r="C85" s="83">
        <v>49630.64</v>
      </c>
      <c r="D85" s="83">
        <v>4.0000000000000001E-3</v>
      </c>
      <c r="E85">
        <f>+(C85-C$7)/C$8</f>
        <v>13391.074721273386</v>
      </c>
      <c r="F85">
        <f>ROUND(2*E85,0)/2</f>
        <v>13391</v>
      </c>
      <c r="G85">
        <f>+C85-(C$7+F85*C$8)</f>
        <v>9.2980499990517274E-2</v>
      </c>
      <c r="I85">
        <f>G85</f>
        <v>9.2980499990517274E-2</v>
      </c>
      <c r="O85" s="38">
        <f>+C$11+C$12*F85</f>
        <v>8.9601032865728805E-2</v>
      </c>
      <c r="P85" s="38">
        <f ca="1">+D$11+D$12*$F85</f>
        <v>5.9283781890526827E-2</v>
      </c>
      <c r="Q85" s="2">
        <f>+C85-15018.5</f>
        <v>34612.14</v>
      </c>
      <c r="R85" s="50"/>
      <c r="S85">
        <f>G85-O85</f>
        <v>3.3794671247884683E-3</v>
      </c>
      <c r="T85">
        <f>U$2+U$3*F85+U$4*F85^2+U$5*SIN(RADIANS(U$6*F85+U$7))</f>
        <v>1.0360608386331469E-2</v>
      </c>
      <c r="U85">
        <f>+(T85-S85)^2</f>
        <v>4.8736333313618197E-5</v>
      </c>
      <c r="AA85" t="s">
        <v>38</v>
      </c>
      <c r="AB85">
        <v>6</v>
      </c>
      <c r="AD85" t="s">
        <v>35</v>
      </c>
      <c r="AF85" t="s">
        <v>37</v>
      </c>
    </row>
    <row r="86" spans="1:32" x14ac:dyDescent="0.2">
      <c r="A86" s="42" t="s">
        <v>125</v>
      </c>
      <c r="B86" s="41"/>
      <c r="C86" s="83">
        <v>49634.421999999999</v>
      </c>
      <c r="D86" s="84" t="s">
        <v>126</v>
      </c>
      <c r="E86">
        <f>+(C86-C$7)/C$8</f>
        <v>13394.114023664284</v>
      </c>
      <c r="F86">
        <f>ROUND(2*E86,0)/2</f>
        <v>13394</v>
      </c>
      <c r="O86" s="38">
        <f>+C$11+C$12*F86</f>
        <v>8.9635325074559472E-2</v>
      </c>
      <c r="P86" s="38">
        <f ca="1">+D$11+D$12*$F86</f>
        <v>5.933699052440683E-2</v>
      </c>
      <c r="Q86" s="2">
        <f>+C86-15018.5</f>
        <v>34615.921999999999</v>
      </c>
      <c r="R86" s="50">
        <v>0.14188699999795062</v>
      </c>
    </row>
    <row r="87" spans="1:32" x14ac:dyDescent="0.2">
      <c r="A87" s="42" t="s">
        <v>125</v>
      </c>
      <c r="B87" s="41"/>
      <c r="C87" s="83">
        <v>49645.413999999997</v>
      </c>
      <c r="D87" s="84" t="s">
        <v>126</v>
      </c>
      <c r="E87">
        <f>+(C87-C$7)/C$8</f>
        <v>13402.947448275801</v>
      </c>
      <c r="F87">
        <f>ROUND(2*E87,0)/2</f>
        <v>13403</v>
      </c>
      <c r="O87" s="38">
        <f>+C$11+C$12*F87</f>
        <v>8.9738201701051415E-2</v>
      </c>
      <c r="P87" s="38">
        <f ca="1">+D$11+D$12*$F87</f>
        <v>5.9496616426046783E-2</v>
      </c>
      <c r="Q87" s="2">
        <f>+C87-15018.5</f>
        <v>34626.913999999997</v>
      </c>
      <c r="R87" s="50">
        <v>-6.5393500008212868E-2</v>
      </c>
    </row>
    <row r="88" spans="1:32" x14ac:dyDescent="0.2">
      <c r="A88" s="42" t="s">
        <v>125</v>
      </c>
      <c r="B88" s="41"/>
      <c r="C88" s="83">
        <v>49673.298000000003</v>
      </c>
      <c r="D88" s="84" t="s">
        <v>126</v>
      </c>
      <c r="E88">
        <f>+(C88-C$7)/C$8</f>
        <v>13425.35567351849</v>
      </c>
      <c r="F88">
        <f>ROUND(2*E88,0)/2</f>
        <v>13425.5</v>
      </c>
      <c r="O88" s="38">
        <f>+C$11+C$12*F88</f>
        <v>8.9995393267281329E-2</v>
      </c>
      <c r="P88" s="38">
        <f ca="1">+D$11+D$12*$F88</f>
        <v>5.9895681180146709E-2</v>
      </c>
      <c r="Q88" s="2">
        <f>+C88-15018.5</f>
        <v>34654.798000000003</v>
      </c>
      <c r="R88" s="50">
        <v>-0.17959474999952363</v>
      </c>
    </row>
    <row r="89" spans="1:32" x14ac:dyDescent="0.2">
      <c r="A89" s="40" t="s">
        <v>83</v>
      </c>
      <c r="B89" s="41"/>
      <c r="C89" s="83">
        <v>49700.33</v>
      </c>
      <c r="D89" s="83">
        <v>4.0000000000000001E-3</v>
      </c>
      <c r="E89">
        <f>+(C89-C$7)/C$8</f>
        <v>13447.079211919014</v>
      </c>
      <c r="F89">
        <f>ROUND(2*E89,0)/2</f>
        <v>13447</v>
      </c>
      <c r="G89">
        <f>+C89-(C$7+F89*C$8)</f>
        <v>9.8568499997782055E-2</v>
      </c>
      <c r="I89">
        <f>G89</f>
        <v>9.8568499997782055E-2</v>
      </c>
      <c r="O89" s="38">
        <f>+C$11+C$12*F89</f>
        <v>9.0241154097234336E-2</v>
      </c>
      <c r="P89" s="38">
        <f ca="1">+D$11+D$12*$F89</f>
        <v>6.0277009722953273E-2</v>
      </c>
      <c r="Q89" s="2">
        <f>+C89-15018.5</f>
        <v>34681.83</v>
      </c>
      <c r="R89" s="50"/>
      <c r="S89">
        <f>G89-O89</f>
        <v>8.3273459005477196E-3</v>
      </c>
      <c r="T89">
        <f>U$2+U$3*F89+U$4*F89^2+U$5*SIN(RADIANS(U$6*F89+U$7))</f>
        <v>1.0102621291903086E-2</v>
      </c>
      <c r="U89">
        <f>+(T89-S89)^2</f>
        <v>3.1516027151519491E-6</v>
      </c>
      <c r="AA89" t="s">
        <v>38</v>
      </c>
      <c r="AB89">
        <v>6</v>
      </c>
      <c r="AD89" t="s">
        <v>35</v>
      </c>
      <c r="AF89" t="s">
        <v>37</v>
      </c>
    </row>
    <row r="90" spans="1:32" x14ac:dyDescent="0.2">
      <c r="A90" s="40" t="s">
        <v>84</v>
      </c>
      <c r="B90" s="41"/>
      <c r="C90" s="83">
        <v>49812.322</v>
      </c>
      <c r="D90" s="83">
        <v>7.0000000000000001E-3</v>
      </c>
      <c r="E90">
        <f>+(C90-C$7)/C$8</f>
        <v>13537.078565002454</v>
      </c>
      <c r="F90">
        <f>ROUND(2*E90,0)/2</f>
        <v>13537</v>
      </c>
      <c r="G90">
        <f>+C90-(C$7+F90*C$8)</f>
        <v>9.7763500001747161E-2</v>
      </c>
      <c r="I90">
        <f>G90</f>
        <v>9.7763500001747161E-2</v>
      </c>
      <c r="O90" s="38">
        <f>+C$11+C$12*F90</f>
        <v>9.1269920362153936E-2</v>
      </c>
      <c r="P90" s="38">
        <f ca="1">+D$11+D$12*$F90</f>
        <v>6.1873268739352949E-2</v>
      </c>
      <c r="Q90" s="2">
        <f>+C90-15018.5</f>
        <v>34793.822</v>
      </c>
      <c r="R90" s="50"/>
      <c r="S90">
        <f>G90-O90</f>
        <v>6.4935796395932249E-3</v>
      </c>
      <c r="T90">
        <f>U$2+U$3*F90+U$4*F90^2+U$5*SIN(RADIANS(U$6*F90+U$7))</f>
        <v>9.6122366548616282E-3</v>
      </c>
      <c r="U90">
        <f>+(T90-S90)^2</f>
        <v>9.726021578882825E-6</v>
      </c>
      <c r="AA90" t="s">
        <v>38</v>
      </c>
      <c r="AB90">
        <v>9</v>
      </c>
      <c r="AD90" t="s">
        <v>40</v>
      </c>
      <c r="AF90" t="s">
        <v>37</v>
      </c>
    </row>
    <row r="91" spans="1:32" x14ac:dyDescent="0.2">
      <c r="A91" s="42" t="s">
        <v>125</v>
      </c>
      <c r="B91" s="41"/>
      <c r="C91" s="83">
        <v>49977.370999999999</v>
      </c>
      <c r="D91" s="84" t="s">
        <v>126</v>
      </c>
      <c r="E91">
        <f>+(C91-C$7)/C$8</f>
        <v>13669.715746471387</v>
      </c>
      <c r="F91">
        <f>ROUND(2*E91,0)/2</f>
        <v>13669.5</v>
      </c>
      <c r="O91" s="38">
        <f>+C$11+C$12*F91</f>
        <v>9.2784492918841152E-2</v>
      </c>
      <c r="P91" s="38">
        <f ca="1">+D$11+D$12*$F91</f>
        <v>6.4223316735719099E-2</v>
      </c>
      <c r="Q91" s="2">
        <f>+C91-15018.5</f>
        <v>34958.870999999999</v>
      </c>
      <c r="R91" s="50">
        <v>0.26846724999631988</v>
      </c>
    </row>
    <row r="92" spans="1:32" x14ac:dyDescent="0.2">
      <c r="A92" s="40" t="s">
        <v>86</v>
      </c>
      <c r="B92" s="41" t="s">
        <v>95</v>
      </c>
      <c r="C92" s="83">
        <v>50044.395799999998</v>
      </c>
      <c r="D92" s="83"/>
      <c r="E92">
        <f>+(C92-C$7)/C$8</f>
        <v>13723.578420953021</v>
      </c>
      <c r="F92">
        <f>ROUND(2*E92,0)/2</f>
        <v>13723.5</v>
      </c>
      <c r="G92">
        <f>+C92-(C$7+F92*C$8)</f>
        <v>9.7584249990177341E-2</v>
      </c>
      <c r="J92">
        <f>G92</f>
        <v>9.7584249990177341E-2</v>
      </c>
      <c r="O92" s="38">
        <f>+C$11+C$12*F92</f>
        <v>9.3401752677792924E-2</v>
      </c>
      <c r="P92" s="38">
        <f ca="1">+D$11+D$12*$F92</f>
        <v>6.5181072145558905E-2</v>
      </c>
      <c r="Q92" s="2">
        <f>+C92-15018.5</f>
        <v>35025.895799999998</v>
      </c>
      <c r="R92" s="50"/>
      <c r="S92">
        <f>G92-O92</f>
        <v>4.1824973123844172E-3</v>
      </c>
      <c r="T92">
        <f>U$2+U$3*F92+U$4*F92^2+U$5*SIN(RADIANS(U$6*F92+U$7))</f>
        <v>8.3168023559466921E-3</v>
      </c>
      <c r="U92">
        <f>+(T92-S92)^2</f>
        <v>1.7092478193224464E-5</v>
      </c>
      <c r="AA92" t="s">
        <v>85</v>
      </c>
      <c r="AF92" t="s">
        <v>45</v>
      </c>
    </row>
    <row r="93" spans="1:32" x14ac:dyDescent="0.2">
      <c r="A93" s="40" t="s">
        <v>86</v>
      </c>
      <c r="B93" s="40"/>
      <c r="C93" s="83">
        <v>50044.395799999998</v>
      </c>
      <c r="D93" s="83">
        <v>6.9999999999999999E-4</v>
      </c>
      <c r="E93">
        <f>+(C93-C$7)/C$8</f>
        <v>13723.578420953021</v>
      </c>
      <c r="F93">
        <f>ROUND(2*E93,0)/2</f>
        <v>13723.5</v>
      </c>
      <c r="G93">
        <f>+C93-(C$7+F93*C$8)</f>
        <v>9.7584249990177341E-2</v>
      </c>
      <c r="J93">
        <f>G93</f>
        <v>9.7584249990177341E-2</v>
      </c>
      <c r="O93" s="38">
        <f>+C$11+C$12*F93</f>
        <v>9.3401752677792924E-2</v>
      </c>
      <c r="P93" s="38">
        <f ca="1">+D$11+D$12*$F93</f>
        <v>6.5181072145558905E-2</v>
      </c>
      <c r="Q93" s="2">
        <f>+C93-15018.5</f>
        <v>35025.895799999998</v>
      </c>
      <c r="R93" s="50"/>
      <c r="S93">
        <f>G93-O93</f>
        <v>4.1824973123844172E-3</v>
      </c>
      <c r="T93">
        <f>U$2+U$3*F93+U$4*F93^2+U$5*SIN(RADIANS(U$6*F93+U$7))</f>
        <v>8.3168023559466921E-3</v>
      </c>
      <c r="U93">
        <f>+(T93-S93)^2</f>
        <v>1.7092478193224464E-5</v>
      </c>
      <c r="AA93" s="5">
        <v>63</v>
      </c>
      <c r="AB93" s="10" t="s">
        <v>96</v>
      </c>
    </row>
    <row r="94" spans="1:32" x14ac:dyDescent="0.2">
      <c r="A94" s="40" t="s">
        <v>87</v>
      </c>
      <c r="B94" s="41"/>
      <c r="C94" s="83">
        <v>50046.273000000001</v>
      </c>
      <c r="D94" s="83">
        <v>8.0000000000000002E-3</v>
      </c>
      <c r="E94">
        <f>+(C94-C$7)/C$8</f>
        <v>13725.086982150324</v>
      </c>
      <c r="F94">
        <f>ROUND(2*E94,0)/2</f>
        <v>13725</v>
      </c>
      <c r="G94">
        <f>+C94-(C$7+F94*C$8)</f>
        <v>0.10823749999690335</v>
      </c>
      <c r="I94">
        <f>G94</f>
        <v>0.10823749999690335</v>
      </c>
      <c r="O94" s="38">
        <f>+C$11+C$12*F94</f>
        <v>9.3418898782208229E-2</v>
      </c>
      <c r="P94" s="38">
        <f ca="1">+D$11+D$12*$F94</f>
        <v>6.5207676462498892E-2</v>
      </c>
      <c r="Q94" s="2">
        <f>+C94-15018.5</f>
        <v>35027.773000000001</v>
      </c>
      <c r="R94" s="50"/>
      <c r="S94">
        <f>G94-O94</f>
        <v>1.4818601214695123E-2</v>
      </c>
      <c r="T94">
        <f>U$2+U$3*F94+U$4*F94^2+U$5*SIN(RADIANS(U$6*F94+U$7))</f>
        <v>8.3049515345902884E-3</v>
      </c>
      <c r="U94">
        <f>+(T94-S94)^2</f>
        <v>4.2427632155129823E-5</v>
      </c>
      <c r="AA94" t="s">
        <v>38</v>
      </c>
      <c r="AB94">
        <v>5</v>
      </c>
      <c r="AD94" t="s">
        <v>35</v>
      </c>
      <c r="AF94" t="s">
        <v>37</v>
      </c>
    </row>
    <row r="95" spans="1:32" x14ac:dyDescent="0.2">
      <c r="A95" s="40" t="s">
        <v>86</v>
      </c>
      <c r="B95" s="41"/>
      <c r="C95" s="83">
        <v>50097.282599999999</v>
      </c>
      <c r="D95" s="83"/>
      <c r="E95">
        <f>+(C95-C$7)/C$8</f>
        <v>13766.079472694693</v>
      </c>
      <c r="F95">
        <f>ROUND(2*E95,0)/2</f>
        <v>13766</v>
      </c>
      <c r="G95">
        <f>+C95-(C$7+F95*C$8)</f>
        <v>9.8892999994859565E-2</v>
      </c>
      <c r="J95">
        <f>G95</f>
        <v>9.8892999994859565E-2</v>
      </c>
      <c r="O95" s="38">
        <f>+C$11+C$12*F95</f>
        <v>9.3887558969560511E-2</v>
      </c>
      <c r="P95" s="38">
        <f ca="1">+D$11+D$12*$F95</f>
        <v>6.5934861125525407E-2</v>
      </c>
      <c r="Q95" s="2">
        <f>+C95-15018.5</f>
        <v>35078.782599999999</v>
      </c>
      <c r="R95" s="50"/>
      <c r="S95">
        <f>G95-O95</f>
        <v>5.0054410252990539E-3</v>
      </c>
      <c r="T95">
        <f>U$2+U$3*F95+U$4*F95^2+U$5*SIN(RADIANS(U$6*F95+U$7))</f>
        <v>7.9727257773917516E-3</v>
      </c>
      <c r="U95">
        <f>+(T95-S95)^2</f>
        <v>8.804778800001823E-6</v>
      </c>
      <c r="AA95" t="s">
        <v>85</v>
      </c>
      <c r="AF95" t="s">
        <v>45</v>
      </c>
    </row>
    <row r="96" spans="1:32" x14ac:dyDescent="0.2">
      <c r="A96" s="40" t="s">
        <v>86</v>
      </c>
      <c r="B96" s="40"/>
      <c r="C96" s="83">
        <v>50097.282599999999</v>
      </c>
      <c r="D96" s="83">
        <v>2.0000000000000001E-4</v>
      </c>
      <c r="E96">
        <f>+(C96-C$7)/C$8</f>
        <v>13766.079472694693</v>
      </c>
      <c r="F96">
        <f>ROUND(2*E96,0)/2</f>
        <v>13766</v>
      </c>
      <c r="G96">
        <f>+C96-(C$7+F96*C$8)</f>
        <v>9.8892999994859565E-2</v>
      </c>
      <c r="J96">
        <f>G96</f>
        <v>9.8892999994859565E-2</v>
      </c>
      <c r="O96" s="38">
        <f>+C$11+C$12*F96</f>
        <v>9.3887558969560511E-2</v>
      </c>
      <c r="P96" s="38">
        <f ca="1">+D$11+D$12*$F96</f>
        <v>6.5934861125525407E-2</v>
      </c>
      <c r="Q96" s="2">
        <f>+C96-15018.5</f>
        <v>35078.782599999999</v>
      </c>
      <c r="R96" s="50"/>
      <c r="S96">
        <f>G96-O96</f>
        <v>5.0054410252990539E-3</v>
      </c>
      <c r="T96">
        <f>U$2+U$3*F96+U$4*F96^2+U$5*SIN(RADIANS(U$6*F96+U$7))</f>
        <v>7.9727257773917516E-3</v>
      </c>
      <c r="U96">
        <f>+(T96-S96)^2</f>
        <v>8.804778800001823E-6</v>
      </c>
      <c r="AA96" s="5">
        <v>56</v>
      </c>
      <c r="AB96" s="10" t="s">
        <v>96</v>
      </c>
    </row>
    <row r="97" spans="1:32" x14ac:dyDescent="0.2">
      <c r="A97" s="40" t="s">
        <v>87</v>
      </c>
      <c r="B97" s="41"/>
      <c r="C97" s="83">
        <v>50148.292999999998</v>
      </c>
      <c r="D97" s="83">
        <v>6.0000000000000001E-3</v>
      </c>
      <c r="E97">
        <f>+(C97-C$7)/C$8</f>
        <v>13807.072606137506</v>
      </c>
      <c r="F97">
        <f>ROUND(2*E97,0)/2</f>
        <v>13807</v>
      </c>
      <c r="G97">
        <f>+C97-(C$7+F97*C$8)</f>
        <v>9.0348499994433951E-2</v>
      </c>
      <c r="I97">
        <f>G97</f>
        <v>9.0348499994433951E-2</v>
      </c>
      <c r="O97" s="38">
        <f>+C$11+C$12*F97</f>
        <v>9.4356219156912766E-2</v>
      </c>
      <c r="P97" s="38">
        <f ca="1">+D$11+D$12*$F97</f>
        <v>6.6662045788551894E-2</v>
      </c>
      <c r="Q97" s="2">
        <f>+C97-15018.5</f>
        <v>35129.792999999998</v>
      </c>
      <c r="R97" s="50"/>
      <c r="S97">
        <f>G97-O97</f>
        <v>-4.007719162478815E-3</v>
      </c>
      <c r="T97">
        <f>U$2+U$3*F97+U$4*F97^2+U$5*SIN(RADIANS(U$6*F97+U$7))</f>
        <v>7.6248951207945042E-3</v>
      </c>
      <c r="U97">
        <f>+(T97-S97)^2</f>
        <v>1.3531771506341444E-4</v>
      </c>
      <c r="AA97" t="s">
        <v>38</v>
      </c>
      <c r="AB97">
        <v>7</v>
      </c>
      <c r="AD97" t="s">
        <v>40</v>
      </c>
      <c r="AF97" t="s">
        <v>37</v>
      </c>
    </row>
    <row r="98" spans="1:32" x14ac:dyDescent="0.2">
      <c r="A98" s="40" t="s">
        <v>88</v>
      </c>
      <c r="B98" s="41"/>
      <c r="C98" s="83">
        <v>50343.67</v>
      </c>
      <c r="D98" s="83">
        <v>7.0000000000000001E-3</v>
      </c>
      <c r="E98">
        <f>+(C98-C$7)/C$8</f>
        <v>13964.082067593534</v>
      </c>
      <c r="F98">
        <f>ROUND(2*E98,0)/2</f>
        <v>13964</v>
      </c>
      <c r="G98">
        <f>+C98-(C$7+F98*C$8)</f>
        <v>0.10212199999659788</v>
      </c>
      <c r="I98">
        <f>G98</f>
        <v>0.10212199999659788</v>
      </c>
      <c r="O98" s="38">
        <f>+C$11+C$12*F98</f>
        <v>9.6150844752383655E-2</v>
      </c>
      <c r="P98" s="38">
        <f ca="1">+D$11+D$12*$F98</f>
        <v>6.9446630961604638E-2</v>
      </c>
      <c r="Q98" s="2">
        <f>+C98-15018.5</f>
        <v>35325.17</v>
      </c>
      <c r="R98" s="50"/>
      <c r="S98">
        <f>G98-O98</f>
        <v>5.9711552442142241E-3</v>
      </c>
      <c r="T98">
        <f>U$2+U$3*F98+U$4*F98^2+U$5*SIN(RADIANS(U$6*F98+U$7))</f>
        <v>6.1603912700132326E-3</v>
      </c>
      <c r="U98">
        <f>+(T98-S98)^2</f>
        <v>3.5810273460203011E-8</v>
      </c>
      <c r="AA98" t="s">
        <v>38</v>
      </c>
      <c r="AB98">
        <v>5</v>
      </c>
      <c r="AD98" t="s">
        <v>35</v>
      </c>
      <c r="AF98" t="s">
        <v>37</v>
      </c>
    </row>
    <row r="99" spans="1:32" x14ac:dyDescent="0.2">
      <c r="A99" s="40" t="s">
        <v>89</v>
      </c>
      <c r="B99" s="41"/>
      <c r="C99" s="83">
        <v>50423.33</v>
      </c>
      <c r="D99" s="83">
        <v>4.0000000000000001E-3</v>
      </c>
      <c r="E99">
        <f>+(C99-C$7)/C$8</f>
        <v>14028.098680089313</v>
      </c>
      <c r="F99">
        <f>ROUND(2*E99,0)/2</f>
        <v>14028</v>
      </c>
      <c r="G99">
        <f>+C99-(C$7+F99*C$8)</f>
        <v>0.1227939999953378</v>
      </c>
      <c r="I99">
        <f>G99</f>
        <v>0.1227939999953378</v>
      </c>
      <c r="O99" s="38">
        <f>+C$11+C$12*F99</f>
        <v>9.6882411874104249E-2</v>
      </c>
      <c r="P99" s="38">
        <f ca="1">+D$11+D$12*$F99</f>
        <v>7.0581748484377732E-2</v>
      </c>
      <c r="Q99" s="2">
        <f>+C99-15018.5</f>
        <v>35404.83</v>
      </c>
      <c r="R99" s="50"/>
      <c r="S99">
        <f>G99-O99</f>
        <v>2.591158812123355E-2</v>
      </c>
      <c r="T99">
        <f>U$2+U$3*F99+U$4*F99^2+U$5*SIN(RADIANS(U$6*F99+U$7))</f>
        <v>5.5093496929260206E-3</v>
      </c>
      <c r="U99">
        <f>+(T99-S99)^2</f>
        <v>4.1625133288550857E-4</v>
      </c>
      <c r="AA99" t="s">
        <v>38</v>
      </c>
      <c r="AB99">
        <v>5</v>
      </c>
      <c r="AD99" t="s">
        <v>35</v>
      </c>
      <c r="AF99" t="s">
        <v>37</v>
      </c>
    </row>
    <row r="100" spans="1:32" x14ac:dyDescent="0.2">
      <c r="A100" s="40" t="s">
        <v>89</v>
      </c>
      <c r="B100" s="41"/>
      <c r="C100" s="83">
        <v>50464.375</v>
      </c>
      <c r="D100" s="83">
        <v>2E-3</v>
      </c>
      <c r="E100">
        <f>+(C100-C$7)/C$8</f>
        <v>14061.083388348025</v>
      </c>
      <c r="F100">
        <f>ROUND(2*E100,0)/2</f>
        <v>14061</v>
      </c>
      <c r="G100">
        <f>+C100-(C$7+F100*C$8)</f>
        <v>0.10376549999637064</v>
      </c>
      <c r="I100">
        <f>G100</f>
        <v>0.10376549999637064</v>
      </c>
      <c r="O100" s="38">
        <f>+C$11+C$12*F100</f>
        <v>9.7259626171241439E-2</v>
      </c>
      <c r="P100" s="38">
        <f ca="1">+D$11+D$12*$F100</f>
        <v>7.1167043457057599E-2</v>
      </c>
      <c r="Q100" s="2">
        <f>+C100-15018.5</f>
        <v>35445.875</v>
      </c>
      <c r="R100" s="50"/>
      <c r="S100">
        <f>G100-O100</f>
        <v>6.5058738251291964E-3</v>
      </c>
      <c r="T100">
        <f>U$2+U$3*F100+U$4*F100^2+U$5*SIN(RADIANS(U$6*F100+U$7))</f>
        <v>5.1628845852983007E-3</v>
      </c>
      <c r="U100">
        <f>+(T100-S100)^2</f>
        <v>1.8036200983015673E-6</v>
      </c>
      <c r="AA100" t="s">
        <v>38</v>
      </c>
      <c r="AB100">
        <v>8</v>
      </c>
      <c r="AD100" t="s">
        <v>90</v>
      </c>
      <c r="AF100" t="s">
        <v>37</v>
      </c>
    </row>
    <row r="101" spans="1:32" x14ac:dyDescent="0.2">
      <c r="A101" s="40" t="s">
        <v>89</v>
      </c>
      <c r="B101" s="41"/>
      <c r="C101" s="83">
        <v>50520.355000000003</v>
      </c>
      <c r="D101" s="83">
        <v>5.0000000000000001E-3</v>
      </c>
      <c r="E101">
        <f>+(C101-C$7)/C$8</f>
        <v>14106.070206920882</v>
      </c>
      <c r="F101">
        <f>ROUND(2*E101,0)/2</f>
        <v>14106</v>
      </c>
      <c r="G101">
        <f>+C101-(C$7+F101*C$8)</f>
        <v>8.7362999998731539E-2</v>
      </c>
      <c r="I101">
        <f>G101</f>
        <v>8.7362999998731539E-2</v>
      </c>
      <c r="O101" s="38">
        <f>+C$11+C$12*F101</f>
        <v>9.777400930370124E-2</v>
      </c>
      <c r="P101" s="38">
        <f ca="1">+D$11+D$12*$F101</f>
        <v>7.1965172965257451E-2</v>
      </c>
      <c r="Q101" s="2">
        <f>+C101-15018.5</f>
        <v>35501.855000000003</v>
      </c>
      <c r="R101" s="50"/>
      <c r="S101">
        <f>G101-O101</f>
        <v>-1.0411009304969701E-2</v>
      </c>
      <c r="T101">
        <f>U$2+U$3*F101+U$4*F101^2+U$5*SIN(RADIANS(U$6*F101+U$7))</f>
        <v>4.6795628351348571E-3</v>
      </c>
      <c r="U101">
        <f>+(T101-S101)^2</f>
        <v>2.2772536751569986E-4</v>
      </c>
      <c r="AA101" t="s">
        <v>38</v>
      </c>
      <c r="AB101">
        <v>13</v>
      </c>
      <c r="AD101" t="s">
        <v>40</v>
      </c>
      <c r="AF101" t="s">
        <v>37</v>
      </c>
    </row>
    <row r="102" spans="1:32" x14ac:dyDescent="0.2">
      <c r="A102" s="69" t="s">
        <v>174</v>
      </c>
      <c r="B102" s="69" t="s">
        <v>27</v>
      </c>
      <c r="C102" s="85">
        <v>50521.610200000003</v>
      </c>
      <c r="D102" s="86">
        <v>1.8E-3</v>
      </c>
      <c r="E102" s="60">
        <f>+(C102-C$7)/C$8</f>
        <v>14107.078914578486</v>
      </c>
      <c r="F102" s="38">
        <f>ROUND(2*E102,0)/2</f>
        <v>14107</v>
      </c>
      <c r="G102" s="38">
        <f>+C102-(C$7+F102*C$8)</f>
        <v>9.8198500003491063E-2</v>
      </c>
      <c r="H102" s="38"/>
      <c r="I102" s="38"/>
      <c r="K102" s="38">
        <f>G102</f>
        <v>9.8198500003491063E-2</v>
      </c>
      <c r="L102" s="38"/>
      <c r="M102" s="38"/>
      <c r="N102" s="38"/>
      <c r="O102" s="38">
        <f>+C$11+C$12*F102</f>
        <v>9.7785440039978119E-2</v>
      </c>
      <c r="P102" s="38">
        <f ca="1">+D$11+D$12*$F102</f>
        <v>7.1982909176550758E-2</v>
      </c>
      <c r="Q102" s="39">
        <f>+C102-15018.5</f>
        <v>35503.110200000003</v>
      </c>
      <c r="R102" s="50"/>
      <c r="S102">
        <f>G102-O102</f>
        <v>4.1305996351294338E-4</v>
      </c>
      <c r="T102">
        <f>U$2+U$3*F102+U$4*F102^2+U$5*SIN(RADIANS(U$6*F102+U$7))</f>
        <v>4.6686869256476558E-3</v>
      </c>
      <c r="U102">
        <f>+(T102-S102)^2</f>
        <v>1.8110360840847922E-5</v>
      </c>
      <c r="AA102" t="s">
        <v>85</v>
      </c>
      <c r="AF102" t="s">
        <v>45</v>
      </c>
    </row>
    <row r="103" spans="1:32" x14ac:dyDescent="0.2">
      <c r="A103" s="40" t="s">
        <v>86</v>
      </c>
      <c r="B103" s="41"/>
      <c r="C103" s="83">
        <v>50714.488799999999</v>
      </c>
      <c r="D103" s="83"/>
      <c r="E103">
        <f>+(C103-C$7)/C$8</f>
        <v>14262.080604195953</v>
      </c>
      <c r="F103">
        <f>ROUND(2*E103,0)/2</f>
        <v>14262</v>
      </c>
      <c r="G103">
        <f>+C103-(C$7+F103*C$8)</f>
        <v>0.10030099999130471</v>
      </c>
      <c r="J103">
        <f>G103</f>
        <v>0.10030099999130471</v>
      </c>
      <c r="O103" s="38">
        <f>+C$11+C$12*F103</f>
        <v>9.9557204162895249E-2</v>
      </c>
      <c r="P103" s="38">
        <f ca="1">+D$11+D$12*$F103</f>
        <v>7.4732021927016834E-2</v>
      </c>
      <c r="Q103" s="2">
        <f>+C103-15018.5</f>
        <v>35695.988799999999</v>
      </c>
      <c r="R103" s="50"/>
      <c r="S103">
        <f>G103-O103</f>
        <v>7.4379582840945757E-4</v>
      </c>
      <c r="T103">
        <f>U$2+U$3*F103+U$4*F103^2+U$5*SIN(RADIANS(U$6*F103+U$7))</f>
        <v>2.9214197205021291E-3</v>
      </c>
      <c r="U103">
        <f>+(T103-S103)^2</f>
        <v>4.7420458154128349E-6</v>
      </c>
      <c r="AA103" s="5">
        <v>52</v>
      </c>
      <c r="AB103" s="10" t="s">
        <v>97</v>
      </c>
    </row>
    <row r="104" spans="1:32" x14ac:dyDescent="0.2">
      <c r="A104" s="40" t="s">
        <v>86</v>
      </c>
      <c r="B104" s="40"/>
      <c r="C104" s="83">
        <v>50714.488799999999</v>
      </c>
      <c r="D104" s="83">
        <v>5.9999999999999995E-4</v>
      </c>
      <c r="E104">
        <f>+(C104-C$7)/C$8</f>
        <v>14262.080604195953</v>
      </c>
      <c r="F104">
        <f>ROUND(2*E104,0)/2</f>
        <v>14262</v>
      </c>
      <c r="G104">
        <f>+C104-(C$7+F104*C$8)</f>
        <v>0.10030099999130471</v>
      </c>
      <c r="J104">
        <f>G104</f>
        <v>0.10030099999130471</v>
      </c>
      <c r="O104" s="38">
        <f>+C$11+C$12*F104</f>
        <v>9.9557204162895249E-2</v>
      </c>
      <c r="P104" s="38">
        <f ca="1">+D$11+D$12*$F104</f>
        <v>7.4732021927016834E-2</v>
      </c>
      <c r="Q104" s="2">
        <f>+C104-15018.5</f>
        <v>35695.988799999999</v>
      </c>
      <c r="R104" s="50"/>
      <c r="S104">
        <f>G104-O104</f>
        <v>7.4379582840945757E-4</v>
      </c>
      <c r="T104">
        <f>U$2+U$3*F104+U$4*F104^2+U$5*SIN(RADIANS(U$6*F104+U$7))</f>
        <v>2.9214197205021291E-3</v>
      </c>
      <c r="U104">
        <f>+(T104-S104)^2</f>
        <v>4.7420458154128349E-6</v>
      </c>
      <c r="AA104" t="s">
        <v>38</v>
      </c>
      <c r="AB104">
        <v>6</v>
      </c>
      <c r="AD104" t="s">
        <v>35</v>
      </c>
      <c r="AF104" t="s">
        <v>37</v>
      </c>
    </row>
    <row r="105" spans="1:32" x14ac:dyDescent="0.2">
      <c r="A105" s="40" t="s">
        <v>91</v>
      </c>
      <c r="B105" s="41"/>
      <c r="C105" s="83">
        <v>50750.576999999997</v>
      </c>
      <c r="D105" s="83">
        <v>4.0000000000000001E-3</v>
      </c>
      <c r="E105">
        <f>+(C105-C$7)/C$8</f>
        <v>14291.081913699718</v>
      </c>
      <c r="F105">
        <f>ROUND(2*E105,0)/2</f>
        <v>14291</v>
      </c>
      <c r="G105">
        <f>+C105-(C$7+F105*C$8)</f>
        <v>0.10193049999361392</v>
      </c>
      <c r="I105">
        <f>G105</f>
        <v>0.10193049999361392</v>
      </c>
      <c r="O105" s="38">
        <f>+C$11+C$12*F105</f>
        <v>9.9888695514924894E-2</v>
      </c>
      <c r="P105" s="38">
        <f ca="1">+D$11+D$12*$F105</f>
        <v>7.5246372054523392E-2</v>
      </c>
      <c r="Q105" s="2">
        <f>+C105-15018.5</f>
        <v>35732.076999999997</v>
      </c>
      <c r="R105" s="50"/>
      <c r="S105">
        <f>G105-O105</f>
        <v>2.0418044786890271E-3</v>
      </c>
      <c r="T105">
        <f>U$2+U$3*F105+U$4*F105^2+U$5*SIN(RADIANS(U$6*F105+U$7))</f>
        <v>2.5829599335850904E-3</v>
      </c>
      <c r="U105">
        <f>+(T105-S105)^2</f>
        <v>2.9284922636376521E-7</v>
      </c>
      <c r="AA105" t="s">
        <v>85</v>
      </c>
      <c r="AF105" t="s">
        <v>45</v>
      </c>
    </row>
    <row r="106" spans="1:32" x14ac:dyDescent="0.2">
      <c r="A106" s="40" t="s">
        <v>86</v>
      </c>
      <c r="B106" s="41"/>
      <c r="C106" s="83">
        <v>50831.458899999998</v>
      </c>
      <c r="D106" s="83"/>
      <c r="E106">
        <f>+(C106-C$7)/C$8</f>
        <v>14356.080473205395</v>
      </c>
      <c r="F106">
        <f>ROUND(2*E106,0)/2</f>
        <v>14356</v>
      </c>
      <c r="G106">
        <f>+C106-(C$7+F106*C$8)</f>
        <v>0.10013799999433104</v>
      </c>
      <c r="J106">
        <f>G106</f>
        <v>0.10013799999433104</v>
      </c>
      <c r="O106" s="38">
        <f>+C$11+C$12*F106</f>
        <v>0.10063169337292237</v>
      </c>
      <c r="P106" s="38">
        <f ca="1">+D$11+D$12*$F106</f>
        <v>7.639922578858982E-2</v>
      </c>
      <c r="Q106" s="2">
        <f>+C106-15018.5</f>
        <v>35812.958899999998</v>
      </c>
      <c r="R106" s="50"/>
      <c r="S106">
        <f>G106-O106</f>
        <v>-4.9369337859132834E-4</v>
      </c>
      <c r="T106">
        <f>U$2+U$3*F106+U$4*F106^2+U$5*SIN(RADIANS(U$6*F106+U$7))</f>
        <v>1.8143063194267493E-3</v>
      </c>
      <c r="U106">
        <f>+(T106-S106)^2</f>
        <v>5.3268626060515376E-6</v>
      </c>
      <c r="AA106" s="5">
        <v>39</v>
      </c>
      <c r="AB106" s="10" t="s">
        <v>98</v>
      </c>
    </row>
    <row r="107" spans="1:32" x14ac:dyDescent="0.2">
      <c r="A107" s="40" t="s">
        <v>86</v>
      </c>
      <c r="B107" s="40"/>
      <c r="C107" s="83">
        <v>50831.458899999998</v>
      </c>
      <c r="D107" s="83">
        <v>1E-4</v>
      </c>
      <c r="E107">
        <f>+(C107-C$7)/C$8</f>
        <v>14356.080473205395</v>
      </c>
      <c r="F107">
        <f>ROUND(2*E107,0)/2</f>
        <v>14356</v>
      </c>
      <c r="G107">
        <f>+C107-(C$7+F107*C$8)</f>
        <v>0.10013799999433104</v>
      </c>
      <c r="J107">
        <f>G107</f>
        <v>0.10013799999433104</v>
      </c>
      <c r="O107" s="38">
        <f>+C$11+C$12*F107</f>
        <v>0.10063169337292237</v>
      </c>
      <c r="P107" s="38">
        <f ca="1">+D$11+D$12*$F107</f>
        <v>7.639922578858982E-2</v>
      </c>
      <c r="Q107" s="2">
        <f>+C107-15018.5</f>
        <v>35812.958899999998</v>
      </c>
      <c r="R107" s="50"/>
      <c r="S107">
        <f>G107-O107</f>
        <v>-4.9369337859132834E-4</v>
      </c>
      <c r="T107">
        <f>U$2+U$3*F107+U$4*F107^2+U$5*SIN(RADIANS(U$6*F107+U$7))</f>
        <v>1.8143063194267493E-3</v>
      </c>
      <c r="U107">
        <f>+(T107-S107)^2</f>
        <v>5.3268626060515376E-6</v>
      </c>
      <c r="AA107" t="s">
        <v>38</v>
      </c>
      <c r="AB107">
        <v>6</v>
      </c>
      <c r="AD107" t="s">
        <v>35</v>
      </c>
      <c r="AF107" t="s">
        <v>37</v>
      </c>
    </row>
    <row r="108" spans="1:32" x14ac:dyDescent="0.2">
      <c r="A108" s="40" t="s">
        <v>92</v>
      </c>
      <c r="B108" s="41"/>
      <c r="C108" s="83">
        <v>50846.391000000003</v>
      </c>
      <c r="D108" s="83">
        <v>4.0000000000000001E-3</v>
      </c>
      <c r="E108">
        <f>+(C108-C$7)/C$8</f>
        <v>14368.080253012682</v>
      </c>
      <c r="F108">
        <f>ROUND(2*E108,0)/2</f>
        <v>14368</v>
      </c>
      <c r="G108">
        <f>+C108-(C$7+F108*C$8)</f>
        <v>9.9864000003435649E-2</v>
      </c>
      <c r="I108">
        <f>G108</f>
        <v>9.9864000003435649E-2</v>
      </c>
      <c r="O108" s="38">
        <f>+C$11+C$12*F108</f>
        <v>0.10076886220824501</v>
      </c>
      <c r="P108" s="38">
        <f ca="1">+D$11+D$12*$F108</f>
        <v>7.6612060324109776E-2</v>
      </c>
      <c r="Q108" s="2">
        <f>+C108-15018.5</f>
        <v>35827.891000000003</v>
      </c>
      <c r="R108" s="50"/>
      <c r="S108">
        <f>G108-O108</f>
        <v>-9.0486220480935631E-4</v>
      </c>
      <c r="T108">
        <f>U$2+U$3*F108+U$4*F108^2+U$5*SIN(RADIANS(U$6*F108+U$7))</f>
        <v>1.6710930369965948E-3</v>
      </c>
      <c r="U108">
        <f>+(T108-S108)^2</f>
        <v>6.6355454077875563E-6</v>
      </c>
      <c r="AA108" t="s">
        <v>85</v>
      </c>
      <c r="AF108" t="s">
        <v>45</v>
      </c>
    </row>
    <row r="109" spans="1:32" x14ac:dyDescent="0.2">
      <c r="A109" s="69" t="s">
        <v>174</v>
      </c>
      <c r="B109" s="69" t="s">
        <v>27</v>
      </c>
      <c r="C109" s="85">
        <v>50873.776299999998</v>
      </c>
      <c r="D109" s="86">
        <v>6.8999999999999997E-4</v>
      </c>
      <c r="E109" s="60">
        <f>+(C109-C$7)/C$8</f>
        <v>14390.087711438244</v>
      </c>
      <c r="F109" s="38">
        <f>ROUND(2*E109,0)/2</f>
        <v>14390</v>
      </c>
      <c r="G109" s="38">
        <f>+C109-(C$7+F109*C$8)</f>
        <v>0.10914499999489635</v>
      </c>
      <c r="H109" s="38"/>
      <c r="I109" s="38"/>
      <c r="K109" s="38">
        <f>G109</f>
        <v>0.10914499999489635</v>
      </c>
      <c r="L109" s="38"/>
      <c r="M109" s="38"/>
      <c r="N109" s="38"/>
      <c r="O109" s="38">
        <f>+C$11+C$12*F109</f>
        <v>0.10102033840633647</v>
      </c>
      <c r="P109" s="38">
        <f ca="1">+D$11+D$12*$F109</f>
        <v>7.7002256972563021E-2</v>
      </c>
      <c r="Q109" s="39">
        <f>+C109-15018.5</f>
        <v>35855.276299999998</v>
      </c>
      <c r="R109" s="50"/>
      <c r="S109">
        <f>G109-O109</f>
        <v>8.1246615885598866E-3</v>
      </c>
      <c r="T109">
        <f>U$2+U$3*F109+U$4*F109^2+U$5*SIN(RADIANS(U$6*F109+U$7))</f>
        <v>1.4076365121947865E-3</v>
      </c>
      <c r="U109">
        <f>+(T109-S109)^2</f>
        <v>4.5118425876517575E-5</v>
      </c>
      <c r="AA109" s="5">
        <v>68</v>
      </c>
      <c r="AB109" s="10" t="s">
        <v>98</v>
      </c>
    </row>
    <row r="110" spans="1:32" x14ac:dyDescent="0.2">
      <c r="A110" s="40" t="s">
        <v>86</v>
      </c>
      <c r="B110" s="41" t="s">
        <v>95</v>
      </c>
      <c r="C110" s="83">
        <v>50884.343099999998</v>
      </c>
      <c r="D110" s="83"/>
      <c r="E110">
        <f>+(C110-C$7)/C$8</f>
        <v>14398.579435527126</v>
      </c>
      <c r="F110">
        <f>ROUND(2*E110,0)/2</f>
        <v>14398.5</v>
      </c>
      <c r="G110">
        <f>+C110-(C$7+F110*C$8)</f>
        <v>9.884674999921117E-2</v>
      </c>
      <c r="J110">
        <f>G110</f>
        <v>9.884674999921117E-2</v>
      </c>
      <c r="O110" s="38">
        <f>+C$11+C$12*F110</f>
        <v>0.10111749966468998</v>
      </c>
      <c r="P110" s="38">
        <f ca="1">+D$11+D$12*$F110</f>
        <v>7.7153014768556294E-2</v>
      </c>
      <c r="Q110" s="2">
        <f>+C110-15018.5</f>
        <v>35865.843099999998</v>
      </c>
      <c r="R110" s="50"/>
      <c r="S110">
        <f>G110-O110</f>
        <v>-2.2707496654788134E-3</v>
      </c>
      <c r="T110">
        <f>U$2+U$3*F110+U$4*F110^2+U$5*SIN(RADIANS(U$6*F110+U$7))</f>
        <v>1.3055589219061838E-3</v>
      </c>
      <c r="U110">
        <f>+(T110-S110)^2</f>
        <v>1.2789983112203674E-5</v>
      </c>
      <c r="AA110" t="s">
        <v>38</v>
      </c>
      <c r="AB110">
        <v>7</v>
      </c>
      <c r="AD110" t="s">
        <v>40</v>
      </c>
      <c r="AF110" t="s">
        <v>37</v>
      </c>
    </row>
    <row r="111" spans="1:32" x14ac:dyDescent="0.2">
      <c r="A111" s="40" t="s">
        <v>86</v>
      </c>
      <c r="B111" s="40"/>
      <c r="C111" s="83">
        <v>50884.343099999998</v>
      </c>
      <c r="D111" s="83">
        <v>2.9999999999999997E-4</v>
      </c>
      <c r="E111">
        <f>+(C111-C$7)/C$8</f>
        <v>14398.579435527126</v>
      </c>
      <c r="F111">
        <f>ROUND(2*E111,0)/2</f>
        <v>14398.5</v>
      </c>
      <c r="G111">
        <f>+C111-(C$7+F111*C$8)</f>
        <v>9.884674999921117E-2</v>
      </c>
      <c r="J111">
        <f>G111</f>
        <v>9.884674999921117E-2</v>
      </c>
      <c r="O111" s="38">
        <f>+C$11+C$12*F111</f>
        <v>0.10111749966468998</v>
      </c>
      <c r="P111" s="38">
        <f ca="1">+D$11+D$12*$F111</f>
        <v>7.7153014768556294E-2</v>
      </c>
      <c r="Q111" s="2">
        <f>+C111-15018.5</f>
        <v>35865.843099999998</v>
      </c>
      <c r="R111" s="50"/>
      <c r="S111">
        <f>G111-O111</f>
        <v>-2.2707496654788134E-3</v>
      </c>
      <c r="T111">
        <f>U$2+U$3*F111+U$4*F111^2+U$5*SIN(RADIANS(U$6*F111+U$7))</f>
        <v>1.3055589219061838E-3</v>
      </c>
      <c r="U111">
        <f>+(T111-S111)^2</f>
        <v>1.2789983112203674E-5</v>
      </c>
      <c r="AA111" t="s">
        <v>38</v>
      </c>
      <c r="AB111">
        <v>6</v>
      </c>
      <c r="AD111" t="s">
        <v>93</v>
      </c>
      <c r="AF111" t="s">
        <v>45</v>
      </c>
    </row>
    <row r="112" spans="1:32" x14ac:dyDescent="0.2">
      <c r="A112" s="40" t="s">
        <v>92</v>
      </c>
      <c r="B112" s="41"/>
      <c r="C112" s="83">
        <v>50902.385999999999</v>
      </c>
      <c r="D112" s="83">
        <v>7.0000000000000001E-3</v>
      </c>
      <c r="E112">
        <f>+(C112-C$7)/C$8</f>
        <v>14413.079125931345</v>
      </c>
      <c r="F112">
        <f>ROUND(2*E112,0)/2</f>
        <v>14413</v>
      </c>
      <c r="G112">
        <f>+C112-(C$7+F112*C$8)</f>
        <v>9.846149999066256E-2</v>
      </c>
      <c r="I112">
        <f>G112</f>
        <v>9.846149999066256E-2</v>
      </c>
      <c r="O112" s="38">
        <f>+C$11+C$12*F112</f>
        <v>0.10128324534070481</v>
      </c>
      <c r="P112" s="38">
        <f ca="1">+D$11+D$12*$F112</f>
        <v>7.7410189832309573E-2</v>
      </c>
      <c r="Q112" s="2">
        <f>+C112-15018.5</f>
        <v>35883.885999999999</v>
      </c>
      <c r="R112" s="50"/>
      <c r="S112">
        <f>G112-O112</f>
        <v>-2.8217453500422457E-3</v>
      </c>
      <c r="T112">
        <f>U$2+U$3*F112+U$4*F112^2+U$5*SIN(RADIANS(U$6*F112+U$7))</f>
        <v>1.1310893659990198E-3</v>
      </c>
      <c r="U112">
        <f>+(T112-S112)^2</f>
        <v>1.5624902292341027E-5</v>
      </c>
      <c r="AA112" t="s">
        <v>85</v>
      </c>
      <c r="AF112" t="s">
        <v>45</v>
      </c>
    </row>
    <row r="113" spans="1:32" x14ac:dyDescent="0.2">
      <c r="A113" s="40" t="s">
        <v>94</v>
      </c>
      <c r="B113" s="41"/>
      <c r="C113" s="83">
        <v>51076.603000000003</v>
      </c>
      <c r="D113" s="83">
        <v>4.0000000000000001E-3</v>
      </c>
      <c r="E113">
        <f>+(C113-C$7)/C$8</f>
        <v>14553.083923560982</v>
      </c>
      <c r="F113">
        <f>ROUND(2*E113,0)/2</f>
        <v>14553</v>
      </c>
      <c r="G113">
        <f>+C113-(C$7+F113*C$8)</f>
        <v>0.10443150000355672</v>
      </c>
      <c r="I113">
        <f>G113</f>
        <v>0.10443150000355672</v>
      </c>
      <c r="O113" s="38">
        <f>+C$11+C$12*F113</f>
        <v>0.10288354841946863</v>
      </c>
      <c r="P113" s="38">
        <f ca="1">+D$11+D$12*$F113</f>
        <v>7.9893259413375717E-2</v>
      </c>
      <c r="Q113" s="2">
        <f>+C113-15018.5</f>
        <v>36058.103000000003</v>
      </c>
      <c r="R113" s="50"/>
      <c r="S113">
        <f>G113-O113</f>
        <v>1.5479515840880892E-3</v>
      </c>
      <c r="T113">
        <f>U$2+U$3*F113+U$4*F113^2+U$5*SIN(RADIANS(U$6*F113+U$7))</f>
        <v>-5.6756347521543481E-4</v>
      </c>
      <c r="U113">
        <f>+(T113-S113)^2</f>
        <v>4.4754039661399923E-6</v>
      </c>
      <c r="AA113" s="5">
        <v>24</v>
      </c>
      <c r="AB113" s="10" t="s">
        <v>99</v>
      </c>
    </row>
    <row r="114" spans="1:32" x14ac:dyDescent="0.2">
      <c r="A114" s="40" t="s">
        <v>86</v>
      </c>
      <c r="B114" s="41"/>
      <c r="C114" s="83">
        <v>51157.481500000002</v>
      </c>
      <c r="D114" s="83"/>
      <c r="E114">
        <f>+(C114-C$7)/C$8</f>
        <v>14618.079750748271</v>
      </c>
      <c r="F114">
        <f>ROUND(2*E114,0)/2</f>
        <v>14618</v>
      </c>
      <c r="G114">
        <f>+C114-(C$7+F114*C$8)</f>
        <v>9.9238999995577615E-2</v>
      </c>
      <c r="J114">
        <f>G114</f>
        <v>9.9238999995577615E-2</v>
      </c>
      <c r="O114" s="38">
        <f>+C$11+C$12*F114</f>
        <v>0.10362654627746613</v>
      </c>
      <c r="P114" s="38">
        <f ca="1">+D$11+D$12*$F114</f>
        <v>8.1046113147442145E-2</v>
      </c>
      <c r="Q114" s="2">
        <f>+C114-15018.5</f>
        <v>36138.981500000002</v>
      </c>
      <c r="R114" s="50"/>
      <c r="S114">
        <f>G114-O114</f>
        <v>-4.3875462818885186E-3</v>
      </c>
      <c r="T114">
        <f>U$2+U$3*F114+U$4*F114^2+U$5*SIN(RADIANS(U$6*F114+U$7))</f>
        <v>-1.3584492155174304E-3</v>
      </c>
      <c r="U114">
        <f>+(T114-S114)^2</f>
        <v>9.1754290374979313E-6</v>
      </c>
      <c r="AA114" t="s">
        <v>85</v>
      </c>
      <c r="AF114" t="s">
        <v>45</v>
      </c>
    </row>
    <row r="115" spans="1:32" x14ac:dyDescent="0.2">
      <c r="A115" s="40" t="s">
        <v>86</v>
      </c>
      <c r="B115" s="40"/>
      <c r="C115" s="83">
        <v>51157.481500000002</v>
      </c>
      <c r="D115" s="83">
        <v>5.9999999999999995E-4</v>
      </c>
      <c r="E115">
        <f>+(C115-C$7)/C$8</f>
        <v>14618.079750748271</v>
      </c>
      <c r="F115">
        <f>ROUND(2*E115,0)/2</f>
        <v>14618</v>
      </c>
      <c r="G115">
        <f>+C115-(C$7+F115*C$8)</f>
        <v>9.9238999995577615E-2</v>
      </c>
      <c r="J115">
        <f>G115</f>
        <v>9.9238999995577615E-2</v>
      </c>
      <c r="O115" s="38">
        <f>+C$11+C$12*F115</f>
        <v>0.10362654627746613</v>
      </c>
      <c r="P115" s="38">
        <f ca="1">+D$11+D$12*$F115</f>
        <v>8.1046113147442145E-2</v>
      </c>
      <c r="Q115" s="2">
        <f>+C115-15018.5</f>
        <v>36138.981500000002</v>
      </c>
      <c r="R115" s="50"/>
      <c r="S115">
        <f>G115-O115</f>
        <v>-4.3875462818885186E-3</v>
      </c>
      <c r="T115">
        <f>U$2+U$3*F115+U$4*F115^2+U$5*SIN(RADIANS(U$6*F115+U$7))</f>
        <v>-1.3584492155174304E-3</v>
      </c>
      <c r="U115">
        <f>+(T115-S115)^2</f>
        <v>9.1754290374979313E-6</v>
      </c>
      <c r="AA115" s="5">
        <v>51</v>
      </c>
      <c r="AB115" s="10" t="s">
        <v>98</v>
      </c>
    </row>
    <row r="116" spans="1:32" x14ac:dyDescent="0.2">
      <c r="A116" s="40" t="s">
        <v>86</v>
      </c>
      <c r="B116" s="41"/>
      <c r="C116" s="83">
        <v>51177.3914</v>
      </c>
      <c r="D116" s="83"/>
      <c r="E116">
        <f>+(C116-C$7)/C$8</f>
        <v>14634.079805394638</v>
      </c>
      <c r="F116">
        <f>ROUND(2*E116,0)/2</f>
        <v>14634</v>
      </c>
      <c r="G116">
        <f>+C116-(C$7+F116*C$8)</f>
        <v>9.9306999996770173E-2</v>
      </c>
      <c r="J116">
        <f>G116</f>
        <v>9.9306999996770173E-2</v>
      </c>
      <c r="O116" s="38">
        <f>+C$11+C$12*F116</f>
        <v>0.10380943805789629</v>
      </c>
      <c r="P116" s="38">
        <f ca="1">+D$11+D$12*$F116</f>
        <v>8.1329892528135384E-2</v>
      </c>
      <c r="Q116" s="2">
        <f>+C116-15018.5</f>
        <v>36158.8914</v>
      </c>
      <c r="R116" s="50"/>
      <c r="S116">
        <f>G116-O116</f>
        <v>-4.5024380611261156E-3</v>
      </c>
      <c r="T116">
        <f>U$2+U$3*F116+U$4*F116^2+U$5*SIN(RADIANS(U$6*F116+U$7))</f>
        <v>-1.5527089410108316E-3</v>
      </c>
      <c r="U116">
        <f>+(T116-S116)^2</f>
        <v>8.700901882056087E-6</v>
      </c>
    </row>
    <row r="117" spans="1:32" x14ac:dyDescent="0.2">
      <c r="A117" s="40" t="s">
        <v>86</v>
      </c>
      <c r="B117" s="40"/>
      <c r="C117" s="83">
        <v>51177.3914</v>
      </c>
      <c r="D117" s="83">
        <v>1E-4</v>
      </c>
      <c r="E117">
        <f>+(C117-C$7)/C$8</f>
        <v>14634.079805394638</v>
      </c>
      <c r="F117">
        <f>ROUND(2*E117,0)/2</f>
        <v>14634</v>
      </c>
      <c r="G117">
        <f>+C117-(C$7+F117*C$8)</f>
        <v>9.9306999996770173E-2</v>
      </c>
      <c r="J117">
        <f>G117</f>
        <v>9.9306999996770173E-2</v>
      </c>
      <c r="O117" s="38">
        <f>+C$11+C$12*F117</f>
        <v>0.10380943805789629</v>
      </c>
      <c r="P117" s="38">
        <f ca="1">+D$11+D$12*$F117</f>
        <v>8.1329892528135384E-2</v>
      </c>
      <c r="Q117" s="2">
        <f>+C117-15018.5</f>
        <v>36158.8914</v>
      </c>
      <c r="R117" s="50"/>
      <c r="S117">
        <f>G117-O117</f>
        <v>-4.5024380611261156E-3</v>
      </c>
      <c r="T117">
        <f>U$2+U$3*F117+U$4*F117^2+U$5*SIN(RADIANS(U$6*F117+U$7))</f>
        <v>-1.5527089410108316E-3</v>
      </c>
      <c r="U117">
        <f>+(T117-S117)^2</f>
        <v>8.700901882056087E-6</v>
      </c>
    </row>
    <row r="118" spans="1:32" x14ac:dyDescent="0.2">
      <c r="A118" s="43" t="s">
        <v>127</v>
      </c>
      <c r="B118" s="44" t="s">
        <v>103</v>
      </c>
      <c r="C118" s="87">
        <v>51751.492899999997</v>
      </c>
      <c r="D118" s="87" t="s">
        <v>126</v>
      </c>
      <c r="E118">
        <f>+(C118-C$7)/C$8</f>
        <v>15095.441006232493</v>
      </c>
      <c r="F118">
        <f>ROUND(2*E118,0)/2</f>
        <v>15095.5</v>
      </c>
      <c r="O118" s="38">
        <f>+C$11+C$12*F118</f>
        <v>0.1090847228496785</v>
      </c>
      <c r="P118" s="38">
        <f ca="1">+D$11+D$12*$F118</f>
        <v>8.9515154040006983E-2</v>
      </c>
      <c r="Q118" s="2">
        <f>+C118-15018.5</f>
        <v>36732.992899999997</v>
      </c>
      <c r="R118" s="50">
        <v>-7.340975000988692E-2</v>
      </c>
    </row>
    <row r="119" spans="1:32" x14ac:dyDescent="0.2">
      <c r="A119" s="43" t="s">
        <v>127</v>
      </c>
      <c r="B119" s="44" t="s">
        <v>103</v>
      </c>
      <c r="C119" s="87">
        <v>51755.3825</v>
      </c>
      <c r="D119" s="87" t="s">
        <v>126</v>
      </c>
      <c r="E119">
        <f>+(C119-C$7)/C$8</f>
        <v>15098.566778464025</v>
      </c>
      <c r="F119">
        <f>ROUND(2*E119,0)/2</f>
        <v>15098.5</v>
      </c>
      <c r="O119" s="38">
        <f>+C$11+C$12*F119</f>
        <v>0.10911901505850914</v>
      </c>
      <c r="P119" s="38">
        <f ca="1">+D$11+D$12*$F119</f>
        <v>8.9568362673886959E-2</v>
      </c>
      <c r="Q119" s="2">
        <f>+C119-15018.5</f>
        <v>36736.8825</v>
      </c>
      <c r="R119" s="50">
        <v>8.3096750000549946E-2</v>
      </c>
    </row>
    <row r="120" spans="1:32" x14ac:dyDescent="0.2">
      <c r="A120" s="43" t="s">
        <v>127</v>
      </c>
      <c r="B120" s="44" t="s">
        <v>103</v>
      </c>
      <c r="C120" s="87">
        <v>51755.390800000001</v>
      </c>
      <c r="D120" s="87" t="s">
        <v>126</v>
      </c>
      <c r="E120">
        <f>+(C120-C$7)/C$8</f>
        <v>15098.573448535375</v>
      </c>
      <c r="F120">
        <f>ROUND(2*E120,0)/2</f>
        <v>15098.5</v>
      </c>
      <c r="O120" s="38">
        <f>+C$11+C$12*F120</f>
        <v>0.10911901505850914</v>
      </c>
      <c r="P120" s="38">
        <f ca="1">+D$11+D$12*$F120</f>
        <v>8.9568362673886959E-2</v>
      </c>
      <c r="Q120" s="2">
        <f>+C120-15018.5</f>
        <v>36736.890800000001</v>
      </c>
      <c r="R120" s="50">
        <v>9.1396750001877081E-2</v>
      </c>
    </row>
    <row r="121" spans="1:32" x14ac:dyDescent="0.2">
      <c r="A121" s="43" t="s">
        <v>127</v>
      </c>
      <c r="B121" s="44" t="s">
        <v>103</v>
      </c>
      <c r="C121" s="87">
        <v>51755.421999999999</v>
      </c>
      <c r="D121" s="87" t="s">
        <v>126</v>
      </c>
      <c r="E121">
        <f>+(C121-C$7)/C$8</f>
        <v>15098.598521574662</v>
      </c>
      <c r="F121">
        <f>ROUND(2*E121,0)/2</f>
        <v>15098.5</v>
      </c>
      <c r="O121" s="38">
        <f>+C$11+C$12*F121</f>
        <v>0.10911901505850914</v>
      </c>
      <c r="P121" s="38">
        <f ca="1">+D$11+D$12*$F121</f>
        <v>8.9568362673886959E-2</v>
      </c>
      <c r="Q121" s="2">
        <f>+C121-15018.5</f>
        <v>36736.921999999999</v>
      </c>
      <c r="R121" s="50">
        <v>0.12259674999950221</v>
      </c>
    </row>
    <row r="122" spans="1:32" x14ac:dyDescent="0.2">
      <c r="A122" s="43" t="s">
        <v>127</v>
      </c>
      <c r="B122" s="44" t="s">
        <v>103</v>
      </c>
      <c r="C122" s="87">
        <v>51776.497900000002</v>
      </c>
      <c r="D122" s="87" t="s">
        <v>126</v>
      </c>
      <c r="E122">
        <f>+(C122-C$7)/C$8</f>
        <v>15115.535600702204</v>
      </c>
      <c r="F122">
        <f>ROUND(2*E122,0)/2</f>
        <v>15115.5</v>
      </c>
      <c r="O122" s="38">
        <f>+C$11+C$12*F122</f>
        <v>0.10931333757521618</v>
      </c>
      <c r="P122" s="38">
        <f ca="1">+D$11+D$12*$F122</f>
        <v>8.986987826587356E-2</v>
      </c>
      <c r="Q122" s="2">
        <f>+C122-15018.5</f>
        <v>36757.997900000002</v>
      </c>
      <c r="R122" s="50">
        <v>4.4300249996013008E-2</v>
      </c>
    </row>
    <row r="123" spans="1:32" x14ac:dyDescent="0.2">
      <c r="A123" s="43" t="s">
        <v>127</v>
      </c>
      <c r="B123" s="44" t="s">
        <v>103</v>
      </c>
      <c r="C123" s="87">
        <v>51780.336629999998</v>
      </c>
      <c r="D123" s="87">
        <v>1.9E-3</v>
      </c>
      <c r="E123">
        <f>+(C123-C$7)/C$8</f>
        <v>15118.620492628963</v>
      </c>
      <c r="F123">
        <f>ROUND(2*E123,0)/2</f>
        <v>15118.5</v>
      </c>
      <c r="O123" s="38">
        <f>+C$11+C$12*F123</f>
        <v>0.10934762978404684</v>
      </c>
      <c r="P123" s="38">
        <f ca="1">+D$11+D$12*$F123</f>
        <v>8.9923086899753535E-2</v>
      </c>
      <c r="Q123" s="2">
        <f>+C123-15018.5</f>
        <v>36761.836629999998</v>
      </c>
      <c r="R123" s="50">
        <f>+C123-(C$7+F123*C$8)</f>
        <v>0.14993674999277573</v>
      </c>
    </row>
    <row r="124" spans="1:32" x14ac:dyDescent="0.2">
      <c r="A124" s="43" t="s">
        <v>127</v>
      </c>
      <c r="B124" s="44" t="s">
        <v>103</v>
      </c>
      <c r="C124" s="87">
        <v>51878.284670000001</v>
      </c>
      <c r="D124" s="87">
        <v>2.2000000000000001E-3</v>
      </c>
      <c r="E124">
        <f>+(C124-C$7)/C$8</f>
        <v>15197.333795684461</v>
      </c>
      <c r="F124">
        <f>ROUND(2*E124,0)/2</f>
        <v>15197.5</v>
      </c>
      <c r="O124" s="38">
        <f>+C$11+C$12*F124</f>
        <v>0.11025065794992071</v>
      </c>
      <c r="P124" s="38">
        <f ca="1">+D$11+D$12*$F124</f>
        <v>9.1324247591926588E-2</v>
      </c>
      <c r="Q124" s="2">
        <f>+C124-15018.5</f>
        <v>36859.784670000001</v>
      </c>
      <c r="R124" s="50">
        <f>+C124-(C$7+F124*C$8)</f>
        <v>-0.20681875000445871</v>
      </c>
    </row>
    <row r="125" spans="1:32" x14ac:dyDescent="0.2">
      <c r="A125" s="20" t="s">
        <v>131</v>
      </c>
      <c r="B125" s="41" t="s">
        <v>103</v>
      </c>
      <c r="C125" s="83">
        <v>51880.452599999997</v>
      </c>
      <c r="D125" s="83">
        <v>2.0000000000000001E-4</v>
      </c>
      <c r="E125">
        <f>+(C125-C$7)/C$8</f>
        <v>15199.0759942123</v>
      </c>
      <c r="F125">
        <f>ROUND(2*E125,0)/2</f>
        <v>15199</v>
      </c>
      <c r="G125">
        <f>+C125-(C$7+F125*C$8)</f>
        <v>9.4564499995613005E-2</v>
      </c>
      <c r="K125">
        <f>G125</f>
        <v>9.4564499995613005E-2</v>
      </c>
      <c r="O125" s="38">
        <f>+C$11+C$12*F125</f>
        <v>0.11026780405433605</v>
      </c>
      <c r="P125" s="38">
        <f ca="1">+D$11+D$12*$F125</f>
        <v>9.1350851908866548E-2</v>
      </c>
      <c r="Q125" s="2">
        <f>+C125-15018.5</f>
        <v>36861.952599999997</v>
      </c>
      <c r="R125" s="50"/>
      <c r="S125">
        <f>G125-O125</f>
        <v>-1.5703304058723042E-2</v>
      </c>
      <c r="T125">
        <f>U$2+U$3*F125+U$4*F125^2+U$5*SIN(RADIANS(U$6*F125+U$7))</f>
        <v>-7.8440697595908906E-3</v>
      </c>
      <c r="U125">
        <f>+(T125-S125)^2</f>
        <v>6.1767563768655234E-5</v>
      </c>
    </row>
    <row r="126" spans="1:32" x14ac:dyDescent="0.2">
      <c r="A126" s="45" t="s">
        <v>137</v>
      </c>
      <c r="B126" s="46" t="s">
        <v>103</v>
      </c>
      <c r="C126" s="88">
        <v>51901.606500000002</v>
      </c>
      <c r="D126" s="88">
        <v>2.0000000000000001E-4</v>
      </c>
      <c r="E126" s="38">
        <f>+(C126-C$7)/C$8</f>
        <v>15216.075755938069</v>
      </c>
      <c r="F126" s="38">
        <f>ROUND(2*E126,0)/2</f>
        <v>15216</v>
      </c>
      <c r="G126" s="38">
        <f>+C126-(C$7+F126*C$8)</f>
        <v>9.4267999993462581E-2</v>
      </c>
      <c r="H126" s="38"/>
      <c r="I126" s="38"/>
      <c r="K126" s="38">
        <f>G126</f>
        <v>9.4267999993462581E-2</v>
      </c>
      <c r="L126" s="38"/>
      <c r="M126" s="38"/>
      <c r="N126" s="38"/>
      <c r="O126" s="38">
        <f>+C$11+C$12*F126</f>
        <v>0.11046212657104308</v>
      </c>
      <c r="P126" s="38">
        <f ca="1">+D$11+D$12*$F126</f>
        <v>9.1652367500853149E-2</v>
      </c>
      <c r="Q126" s="39">
        <f>+C126-15018.5</f>
        <v>36883.106500000002</v>
      </c>
      <c r="R126" s="50"/>
      <c r="S126">
        <f>G126-O126</f>
        <v>-1.61941265775805E-2</v>
      </c>
      <c r="T126">
        <f>U$2+U$3*F126+U$4*F126^2+U$5*SIN(RADIANS(U$6*F126+U$7))</f>
        <v>-8.003904107180753E-3</v>
      </c>
      <c r="U126">
        <f>+(T126-S126)^2</f>
        <v>6.7079744114640944E-5</v>
      </c>
    </row>
    <row r="127" spans="1:32" x14ac:dyDescent="0.2">
      <c r="A127" s="45" t="s">
        <v>137</v>
      </c>
      <c r="B127" s="46" t="s">
        <v>103</v>
      </c>
      <c r="C127" s="88">
        <v>51901.607000000004</v>
      </c>
      <c r="D127" s="88">
        <v>2.9999999999999997E-4</v>
      </c>
      <c r="E127" s="38">
        <f>+(C127-C$7)/C$8</f>
        <v>15216.076157749598</v>
      </c>
      <c r="F127" s="38">
        <f>ROUND(2*E127,0)/2</f>
        <v>15216</v>
      </c>
      <c r="G127" s="38">
        <f>+C127-(C$7+F127*C$8)</f>
        <v>9.4767999995383434E-2</v>
      </c>
      <c r="H127" s="38"/>
      <c r="I127" s="38"/>
      <c r="K127" s="38">
        <f>G127</f>
        <v>9.4767999995383434E-2</v>
      </c>
      <c r="L127" s="38"/>
      <c r="M127" s="38"/>
      <c r="N127" s="38"/>
      <c r="O127" s="38">
        <f>+C$11+C$12*F127</f>
        <v>0.11046212657104308</v>
      </c>
      <c r="P127" s="38">
        <f ca="1">+D$11+D$12*$F127</f>
        <v>9.1652367500853149E-2</v>
      </c>
      <c r="Q127" s="39">
        <f>+C127-15018.5</f>
        <v>36883.107000000004</v>
      </c>
      <c r="R127" s="50"/>
      <c r="S127">
        <f>G127-O127</f>
        <v>-1.5694126575659648E-2</v>
      </c>
      <c r="T127">
        <f>U$2+U$3*F127+U$4*F127^2+U$5*SIN(RADIANS(U$6*F127+U$7))</f>
        <v>-8.003904107180753E-3</v>
      </c>
      <c r="U127">
        <f>+(T127-S127)^2</f>
        <v>5.913952161469762E-5</v>
      </c>
    </row>
    <row r="128" spans="1:32" x14ac:dyDescent="0.2">
      <c r="A128" s="20" t="s">
        <v>131</v>
      </c>
      <c r="B128" s="41" t="s">
        <v>103</v>
      </c>
      <c r="C128" s="83">
        <v>51901.607450000003</v>
      </c>
      <c r="D128" s="83">
        <v>2.9999999999999997E-4</v>
      </c>
      <c r="E128">
        <f>+(C128-C$7)/C$8</f>
        <v>15216.076519379973</v>
      </c>
      <c r="F128">
        <f>ROUND(2*E128,0)/2</f>
        <v>15216</v>
      </c>
      <c r="G128">
        <f>+C128-(C$7+F128*C$8)</f>
        <v>9.5217999994929414E-2</v>
      </c>
      <c r="K128" s="38">
        <f>G128</f>
        <v>9.5217999994929414E-2</v>
      </c>
      <c r="O128" s="38">
        <f>+C$11+C$12*F128</f>
        <v>0.11046212657104308</v>
      </c>
      <c r="P128" s="38">
        <f ca="1">+D$11+D$12*$F128</f>
        <v>9.1652367500853149E-2</v>
      </c>
      <c r="Q128" s="2">
        <f>+C128-15018.5</f>
        <v>36883.107450000003</v>
      </c>
      <c r="R128" s="50"/>
      <c r="S128">
        <f>G128-O128</f>
        <v>-1.5244126576113667E-2</v>
      </c>
      <c r="T128">
        <f>U$2+U$3*F128+U$4*F128^2+U$5*SIN(RADIANS(U$6*F128+U$7))</f>
        <v>-8.003904107180753E-3</v>
      </c>
      <c r="U128">
        <f>+(T128-S128)^2</f>
        <v>5.2420821399641029E-5</v>
      </c>
    </row>
    <row r="129" spans="1:21" x14ac:dyDescent="0.2">
      <c r="A129" s="42" t="s">
        <v>101</v>
      </c>
      <c r="B129" s="47"/>
      <c r="C129" s="84">
        <v>51921.5164</v>
      </c>
      <c r="D129" s="84">
        <v>2.0000000000000001E-4</v>
      </c>
      <c r="E129">
        <f>+(C129-C$7)/C$8</f>
        <v>15232.075810584436</v>
      </c>
      <c r="F129">
        <f>ROUND(2*E129,0)/2</f>
        <v>15232</v>
      </c>
      <c r="G129">
        <f>+C129-(C$7+F129*C$8)</f>
        <v>9.4336000001931097E-2</v>
      </c>
      <c r="K129" s="38">
        <f>G129</f>
        <v>9.4336000001931097E-2</v>
      </c>
      <c r="O129" s="38">
        <f>+C$11+C$12*F129</f>
        <v>0.11064501835147324</v>
      </c>
      <c r="P129" s="38">
        <f ca="1">+D$11+D$12*$F129</f>
        <v>9.1936146881546443E-2</v>
      </c>
      <c r="Q129" s="2">
        <f>+C129-15018.5</f>
        <v>36903.0164</v>
      </c>
      <c r="R129" s="50"/>
      <c r="S129">
        <f>G129-O129</f>
        <v>-1.630901834954214E-2</v>
      </c>
      <c r="T129">
        <f>U$2+U$3*F129+U$4*F129^2+U$5*SIN(RADIANS(U$6*F129+U$7))</f>
        <v>-8.1521480010807792E-3</v>
      </c>
      <c r="U129">
        <f>+(T129-S129)^2</f>
        <v>6.6534533881608163E-5</v>
      </c>
    </row>
    <row r="130" spans="1:21" x14ac:dyDescent="0.2">
      <c r="A130" s="43" t="s">
        <v>127</v>
      </c>
      <c r="B130" s="44" t="s">
        <v>103</v>
      </c>
      <c r="C130" s="87">
        <v>51925.250090000001</v>
      </c>
      <c r="D130" s="87">
        <v>2.0999999999999999E-3</v>
      </c>
      <c r="E130">
        <f>+(C130-C$7)/C$8</f>
        <v>15235.076289945589</v>
      </c>
      <c r="F130">
        <f>ROUND(2*E130,0)/2</f>
        <v>15235</v>
      </c>
      <c r="G130">
        <f>+C130-(C$7+F130*C$8)</f>
        <v>9.4932499996502884E-2</v>
      </c>
      <c r="K130" s="38">
        <f>G130</f>
        <v>9.4932499996502884E-2</v>
      </c>
      <c r="O130" s="38">
        <f>+C$11+C$12*F130</f>
        <v>0.11067931056030388</v>
      </c>
      <c r="P130" s="38">
        <f ca="1">+D$11+D$12*$F130</f>
        <v>9.1989355515426419E-2</v>
      </c>
      <c r="Q130" s="2">
        <f>+C130-15018.5</f>
        <v>36906.750090000001</v>
      </c>
      <c r="R130" s="50"/>
      <c r="S130">
        <f>G130-O130</f>
        <v>-1.5746810563800992E-2</v>
      </c>
      <c r="T130">
        <f>U$2+U$3*F130+U$4*F130^2+U$5*SIN(RADIANS(U$6*F130+U$7))</f>
        <v>-8.1797038204713939E-3</v>
      </c>
      <c r="U130">
        <f>+(T130-S130)^2</f>
        <v>5.7261104464944276E-5</v>
      </c>
    </row>
    <row r="131" spans="1:21" x14ac:dyDescent="0.2">
      <c r="A131" s="43" t="s">
        <v>127</v>
      </c>
      <c r="B131" s="44" t="s">
        <v>103</v>
      </c>
      <c r="C131" s="87">
        <v>51956.35929</v>
      </c>
      <c r="D131" s="87">
        <v>1.5E-3</v>
      </c>
      <c r="E131">
        <f>+(C131-C$7)/C$8</f>
        <v>15260.076360262605</v>
      </c>
      <c r="F131">
        <f>ROUND(2*E131,0)/2</f>
        <v>15260</v>
      </c>
      <c r="G131">
        <f>+C131-(C$7+F131*C$8)</f>
        <v>9.5020000000658911E-2</v>
      </c>
      <c r="K131" s="38">
        <f>G131</f>
        <v>9.5020000000658911E-2</v>
      </c>
      <c r="O131" s="38">
        <f>+C$11+C$12*F131</f>
        <v>0.110965078967226</v>
      </c>
      <c r="P131" s="38">
        <f ca="1">+D$11+D$12*$F131</f>
        <v>9.2432760797759639E-2</v>
      </c>
      <c r="Q131" s="2">
        <f>+C131-15018.5</f>
        <v>36937.85929</v>
      </c>
      <c r="R131" s="50"/>
      <c r="S131">
        <f>G131-O131</f>
        <v>-1.5945078966567092E-2</v>
      </c>
      <c r="T131">
        <f>U$2+U$3*F131+U$4*F131^2+U$5*SIN(RADIANS(U$6*F131+U$7))</f>
        <v>-8.4063350891603102E-3</v>
      </c>
      <c r="U131">
        <f>+(T131-S131)^2</f>
        <v>5.6832659249138231E-5</v>
      </c>
    </row>
    <row r="132" spans="1:21" x14ac:dyDescent="0.2">
      <c r="A132" s="45" t="s">
        <v>137</v>
      </c>
      <c r="B132" s="46" t="s">
        <v>103</v>
      </c>
      <c r="C132" s="88">
        <v>52017.334499999997</v>
      </c>
      <c r="D132" s="88">
        <v>2.9999999999999997E-4</v>
      </c>
      <c r="E132" s="38">
        <f>+(C132-C$7)/C$8</f>
        <v>15309.077444751914</v>
      </c>
      <c r="F132" s="38">
        <f>ROUND(2*E132,0)/2</f>
        <v>15309</v>
      </c>
      <c r="G132" s="38">
        <f>+C132-(C$7+F132*C$8)</f>
        <v>9.6369499995489605E-2</v>
      </c>
      <c r="H132" s="38"/>
      <c r="I132" s="38"/>
      <c r="J132" s="38"/>
      <c r="K132" s="38">
        <f>G132</f>
        <v>9.6369499995489605E-2</v>
      </c>
      <c r="L132" s="38"/>
      <c r="M132" s="38"/>
      <c r="N132" s="38"/>
      <c r="O132" s="38">
        <f>+C$11+C$12*F132</f>
        <v>0.11152518504479335</v>
      </c>
      <c r="P132" s="38">
        <f ca="1">+D$11+D$12*$F132</f>
        <v>9.3301835151132828E-2</v>
      </c>
      <c r="Q132" s="39">
        <f>+C132-15018.5</f>
        <v>36998.834499999997</v>
      </c>
      <c r="R132" s="50"/>
      <c r="S132">
        <f>G132-O132</f>
        <v>-1.5155685049303744E-2</v>
      </c>
      <c r="T132">
        <f>U$2+U$3*F132+U$4*F132^2+U$5*SIN(RADIANS(U$6*F132+U$7))</f>
        <v>-8.8345064484893956E-3</v>
      </c>
      <c r="U132">
        <f>+(T132-S132)^2</f>
        <v>3.9957298903393238E-5</v>
      </c>
    </row>
    <row r="133" spans="1:21" x14ac:dyDescent="0.2">
      <c r="A133" s="45" t="s">
        <v>137</v>
      </c>
      <c r="B133" s="46" t="s">
        <v>103</v>
      </c>
      <c r="C133" s="88">
        <v>52252.517099999997</v>
      </c>
      <c r="D133" s="88">
        <v>1E-4</v>
      </c>
      <c r="E133" s="38">
        <f>+(C133-C$7)/C$8</f>
        <v>15498.075604053309</v>
      </c>
      <c r="F133" s="38">
        <f>ROUND(2*E133,0)/2</f>
        <v>15498</v>
      </c>
      <c r="G133" s="38">
        <f>+C133-(C$7+F133*C$8)</f>
        <v>9.4078999994962942E-2</v>
      </c>
      <c r="H133" s="38"/>
      <c r="I133" s="38"/>
      <c r="J133" s="38"/>
      <c r="K133" s="38">
        <f>G133</f>
        <v>9.4078999994962942E-2</v>
      </c>
      <c r="L133" s="38"/>
      <c r="M133" s="38"/>
      <c r="N133" s="38"/>
      <c r="O133" s="38">
        <f>+C$11+C$12*F133</f>
        <v>0.11368559420112452</v>
      </c>
      <c r="P133" s="38">
        <f ca="1">+D$11+D$12*$F133</f>
        <v>9.6653979085572106E-2</v>
      </c>
      <c r="Q133" s="39">
        <f>+C133-15018.5</f>
        <v>37234.017099999997</v>
      </c>
      <c r="R133" s="50"/>
      <c r="S133">
        <f>G133-O133</f>
        <v>-1.9606594206161579E-2</v>
      </c>
      <c r="T133">
        <f>U$2+U$3*F133+U$4*F133^2+U$5*SIN(RADIANS(U$6*F133+U$7))</f>
        <v>-1.0267927610517941E-2</v>
      </c>
      <c r="U133">
        <f>+(T133-S133)^2</f>
        <v>8.7210693784590325E-5</v>
      </c>
    </row>
    <row r="134" spans="1:21" x14ac:dyDescent="0.2">
      <c r="A134" s="45" t="s">
        <v>137</v>
      </c>
      <c r="B134" s="46" t="s">
        <v>103</v>
      </c>
      <c r="C134" s="88">
        <v>52333.401400000002</v>
      </c>
      <c r="D134" s="88">
        <v>1E-4</v>
      </c>
      <c r="E134" s="38">
        <f>+(C134-C$7)/C$8</f>
        <v>15563.076092254318</v>
      </c>
      <c r="F134" s="38">
        <f>ROUND(2*E134,0)/2</f>
        <v>15563</v>
      </c>
      <c r="G134" s="38">
        <f>+C134-(C$7+F134*C$8)</f>
        <v>9.4686500000534579E-2</v>
      </c>
      <c r="H134" s="38"/>
      <c r="I134" s="38"/>
      <c r="J134" s="38"/>
      <c r="K134" s="38">
        <f>G134</f>
        <v>9.4686500000534579E-2</v>
      </c>
      <c r="L134" s="38"/>
      <c r="M134" s="38"/>
      <c r="N134" s="38"/>
      <c r="O134" s="38">
        <f>+C$11+C$12*F134</f>
        <v>0.11442859205912202</v>
      </c>
      <c r="P134" s="38">
        <f ca="1">+D$11+D$12*$F134</f>
        <v>9.7806832819638478E-2</v>
      </c>
      <c r="Q134" s="39">
        <f>+C134-15018.5</f>
        <v>37314.901400000002</v>
      </c>
      <c r="R134" s="50"/>
      <c r="S134">
        <f>G134-O134</f>
        <v>-1.9742092058587443E-2</v>
      </c>
      <c r="T134">
        <f>U$2+U$3*F134+U$4*F134^2+U$5*SIN(RADIANS(U$6*F134+U$7))</f>
        <v>-1.0673355874904745E-2</v>
      </c>
      <c r="U134">
        <f>+(T134-S134)^2</f>
        <v>8.2241975969235835E-5</v>
      </c>
    </row>
    <row r="135" spans="1:21" x14ac:dyDescent="0.2">
      <c r="A135" s="45" t="s">
        <v>137</v>
      </c>
      <c r="B135" s="46" t="s">
        <v>103</v>
      </c>
      <c r="C135" s="88">
        <v>52522.5455</v>
      </c>
      <c r="D135" s="88">
        <v>1E-4</v>
      </c>
      <c r="E135" s="38">
        <f>+(C135-C$7)/C$8</f>
        <v>15715.076651575962</v>
      </c>
      <c r="F135" s="38">
        <f>ROUND(2*E135,0)/2</f>
        <v>15715</v>
      </c>
      <c r="G135" s="38">
        <f>+C135-(C$7+F135*C$8)</f>
        <v>9.5382499996048864E-2</v>
      </c>
      <c r="H135" s="38"/>
      <c r="I135" s="38"/>
      <c r="J135" s="38"/>
      <c r="K135" s="38">
        <f>G135</f>
        <v>9.5382499996048864E-2</v>
      </c>
      <c r="L135" s="38"/>
      <c r="M135" s="38"/>
      <c r="N135" s="38"/>
      <c r="O135" s="38">
        <f>+C$11+C$12*F135</f>
        <v>0.11616606397320846</v>
      </c>
      <c r="P135" s="38">
        <f ca="1">+D$11+D$12*$F135</f>
        <v>0.10050273693622458</v>
      </c>
      <c r="Q135" s="39">
        <f>+C135-15018.5</f>
        <v>37504.0455</v>
      </c>
      <c r="R135" s="50"/>
      <c r="S135">
        <f>G135-O135</f>
        <v>-2.0783563977159594E-2</v>
      </c>
      <c r="T135">
        <f>U$2+U$3*F135+U$4*F135^2+U$5*SIN(RADIANS(U$6*F135+U$7))</f>
        <v>-1.1429123437299774E-2</v>
      </c>
      <c r="U135">
        <f>+(T135-S135)^2</f>
        <v>8.7505557813772884E-5</v>
      </c>
    </row>
    <row r="136" spans="1:21" x14ac:dyDescent="0.2">
      <c r="A136" s="45" t="s">
        <v>137</v>
      </c>
      <c r="B136" s="46" t="s">
        <v>103</v>
      </c>
      <c r="C136" s="88">
        <v>52684.314299999998</v>
      </c>
      <c r="D136" s="88">
        <v>1E-4</v>
      </c>
      <c r="E136" s="38">
        <f>+(C136-C$7)/C$8</f>
        <v>15845.077788702582</v>
      </c>
      <c r="F136" s="38">
        <f>ROUND(2*E136,0)/2</f>
        <v>15845</v>
      </c>
      <c r="G136" s="38">
        <f>+C136-(C$7+F136*C$8)</f>
        <v>9.6797499994863756E-2</v>
      </c>
      <c r="H136" s="38"/>
      <c r="I136" s="38"/>
      <c r="J136" s="38"/>
      <c r="K136" s="38">
        <f>G136</f>
        <v>9.6797499994863756E-2</v>
      </c>
      <c r="L136" s="38"/>
      <c r="M136" s="38"/>
      <c r="N136" s="38"/>
      <c r="O136" s="38">
        <f>+C$11+C$12*F136</f>
        <v>0.11765205968920346</v>
      </c>
      <c r="P136" s="38">
        <f ca="1">+D$11+D$12*$F136</f>
        <v>0.10280844440435744</v>
      </c>
      <c r="Q136" s="39">
        <f>+C136-15018.5</f>
        <v>37665.814299999998</v>
      </c>
      <c r="R136" s="50"/>
      <c r="S136">
        <f>G136-O136</f>
        <v>-2.0854559694339705E-2</v>
      </c>
      <c r="T136">
        <f>U$2+U$3*F136+U$4*F136^2+U$5*SIN(RADIANS(U$6*F136+U$7))</f>
        <v>-1.1848467431177626E-2</v>
      </c>
      <c r="U136">
        <f>+(T136-S136)^2</f>
        <v>8.1109697852587863E-5</v>
      </c>
    </row>
    <row r="137" spans="1:21" x14ac:dyDescent="0.2">
      <c r="A137" s="20" t="s">
        <v>112</v>
      </c>
      <c r="B137" s="41" t="s">
        <v>103</v>
      </c>
      <c r="C137" s="83">
        <v>52689.31</v>
      </c>
      <c r="D137" s="83">
        <v>3.0000000000000001E-3</v>
      </c>
      <c r="E137">
        <f>+(C137-C$7)/C$8</f>
        <v>15849.092448394336</v>
      </c>
      <c r="F137">
        <f>ROUND(2*E137,0)/2</f>
        <v>15849</v>
      </c>
      <c r="G137">
        <f>+C137-(C$7+F137*C$8)</f>
        <v>0.115039499993145</v>
      </c>
      <c r="K137" s="38">
        <f>G137</f>
        <v>0.115039499993145</v>
      </c>
      <c r="O137" s="38">
        <f>+C$11+C$12*F137</f>
        <v>0.11769778263431098</v>
      </c>
      <c r="P137" s="38">
        <f ca="1">+D$11+D$12*$F137</f>
        <v>0.10287938924953072</v>
      </c>
      <c r="Q137" s="2">
        <f>+C137-15018.5</f>
        <v>37670.81</v>
      </c>
      <c r="R137" s="50"/>
      <c r="S137">
        <f>G137-O137</f>
        <v>-2.6582826411659793E-3</v>
      </c>
      <c r="T137">
        <f>U$2+U$3*F137+U$4*F137^2+U$5*SIN(RADIANS(U$6*F137+U$7))</f>
        <v>-1.1857917899711022E-2</v>
      </c>
      <c r="U137">
        <f>+(T137-S137)^2</f>
        <v>8.4633288890265104E-5</v>
      </c>
    </row>
    <row r="138" spans="1:21" x14ac:dyDescent="0.2">
      <c r="A138" s="45" t="s">
        <v>137</v>
      </c>
      <c r="B138" s="46" t="s">
        <v>103</v>
      </c>
      <c r="C138" s="88">
        <v>52899.591500000002</v>
      </c>
      <c r="D138" s="88">
        <v>2.0000000000000001E-4</v>
      </c>
      <c r="E138" s="38">
        <f>+(C138-C$7)/C$8</f>
        <v>16018.079509661356</v>
      </c>
      <c r="F138" s="38">
        <f>ROUND(2*E138,0)/2</f>
        <v>16018</v>
      </c>
      <c r="G138" s="38">
        <f>+C138-(C$7+F138*C$8)</f>
        <v>9.8938999995880295E-2</v>
      </c>
      <c r="H138" s="38"/>
      <c r="I138" s="38"/>
      <c r="J138" s="38"/>
      <c r="K138" s="38">
        <f>G138</f>
        <v>9.8938999995880295E-2</v>
      </c>
      <c r="L138" s="38"/>
      <c r="M138" s="38"/>
      <c r="N138" s="38"/>
      <c r="O138" s="38">
        <f>+C$11+C$12*F138</f>
        <v>0.11962957706510448</v>
      </c>
      <c r="P138" s="38">
        <f ca="1">+D$11+D$12*$F138</f>
        <v>0.10587680895810342</v>
      </c>
      <c r="Q138" s="39">
        <f>+C138-15018.5</f>
        <v>37881.091500000002</v>
      </c>
      <c r="R138" s="50"/>
      <c r="S138">
        <f>G138-O138</f>
        <v>-2.0690577069224184E-2</v>
      </c>
      <c r="T138">
        <f>U$2+U$3*F138+U$4*F138^2+U$5*SIN(RADIANS(U$6*F138+U$7))</f>
        <v>-1.2063329315771648E-2</v>
      </c>
      <c r="U138">
        <f>+(T138-S138)^2</f>
        <v>7.4429403799451831E-5</v>
      </c>
    </row>
    <row r="139" spans="1:21" x14ac:dyDescent="0.2">
      <c r="A139" s="20" t="s">
        <v>102</v>
      </c>
      <c r="B139" s="41" t="s">
        <v>103</v>
      </c>
      <c r="C139" s="83">
        <v>52924.487999999998</v>
      </c>
      <c r="D139" s="84">
        <v>5.0000000000000001E-3</v>
      </c>
      <c r="E139">
        <f>+(C139-C$7)/C$8</f>
        <v>16038.086911029681</v>
      </c>
      <c r="F139">
        <f>ROUND(2*E139,0)/2</f>
        <v>16038</v>
      </c>
      <c r="G139">
        <f>+C139-(C$7+F139*C$8)</f>
        <v>0.10814899999240879</v>
      </c>
      <c r="K139" s="38">
        <f>G139</f>
        <v>0.10814899999240879</v>
      </c>
      <c r="O139">
        <f>+C$11+C$12*F139</f>
        <v>0.11985819179064215</v>
      </c>
      <c r="P139" s="38">
        <f ca="1">+D$11+D$12*$F139</f>
        <v>0.10623153318397</v>
      </c>
      <c r="Q139" s="2">
        <f>+C139-15018.5</f>
        <v>37905.987999999998</v>
      </c>
      <c r="R139" s="50"/>
      <c r="S139">
        <f>G139-O139</f>
        <v>-1.1709191798233362E-2</v>
      </c>
      <c r="T139">
        <f>U$2+U$3*F139+U$4*F139^2+U$5*SIN(RADIANS(U$6*F139+U$7))</f>
        <v>-1.2062244263830959E-2</v>
      </c>
      <c r="U139">
        <f>+(T139-S139)^2</f>
        <v>1.2464604346454203E-7</v>
      </c>
    </row>
    <row r="140" spans="1:21" x14ac:dyDescent="0.2">
      <c r="A140" s="45" t="s">
        <v>137</v>
      </c>
      <c r="B140" s="46" t="s">
        <v>103</v>
      </c>
      <c r="C140" s="88">
        <v>52964.299099999997</v>
      </c>
      <c r="D140" s="88">
        <v>1E-4</v>
      </c>
      <c r="E140" s="38">
        <f>+(C140-C$7)/C$8</f>
        <v>16070.080028801844</v>
      </c>
      <c r="F140" s="38">
        <f>ROUND(2*E140,0)/2</f>
        <v>16070</v>
      </c>
      <c r="G140" s="38">
        <f>+C140-(C$7+F140*C$8)</f>
        <v>9.9584999996295664E-2</v>
      </c>
      <c r="H140" s="38"/>
      <c r="I140" s="38"/>
      <c r="J140" s="38"/>
      <c r="K140" s="38">
        <f>G140</f>
        <v>9.9584999996295664E-2</v>
      </c>
      <c r="L140" s="38"/>
      <c r="M140" s="38"/>
      <c r="N140" s="38"/>
      <c r="O140" s="38">
        <f>+C$11+C$12*F140</f>
        <v>0.12022397535150246</v>
      </c>
      <c r="P140" s="38">
        <f ca="1">+D$11+D$12*$F140</f>
        <v>0.10679909194535658</v>
      </c>
      <c r="Q140" s="39">
        <f>+C140-15018.5</f>
        <v>37945.799099999997</v>
      </c>
      <c r="R140" s="50"/>
      <c r="S140">
        <f>G140-O140</f>
        <v>-2.0638975355206798E-2</v>
      </c>
      <c r="T140">
        <f>U$2+U$3*F140+U$4*F140^2+U$5*SIN(RADIANS(U$6*F140+U$7))</f>
        <v>-1.2049209444551602E-2</v>
      </c>
      <c r="U140">
        <f>+(T140-S140)^2</f>
        <v>7.3784078399854097E-5</v>
      </c>
    </row>
    <row r="141" spans="1:21" x14ac:dyDescent="0.2">
      <c r="A141" s="43" t="s">
        <v>127</v>
      </c>
      <c r="B141" s="44" t="s">
        <v>103</v>
      </c>
      <c r="C141" s="87">
        <v>53236.409760000002</v>
      </c>
      <c r="D141" s="87" t="s">
        <v>126</v>
      </c>
      <c r="E141">
        <f>+(C141-C$7)/C$8</f>
        <v>16288.754428465292</v>
      </c>
      <c r="F141">
        <f>ROUND(2*E141,0)/2</f>
        <v>16289</v>
      </c>
      <c r="O141">
        <f>+C$11+C$12*F141</f>
        <v>0.12272730659614019</v>
      </c>
      <c r="P141" s="38">
        <f ca="1">+D$11+D$12*$F141</f>
        <v>0.11068332221859573</v>
      </c>
      <c r="Q141" s="2">
        <f>+C141-15018.5</f>
        <v>38217.909760000002</v>
      </c>
      <c r="R141" s="50">
        <v>-0.30558049999672221</v>
      </c>
    </row>
    <row r="142" spans="1:21" x14ac:dyDescent="0.2">
      <c r="A142" s="45" t="s">
        <v>138</v>
      </c>
      <c r="B142" s="46" t="s">
        <v>103</v>
      </c>
      <c r="C142" s="88">
        <v>53346.337</v>
      </c>
      <c r="D142" s="88">
        <v>5.0000000000000001E-3</v>
      </c>
      <c r="E142" s="38">
        <f>+(C142-C$7)/C$8</f>
        <v>16377.094492811388</v>
      </c>
      <c r="F142" s="38">
        <f>ROUND(2*E142,0)/2</f>
        <v>16377</v>
      </c>
      <c r="G142" s="38">
        <f>+C142-(C$7+F142*C$8)</f>
        <v>0.11758349999581696</v>
      </c>
      <c r="H142" s="38"/>
      <c r="I142" s="38"/>
      <c r="K142" s="38">
        <f>G142</f>
        <v>0.11758349999581696</v>
      </c>
      <c r="L142" s="38"/>
      <c r="M142" s="38"/>
      <c r="O142" s="38">
        <f>+C$11+C$12*F142</f>
        <v>0.12373321138850603</v>
      </c>
      <c r="P142" s="38">
        <f ca="1">+D$11+D$12*$F142</f>
        <v>0.1122441088124087</v>
      </c>
      <c r="Q142" s="39">
        <f>+C142-15018.5</f>
        <v>38327.837</v>
      </c>
      <c r="R142" s="50"/>
      <c r="S142">
        <f>G142-O142</f>
        <v>-6.149711392689064E-3</v>
      </c>
      <c r="T142">
        <f>U$2+U$3*F142+U$4*F142^2+U$5*SIN(RADIANS(U$6*F142+U$7))</f>
        <v>-1.1216354157645509E-2</v>
      </c>
      <c r="U142">
        <f>+(T142-S142)^2</f>
        <v>2.5670868907685491E-5</v>
      </c>
    </row>
    <row r="143" spans="1:21" x14ac:dyDescent="0.2">
      <c r="A143" s="17" t="s">
        <v>107</v>
      </c>
      <c r="B143" s="48"/>
      <c r="C143" s="83">
        <v>53387.389600000002</v>
      </c>
      <c r="D143" s="83">
        <v>5.0000000000000001E-4</v>
      </c>
      <c r="E143">
        <f>+(C143-C$7)/C$8</f>
        <v>16410.085308605314</v>
      </c>
      <c r="F143">
        <f>ROUND(2*E143,0)/2</f>
        <v>16410</v>
      </c>
      <c r="G143">
        <f>+C143-(C$7+F143*C$8)</f>
        <v>0.10615499999403255</v>
      </c>
      <c r="K143" s="38">
        <f>G143</f>
        <v>0.10615499999403255</v>
      </c>
      <c r="O143">
        <f>+C$11+C$12*F143</f>
        <v>0.12411042568564322</v>
      </c>
      <c r="P143" s="38">
        <f ca="1">+D$11+D$12*$F143</f>
        <v>0.1128294037850886</v>
      </c>
      <c r="Q143" s="2">
        <f>+C143-15018.5</f>
        <v>38368.889600000002</v>
      </c>
      <c r="R143" s="50"/>
      <c r="S143">
        <f>G143-O143</f>
        <v>-1.7955425691610669E-2</v>
      </c>
      <c r="T143">
        <f>U$2+U$3*F143+U$4*F143^2+U$5*SIN(RADIANS(U$6*F143+U$7))</f>
        <v>-1.1051312598558169E-2</v>
      </c>
      <c r="U143">
        <f>+(T143-S143)^2</f>
        <v>4.7666777601658954E-5</v>
      </c>
    </row>
    <row r="144" spans="1:21" x14ac:dyDescent="0.2">
      <c r="A144" s="20" t="s">
        <v>118</v>
      </c>
      <c r="B144" s="41" t="s">
        <v>103</v>
      </c>
      <c r="C144" s="83">
        <v>53388.633600000001</v>
      </c>
      <c r="D144" s="83">
        <v>1E-4</v>
      </c>
      <c r="E144">
        <f>+(C144-C$7)/C$8</f>
        <v>16411.085015684712</v>
      </c>
      <c r="F144">
        <f>ROUND(2*E144,0)/2</f>
        <v>16411</v>
      </c>
      <c r="G144">
        <f>+C144-(C$7+F144*C$8)</f>
        <v>0.10579049999796553</v>
      </c>
      <c r="K144" s="38">
        <f>G144</f>
        <v>0.10579049999796553</v>
      </c>
      <c r="O144">
        <f>+C$11+C$12*F144</f>
        <v>0.1241218564219201</v>
      </c>
      <c r="P144" s="38">
        <f ca="1">+D$11+D$12*$F144</f>
        <v>0.11284713999638191</v>
      </c>
      <c r="Q144" s="2">
        <f>+C144-15018.5</f>
        <v>38370.133600000001</v>
      </c>
      <c r="R144" s="50"/>
      <c r="S144">
        <f>G144-O144</f>
        <v>-1.8331356423954573E-2</v>
      </c>
      <c r="T144">
        <f>U$2+U$3*F144+U$4*F144^2+U$5*SIN(RADIANS(U$6*F144+U$7))</f>
        <v>-1.1046087109238864E-2</v>
      </c>
      <c r="U144">
        <f>+(T144-S144)^2</f>
        <v>5.3075148987938295E-5</v>
      </c>
    </row>
    <row r="145" spans="1:21" x14ac:dyDescent="0.2">
      <c r="A145" s="17" t="s">
        <v>107</v>
      </c>
      <c r="B145" s="48"/>
      <c r="C145" s="83">
        <v>53407.297700000003</v>
      </c>
      <c r="D145" s="83">
        <v>5.9999999999999995E-4</v>
      </c>
      <c r="E145">
        <f>+(C145-C$7)/C$8</f>
        <v>16426.083916730186</v>
      </c>
      <c r="F145">
        <f>ROUND(2*E145,0)/2</f>
        <v>16426</v>
      </c>
      <c r="G145">
        <f>+C145-(C$7+F145*C$8)</f>
        <v>0.10442299999704119</v>
      </c>
      <c r="K145" s="38">
        <f>G145</f>
        <v>0.10442299999704119</v>
      </c>
      <c r="O145">
        <f>+C$11+C$12*F145</f>
        <v>0.12429331746607337</v>
      </c>
      <c r="P145" s="38">
        <f ca="1">+D$11+D$12*$F145</f>
        <v>0.11311318316578184</v>
      </c>
      <c r="Q145" s="2">
        <f>+C145-15018.5</f>
        <v>38388.797700000003</v>
      </c>
      <c r="R145" s="50"/>
      <c r="S145">
        <f>G145-O145</f>
        <v>-1.9870317469032187E-2</v>
      </c>
      <c r="T145">
        <f>U$2+U$3*F145+U$4*F145^2+U$5*SIN(RADIANS(U$6*F145+U$7))</f>
        <v>-1.0966128948886416E-2</v>
      </c>
      <c r="U145">
        <f>+(T145-S145)^2</f>
        <v>7.9284573202295723E-5</v>
      </c>
    </row>
    <row r="146" spans="1:21" x14ac:dyDescent="0.2">
      <c r="A146" s="17" t="s">
        <v>107</v>
      </c>
      <c r="B146" s="48"/>
      <c r="C146" s="83">
        <v>53407.298699999999</v>
      </c>
      <c r="D146" s="83">
        <v>3.5000000000000001E-3</v>
      </c>
      <c r="E146">
        <f>+(C146-C$7)/C$8</f>
        <v>16426.084720353236</v>
      </c>
      <c r="F146">
        <f>ROUND(2*E146,0)/2</f>
        <v>16426</v>
      </c>
      <c r="G146">
        <f>+C146-(C$7+F146*C$8)</f>
        <v>0.10542299999360694</v>
      </c>
      <c r="K146" s="38">
        <f>G146</f>
        <v>0.10542299999360694</v>
      </c>
      <c r="O146">
        <f>+C$11+C$12*F146</f>
        <v>0.12429331746607337</v>
      </c>
      <c r="P146" s="38">
        <f ca="1">+D$11+D$12*$F146</f>
        <v>0.11311318316578184</v>
      </c>
      <c r="Q146" s="2">
        <f>+C146-15018.5</f>
        <v>38388.798699999999</v>
      </c>
      <c r="R146" s="50"/>
      <c r="S146">
        <f>G146-O146</f>
        <v>-1.8870317472466439E-2</v>
      </c>
      <c r="T146">
        <f>U$2+U$3*F146+U$4*F146^2+U$5*SIN(RADIANS(U$6*F146+U$7))</f>
        <v>-1.0966128948886416E-2</v>
      </c>
      <c r="U146">
        <f>+(T146-S146)^2</f>
        <v>6.2476196216294138E-5</v>
      </c>
    </row>
    <row r="147" spans="1:21" x14ac:dyDescent="0.2">
      <c r="A147" s="17" t="s">
        <v>107</v>
      </c>
      <c r="B147" s="41" t="s">
        <v>95</v>
      </c>
      <c r="C147" s="83">
        <v>53410.412100000001</v>
      </c>
      <c r="D147" s="83">
        <v>2.9999999999999997E-4</v>
      </c>
      <c r="E147">
        <f>+(C147-C$7)/C$8</f>
        <v>16428.586720370113</v>
      </c>
      <c r="F147">
        <f>ROUND(2*E147,0)/2</f>
        <v>16428.5</v>
      </c>
      <c r="G147">
        <f>+C147-(C$7+F147*C$8)</f>
        <v>0.10791174999758368</v>
      </c>
      <c r="K147" s="38">
        <f>G147</f>
        <v>0.10791174999758368</v>
      </c>
      <c r="O147">
        <f>+C$11+C$12*F147</f>
        <v>0.12432189430676559</v>
      </c>
      <c r="P147" s="38">
        <f ca="1">+D$11+D$12*$F147</f>
        <v>0.11315752369401516</v>
      </c>
      <c r="Q147" s="2">
        <f>+C147-15018.5</f>
        <v>38391.912100000001</v>
      </c>
      <c r="R147" s="50"/>
      <c r="S147">
        <f>G147-O147</f>
        <v>-1.6410144309181904E-2</v>
      </c>
      <c r="T147">
        <f>U$2+U$3*F147+U$4*F147^2+U$5*SIN(RADIANS(U$6*F147+U$7))</f>
        <v>-1.0952515832791592E-2</v>
      </c>
      <c r="U147">
        <f>+(T147-S147)^2</f>
        <v>2.9785708586306435E-5</v>
      </c>
    </row>
    <row r="148" spans="1:21" x14ac:dyDescent="0.2">
      <c r="A148" s="45" t="s">
        <v>137</v>
      </c>
      <c r="B148" s="46" t="s">
        <v>95</v>
      </c>
      <c r="C148" s="88">
        <v>53425.3416</v>
      </c>
      <c r="D148" s="88">
        <v>1E-4</v>
      </c>
      <c r="E148" s="38">
        <f>+(C148-C$7)/C$8</f>
        <v>16440.584410757456</v>
      </c>
      <c r="F148" s="38">
        <f>ROUND(2*E148,0)/2</f>
        <v>16440.5</v>
      </c>
      <c r="G148" s="38">
        <f>+C148-(C$7+F148*C$8)</f>
        <v>0.10503774999233428</v>
      </c>
      <c r="H148" s="38"/>
      <c r="I148" s="38"/>
      <c r="J148" s="38"/>
      <c r="K148" s="38">
        <f>G148</f>
        <v>0.10503774999233428</v>
      </c>
      <c r="L148" s="38"/>
      <c r="M148" s="38"/>
      <c r="N148" s="38"/>
      <c r="O148" s="38">
        <f>+C$11+C$12*F148</f>
        <v>0.1244590631420882</v>
      </c>
      <c r="P148" s="38">
        <f ca="1">+D$11+D$12*$F148</f>
        <v>0.11337035822953512</v>
      </c>
      <c r="Q148" s="39">
        <f>+C148-15018.5</f>
        <v>38406.8416</v>
      </c>
      <c r="R148" s="50"/>
      <c r="S148">
        <f>G148-O148</f>
        <v>-1.9421313149753913E-2</v>
      </c>
      <c r="T148">
        <f>U$2+U$3*F148+U$4*F148^2+U$5*SIN(RADIANS(U$6*F148+U$7))</f>
        <v>-1.0886035679828846E-2</v>
      </c>
      <c r="U148">
        <f>+(T148-S148)^2</f>
        <v>7.2850961488610445E-5</v>
      </c>
    </row>
    <row r="149" spans="1:21" x14ac:dyDescent="0.2">
      <c r="A149" s="20" t="s">
        <v>120</v>
      </c>
      <c r="B149" s="48" t="s">
        <v>95</v>
      </c>
      <c r="C149" s="89">
        <v>53675.462599999999</v>
      </c>
      <c r="D149" s="84">
        <v>2.9999999999999997E-4</v>
      </c>
      <c r="E149">
        <f>+(C149-C$7)/C$8</f>
        <v>16641.587412691373</v>
      </c>
      <c r="F149">
        <f>ROUND(2*E149,0)/2</f>
        <v>16641.5</v>
      </c>
      <c r="G149">
        <f>+C149-(C$7+F149*C$8)</f>
        <v>0.10877324999455595</v>
      </c>
      <c r="K149" s="38">
        <f>G149</f>
        <v>0.10877324999455595</v>
      </c>
      <c r="O149">
        <f>+C$11+C$12*F149</f>
        <v>0.12675664113374197</v>
      </c>
      <c r="P149" s="38">
        <f ca="1">+D$11+D$12*$F149</f>
        <v>0.11693533669949435</v>
      </c>
      <c r="Q149" s="2">
        <f>+C149-15018.5</f>
        <v>38656.962599999999</v>
      </c>
      <c r="R149" s="50"/>
      <c r="S149">
        <f>G149-O149</f>
        <v>-1.7983391139186011E-2</v>
      </c>
      <c r="T149">
        <f>U$2+U$3*F149+U$4*F149^2+U$5*SIN(RADIANS(U$6*F149+U$7))</f>
        <v>-9.4996992606566112E-3</v>
      </c>
      <c r="U149">
        <f>+(T149-S149)^2</f>
        <v>7.19730278898257E-5</v>
      </c>
    </row>
    <row r="150" spans="1:21" x14ac:dyDescent="0.2">
      <c r="A150" s="21" t="s">
        <v>106</v>
      </c>
      <c r="B150" s="40"/>
      <c r="C150" s="83">
        <v>53704.7068</v>
      </c>
      <c r="D150" s="83">
        <v>1E-4</v>
      </c>
      <c r="E150">
        <f>+(C150-C$7)/C$8</f>
        <v>16665.088726012349</v>
      </c>
      <c r="F150">
        <f>ROUND(2*E150,0)/2</f>
        <v>16665</v>
      </c>
      <c r="G150">
        <f>+C150-(C$7+F150*C$8)</f>
        <v>0.11040749999665422</v>
      </c>
      <c r="K150" s="38">
        <f>G150</f>
        <v>0.11040749999665422</v>
      </c>
      <c r="O150">
        <f>+C$11+C$12*F150</f>
        <v>0.12702526343624876</v>
      </c>
      <c r="P150" s="38">
        <f ca="1">+D$11+D$12*$F150</f>
        <v>0.11735213766488761</v>
      </c>
      <c r="Q150" s="2">
        <f>+C150-15018.5</f>
        <v>38686.2068</v>
      </c>
      <c r="R150" s="50"/>
      <c r="S150">
        <f>G150-O150</f>
        <v>-1.6617763439594535E-2</v>
      </c>
      <c r="T150">
        <f>U$2+U$3*F150+U$4*F150^2+U$5*SIN(RADIANS(U$6*F150+U$7))</f>
        <v>-9.3051034681773219E-3</v>
      </c>
      <c r="U150">
        <f>+(T150-S150)^2</f>
        <v>5.3474995857567596E-5</v>
      </c>
    </row>
    <row r="151" spans="1:21" x14ac:dyDescent="0.2">
      <c r="A151" s="45" t="s">
        <v>137</v>
      </c>
      <c r="B151" s="46" t="s">
        <v>103</v>
      </c>
      <c r="C151" s="88">
        <v>53713.417800000003</v>
      </c>
      <c r="D151" s="88">
        <v>1E-4</v>
      </c>
      <c r="E151" s="38">
        <f>+(C151-C$7)/C$8</f>
        <v>16672.089086437292</v>
      </c>
      <c r="F151" s="38">
        <f>ROUND(2*E151,0)/2</f>
        <v>16672</v>
      </c>
      <c r="G151" s="38">
        <f>+C151-(C$7+F151*C$8)</f>
        <v>0.11085599999933038</v>
      </c>
      <c r="H151" s="38"/>
      <c r="I151" s="38"/>
      <c r="J151" s="38"/>
      <c r="K151" s="38">
        <f>G151</f>
        <v>0.11085599999933038</v>
      </c>
      <c r="L151" s="38"/>
      <c r="M151" s="38"/>
      <c r="N151" s="38"/>
      <c r="O151" s="38">
        <f>+C$11+C$12*F151</f>
        <v>0.12710527859018694</v>
      </c>
      <c r="P151" s="38">
        <f ca="1">+D$11+D$12*$F151</f>
        <v>0.11747629114394093</v>
      </c>
      <c r="Q151" s="39">
        <f>+C151-15018.5</f>
        <v>38694.917800000003</v>
      </c>
      <c r="R151" s="50"/>
      <c r="S151">
        <f>G151-O151</f>
        <v>-1.6249278590856564E-2</v>
      </c>
      <c r="T151">
        <f>U$2+U$3*F151+U$4*F151^2+U$5*SIN(RADIANS(U$6*F151+U$7))</f>
        <v>-9.2458729480593936E-3</v>
      </c>
      <c r="U151">
        <f>+(T151-S151)^2</f>
        <v>4.9047690597563246E-5</v>
      </c>
    </row>
    <row r="152" spans="1:21" x14ac:dyDescent="0.2">
      <c r="A152" s="45" t="s">
        <v>137</v>
      </c>
      <c r="B152" s="46" t="s">
        <v>95</v>
      </c>
      <c r="C152" s="88">
        <v>53746.394500000002</v>
      </c>
      <c r="D152" s="88">
        <v>2.0000000000000001E-4</v>
      </c>
      <c r="E152" s="38">
        <f>+(C152-C$7)/C$8</f>
        <v>16698.589922807987</v>
      </c>
      <c r="F152" s="38">
        <f>ROUND(2*E152,0)/2</f>
        <v>16698.5</v>
      </c>
      <c r="G152" s="38">
        <f>+C152-(C$7+F152*C$8)</f>
        <v>0.11189675000059651</v>
      </c>
      <c r="H152" s="38"/>
      <c r="I152" s="38"/>
      <c r="J152" s="38"/>
      <c r="K152" s="38">
        <f>G152</f>
        <v>0.11189675000059651</v>
      </c>
      <c r="L152" s="38"/>
      <c r="M152" s="38"/>
      <c r="N152" s="38"/>
      <c r="O152" s="38">
        <f>+C$11+C$12*F152</f>
        <v>0.1274081931015244</v>
      </c>
      <c r="P152" s="38">
        <f ca="1">+D$11+D$12*$F152</f>
        <v>0.11794630074321416</v>
      </c>
      <c r="Q152" s="39">
        <f>+C152-15018.5</f>
        <v>38727.894500000002</v>
      </c>
      <c r="R152" s="50"/>
      <c r="S152">
        <f>G152-O152</f>
        <v>-1.5511443100927891E-2</v>
      </c>
      <c r="T152">
        <f>U$2+U$3*F152+U$4*F152^2+U$5*SIN(RADIANS(U$6*F152+U$7))</f>
        <v>-9.0164372977989335E-3</v>
      </c>
      <c r="U152">
        <f>+(T152-S152)^2</f>
        <v>4.218510038267883E-5</v>
      </c>
    </row>
    <row r="153" spans="1:21" x14ac:dyDescent="0.2">
      <c r="A153" s="20" t="s">
        <v>110</v>
      </c>
      <c r="B153" s="47"/>
      <c r="C153" s="83">
        <v>53764.438199999997</v>
      </c>
      <c r="D153" s="83">
        <v>5.0000000000000001E-4</v>
      </c>
      <c r="E153">
        <f>+(C153-C$7)/C$8</f>
        <v>16713.090256110645</v>
      </c>
      <c r="F153">
        <f>ROUND(2*E153,0)/2</f>
        <v>16713</v>
      </c>
      <c r="G153">
        <f>+C153-(C$7+F153*C$8)</f>
        <v>0.11231149999366608</v>
      </c>
      <c r="K153" s="38">
        <f>G153</f>
        <v>0.11231149999366608</v>
      </c>
      <c r="O153">
        <f>+C$11+C$12*F153</f>
        <v>0.1275739387775392</v>
      </c>
      <c r="P153" s="38">
        <f ca="1">+D$11+D$12*$F153</f>
        <v>0.11820347580696744</v>
      </c>
      <c r="Q153" s="2">
        <f>+C153-15018.5</f>
        <v>38745.938199999997</v>
      </c>
      <c r="R153" s="50"/>
      <c r="S153">
        <f>G153-O153</f>
        <v>-1.5262438783873122E-2</v>
      </c>
      <c r="T153">
        <f>U$2+U$3*F153+U$4*F153^2+U$5*SIN(RADIANS(U$6*F153+U$7))</f>
        <v>-8.8874442798672921E-3</v>
      </c>
      <c r="U153">
        <f>+(T153-S153)^2</f>
        <v>4.0640554926104543E-5</v>
      </c>
    </row>
    <row r="154" spans="1:21" x14ac:dyDescent="0.2">
      <c r="A154" s="45" t="s">
        <v>137</v>
      </c>
      <c r="B154" s="46" t="s">
        <v>103</v>
      </c>
      <c r="C154" s="88">
        <v>53769.414900000003</v>
      </c>
      <c r="D154" s="88">
        <v>1E-4</v>
      </c>
      <c r="E154" s="38">
        <f>+(C154-C$7)/C$8</f>
        <v>16717.089646964374</v>
      </c>
      <c r="F154" s="38">
        <f>ROUND(2*E154,0)/2</f>
        <v>16717</v>
      </c>
      <c r="G154" s="38">
        <f>+C154-(C$7+F154*C$8)</f>
        <v>0.11155349999899045</v>
      </c>
      <c r="H154" s="38"/>
      <c r="I154" s="38"/>
      <c r="J154" s="38"/>
      <c r="K154" s="38">
        <f>G154</f>
        <v>0.11155349999899045</v>
      </c>
      <c r="L154" s="38"/>
      <c r="M154" s="38"/>
      <c r="N154" s="38"/>
      <c r="O154" s="38">
        <f>+C$11+C$12*F154</f>
        <v>0.12761966172264677</v>
      </c>
      <c r="P154" s="38">
        <f ca="1">+D$11+D$12*$F154</f>
        <v>0.11827442065214072</v>
      </c>
      <c r="Q154" s="39">
        <f>+C154-15018.5</f>
        <v>38750.914900000003</v>
      </c>
      <c r="R154" s="50"/>
      <c r="S154">
        <f>G154-O154</f>
        <v>-1.6066161723656325E-2</v>
      </c>
      <c r="T154">
        <f>U$2+U$3*F154+U$4*F154^2+U$5*SIN(RADIANS(U$6*F154+U$7))</f>
        <v>-8.8514342031629362E-3</v>
      </c>
      <c r="U154">
        <f>+(T154-S154)^2</f>
        <v>5.2052293194964681E-5</v>
      </c>
    </row>
    <row r="155" spans="1:21" x14ac:dyDescent="0.2">
      <c r="A155" s="43" t="s">
        <v>127</v>
      </c>
      <c r="B155" s="44" t="s">
        <v>103</v>
      </c>
      <c r="C155" s="87">
        <v>53985.31553</v>
      </c>
      <c r="D155" s="87">
        <v>3.3E-3</v>
      </c>
      <c r="E155">
        <f>+(C155-C$7)/C$8</f>
        <v>16890.592370643808</v>
      </c>
      <c r="F155">
        <f>ROUND(2*E155,0)/2</f>
        <v>16890.5</v>
      </c>
      <c r="G155">
        <f>+C155-(C$7+F155*C$8)</f>
        <v>0.11494274999859044</v>
      </c>
      <c r="K155" s="38">
        <f>G155</f>
        <v>0.11494274999859044</v>
      </c>
      <c r="O155">
        <f>+C$11+C$12*F155</f>
        <v>0.12960289446668621</v>
      </c>
      <c r="P155" s="38">
        <f ca="1">+D$11+D$12*$F155</f>
        <v>0.12135165331153341</v>
      </c>
      <c r="Q155" s="2">
        <f>+C155-15018.5</f>
        <v>38966.81553</v>
      </c>
      <c r="R155" s="50"/>
      <c r="S155">
        <f>G155-O155</f>
        <v>-1.466014446809577E-2</v>
      </c>
      <c r="T155">
        <f>U$2+U$3*F155+U$4*F155^2+U$5*SIN(RADIANS(U$6*F155+U$7))</f>
        <v>-7.1199665991668326E-3</v>
      </c>
      <c r="U155">
        <f>+(T155-S155)^2</f>
        <v>5.6854282295085739E-5</v>
      </c>
    </row>
    <row r="156" spans="1:21" x14ac:dyDescent="0.2">
      <c r="A156" s="43" t="s">
        <v>127</v>
      </c>
      <c r="B156" s="44" t="s">
        <v>103</v>
      </c>
      <c r="C156" s="87">
        <v>54019.358399999997</v>
      </c>
      <c r="D156" s="87">
        <v>4.0000000000000002E-4</v>
      </c>
      <c r="E156">
        <f>+(C156-C$7)/C$8</f>
        <v>16917.950005806171</v>
      </c>
      <c r="F156">
        <f>ROUND(2*E156,0)/2</f>
        <v>16918</v>
      </c>
      <c r="O156">
        <f>+C$11+C$12*F156</f>
        <v>0.12991723971430058</v>
      </c>
      <c r="P156" s="38">
        <f ca="1">+D$11+D$12*$F156</f>
        <v>0.12183939912209996</v>
      </c>
      <c r="Q156" s="2">
        <f>+C156-15018.5</f>
        <v>39000.858399999997</v>
      </c>
      <c r="R156" s="50">
        <v>-6.2211000011302531E-2</v>
      </c>
    </row>
    <row r="157" spans="1:21" s="38" customFormat="1" x14ac:dyDescent="0.2">
      <c r="A157" s="20" t="s">
        <v>119</v>
      </c>
      <c r="B157" s="48" t="s">
        <v>103</v>
      </c>
      <c r="C157" s="89">
        <v>54054.379399999998</v>
      </c>
      <c r="D157" s="89">
        <v>1E-4</v>
      </c>
      <c r="E157">
        <f>+(C157-C$7)/C$8</f>
        <v>16946.093688786521</v>
      </c>
      <c r="F157">
        <f>ROUND(2*E157,0)/2</f>
        <v>16946</v>
      </c>
      <c r="G157">
        <f>+C157-(C$7+F157*C$8)</f>
        <v>0.11658299999544397</v>
      </c>
      <c r="H157"/>
      <c r="I157"/>
      <c r="J157"/>
      <c r="K157">
        <f>G157</f>
        <v>0.11658299999544397</v>
      </c>
      <c r="L157"/>
      <c r="M157"/>
      <c r="N157"/>
      <c r="O157">
        <f>+C$11+C$12*F157</f>
        <v>0.13023730033005332</v>
      </c>
      <c r="P157" s="38">
        <f ca="1">+D$11+D$12*$F157</f>
        <v>0.12233601303831321</v>
      </c>
      <c r="Q157" s="2">
        <f>+C157-15018.5</f>
        <v>39035.879399999998</v>
      </c>
      <c r="R157" s="50"/>
      <c r="S157">
        <f>G157-O157</f>
        <v>-1.3654300334609348E-2</v>
      </c>
      <c r="T157">
        <f>U$2+U$3*F157+U$4*F157^2+U$5*SIN(RADIANS(U$6*F157+U$7))</f>
        <v>-6.5002989988135647E-3</v>
      </c>
      <c r="U157">
        <f>+(T157-S157)^2</f>
        <v>5.1179735112567856E-5</v>
      </c>
    </row>
    <row r="158" spans="1:21" s="38" customFormat="1" x14ac:dyDescent="0.2">
      <c r="A158" s="45" t="s">
        <v>137</v>
      </c>
      <c r="B158" s="46" t="s">
        <v>103</v>
      </c>
      <c r="C158" s="88">
        <v>54070.556499999999</v>
      </c>
      <c r="D158" s="88">
        <v>2.0000000000000001E-4</v>
      </c>
      <c r="E158" s="38">
        <f>+(C158-C$7)/C$8</f>
        <v>16959.093979296256</v>
      </c>
      <c r="F158" s="38">
        <f>ROUND(2*E158,0)/2</f>
        <v>16959</v>
      </c>
      <c r="G158" s="38">
        <f>+C158-(C$7+F158*C$8)</f>
        <v>0.11694449999049539</v>
      </c>
      <c r="J158"/>
      <c r="K158" s="38">
        <f>G158</f>
        <v>0.11694449999049539</v>
      </c>
      <c r="O158" s="38">
        <f>+C$11+C$12*F158</f>
        <v>0.13038589990165284</v>
      </c>
      <c r="P158" s="38">
        <f ca="1">+D$11+D$12*$F158</f>
        <v>0.12256658378512647</v>
      </c>
      <c r="Q158" s="39">
        <f>+C158-15018.5</f>
        <v>39052.056499999999</v>
      </c>
      <c r="R158" s="50"/>
      <c r="S158">
        <f>G158-O158</f>
        <v>-1.3441399911157448E-2</v>
      </c>
      <c r="T158">
        <f>U$2+U$3*F158+U$4*F158^2+U$5*SIN(RADIANS(U$6*F158+U$7))</f>
        <v>-6.3508672500352248E-3</v>
      </c>
      <c r="U158">
        <f>+(T158-S158)^2</f>
        <v>5.0275653418440993E-5</v>
      </c>
    </row>
    <row r="159" spans="1:21" s="38" customFormat="1" x14ac:dyDescent="0.2">
      <c r="A159" s="43" t="s">
        <v>127</v>
      </c>
      <c r="B159" s="44" t="s">
        <v>103</v>
      </c>
      <c r="C159" s="87">
        <v>54070.556579999997</v>
      </c>
      <c r="D159" s="87">
        <v>1E-4</v>
      </c>
      <c r="E159" s="38">
        <f>+(C159-C$7)/C$8</f>
        <v>16959.094043586098</v>
      </c>
      <c r="F159" s="38">
        <f>ROUND(2*E159,0)/2</f>
        <v>16959</v>
      </c>
      <c r="G159" s="38">
        <f>+C159-(C$7+F159*C$8)</f>
        <v>0.11702449998847442</v>
      </c>
      <c r="K159" s="38">
        <f>G159</f>
        <v>0.11702449998847442</v>
      </c>
      <c r="O159" s="38">
        <f>+C$11+C$12*F159</f>
        <v>0.13038589990165284</v>
      </c>
      <c r="P159" s="38">
        <f ca="1">+D$11+D$12*$F159</f>
        <v>0.12256658378512647</v>
      </c>
      <c r="Q159" s="39">
        <f>+C159-15018.5</f>
        <v>39052.056579999997</v>
      </c>
      <c r="R159" s="50"/>
      <c r="S159">
        <f>G159-O159</f>
        <v>-1.3361399913178418E-2</v>
      </c>
      <c r="T159">
        <f>U$2+U$3*F159+U$4*F159^2+U$5*SIN(RADIANS(U$6*F159+U$7))</f>
        <v>-6.3508672500352248E-3</v>
      </c>
      <c r="U159">
        <f>+(T159-S159)^2</f>
        <v>4.9147568220997587E-5</v>
      </c>
    </row>
    <row r="160" spans="1:21" x14ac:dyDescent="0.2">
      <c r="A160" s="20" t="s">
        <v>121</v>
      </c>
      <c r="B160" s="48" t="s">
        <v>103</v>
      </c>
      <c r="C160" s="83">
        <v>54085.489200000004</v>
      </c>
      <c r="D160" s="83">
        <v>5.9999999999999995E-4</v>
      </c>
      <c r="E160" s="38">
        <f>+(C160-C$7)/C$8</f>
        <v>16971.094241277373</v>
      </c>
      <c r="F160" s="38">
        <f>ROUND(2*E160,0)/2</f>
        <v>16971</v>
      </c>
      <c r="G160" s="38">
        <f>+C160-(C$7+F160*C$8)</f>
        <v>0.11727049999899464</v>
      </c>
      <c r="H160" s="38"/>
      <c r="I160" s="38"/>
      <c r="J160" s="38"/>
      <c r="K160" s="38">
        <f>G160</f>
        <v>0.11727049999899464</v>
      </c>
      <c r="L160" s="38"/>
      <c r="M160" s="38"/>
      <c r="N160" s="38"/>
      <c r="O160" s="38">
        <f>+C$11+C$12*F160</f>
        <v>0.13052306873697544</v>
      </c>
      <c r="P160" s="38">
        <f ca="1">+D$11+D$12*$F160</f>
        <v>0.12277941832064643</v>
      </c>
      <c r="Q160" s="39">
        <f>+C160-15018.5</f>
        <v>39066.989200000004</v>
      </c>
      <c r="R160" s="50"/>
      <c r="S160">
        <f>G160-O160</f>
        <v>-1.3252568737980808E-2</v>
      </c>
      <c r="T160">
        <f>U$2+U$3*F160+U$4*F160^2+U$5*SIN(RADIANS(U$6*F160+U$7))</f>
        <v>-6.2115258802396354E-3</v>
      </c>
      <c r="U160">
        <f>+(T160-S160)^2</f>
        <v>4.9576284524547973E-5</v>
      </c>
    </row>
    <row r="161" spans="1:21" s="38" customFormat="1" x14ac:dyDescent="0.2">
      <c r="A161" s="42" t="s">
        <v>122</v>
      </c>
      <c r="B161" s="48"/>
      <c r="C161" s="83">
        <v>54115.354700000004</v>
      </c>
      <c r="D161" s="83">
        <v>1E-3</v>
      </c>
      <c r="E161" s="38">
        <f>+(C161-C$7)/C$8</f>
        <v>16995.09484560191</v>
      </c>
      <c r="F161" s="38">
        <f>ROUND(2*E161,0)/2</f>
        <v>16995</v>
      </c>
      <c r="G161" s="38">
        <f>+C161-(C$7+F161*C$8)</f>
        <v>0.11802249999891501</v>
      </c>
      <c r="K161" s="38">
        <f>G161</f>
        <v>0.11802249999891501</v>
      </c>
      <c r="O161" s="38">
        <f>+C$11+C$12*F161</f>
        <v>0.13079740640762066</v>
      </c>
      <c r="P161" s="38">
        <f ca="1">+D$11+D$12*$F161</f>
        <v>0.12320508739168634</v>
      </c>
      <c r="Q161" s="39">
        <f>+C161-15018.5</f>
        <v>39096.854700000004</v>
      </c>
      <c r="R161" s="50"/>
      <c r="S161">
        <f>G161-O161</f>
        <v>-1.2774906408705655E-2</v>
      </c>
      <c r="T161">
        <f>U$2+U$3*F161+U$4*F161^2+U$5*SIN(RADIANS(U$6*F161+U$7))</f>
        <v>-5.92886860089477E-3</v>
      </c>
      <c r="U161">
        <f>+(T161-S161)^2</f>
        <v>4.6868233665976073E-5</v>
      </c>
    </row>
    <row r="162" spans="1:21" x14ac:dyDescent="0.2">
      <c r="A162" s="45" t="s">
        <v>137</v>
      </c>
      <c r="B162" s="46" t="s">
        <v>103</v>
      </c>
      <c r="C162" s="88">
        <v>54141.486799999999</v>
      </c>
      <c r="D162" s="88">
        <v>2.0000000000000001E-4</v>
      </c>
      <c r="E162" s="38">
        <f>+(C162-C$7)/C$8</f>
        <v>17016.09520361598</v>
      </c>
      <c r="F162" s="38">
        <f>ROUND(2*E162,0)/2</f>
        <v>17016</v>
      </c>
      <c r="G162" s="38">
        <f>+C162-(C$7+F162*C$8)</f>
        <v>0.1184679999932996</v>
      </c>
      <c r="H162" s="38"/>
      <c r="I162" s="38"/>
      <c r="K162" s="38">
        <f>G162</f>
        <v>0.1184679999932996</v>
      </c>
      <c r="L162" s="38"/>
      <c r="M162" s="38"/>
      <c r="N162" s="38"/>
      <c r="O162" s="38">
        <f>+C$11+C$12*F162</f>
        <v>0.13103745186943522</v>
      </c>
      <c r="P162" s="38">
        <f ca="1">+D$11+D$12*$F162</f>
        <v>0.12357754782884628</v>
      </c>
      <c r="Q162" s="39">
        <f>+C162-15018.5</f>
        <v>39122.986799999999</v>
      </c>
      <c r="R162" s="50"/>
      <c r="S162">
        <f>G162-O162</f>
        <v>-1.2569451876135618E-2</v>
      </c>
      <c r="T162">
        <f>U$2+U$3*F162+U$4*F162^2+U$5*SIN(RADIANS(U$6*F162+U$7))</f>
        <v>-5.6772868561654061E-3</v>
      </c>
      <c r="U162">
        <f>+(T162-S162)^2</f>
        <v>4.7501938662500989E-5</v>
      </c>
    </row>
    <row r="163" spans="1:21" s="38" customFormat="1" x14ac:dyDescent="0.2">
      <c r="A163" s="42" t="s">
        <v>122</v>
      </c>
      <c r="B163" s="48"/>
      <c r="C163" s="83">
        <v>54171.351199999997</v>
      </c>
      <c r="D163" s="83">
        <v>8.9999999999999998E-4</v>
      </c>
      <c r="E163" s="38">
        <f>+(C163-C$7)/C$8</f>
        <v>17040.094923955156</v>
      </c>
      <c r="F163" s="38">
        <f>ROUND(2*E163,0)/2</f>
        <v>17040</v>
      </c>
      <c r="G163" s="38">
        <f>+C163-(C$7+F163*C$8)</f>
        <v>0.11811999999190448</v>
      </c>
      <c r="K163" s="38">
        <f>G163</f>
        <v>0.11811999999190448</v>
      </c>
      <c r="O163" s="38">
        <f>+C$11+C$12*F163</f>
        <v>0.13131178954008049</v>
      </c>
      <c r="P163" s="38">
        <f ca="1">+D$11+D$12*$F163</f>
        <v>0.12400321689988619</v>
      </c>
      <c r="Q163" s="39">
        <f>+C163-15018.5</f>
        <v>39152.851199999997</v>
      </c>
      <c r="R163" s="50"/>
      <c r="S163">
        <f>G163-O163</f>
        <v>-1.3191789548176014E-2</v>
      </c>
      <c r="T163">
        <f>U$2+U$3*F163+U$4*F163^2+U$5*SIN(RADIANS(U$6*F163+U$7))</f>
        <v>-5.3850275862575465E-3</v>
      </c>
      <c r="U163">
        <f>+(T163-S163)^2</f>
        <v>6.0945532330057076E-5</v>
      </c>
    </row>
    <row r="164" spans="1:21" s="38" customFormat="1" x14ac:dyDescent="0.2">
      <c r="A164" s="45" t="s">
        <v>137</v>
      </c>
      <c r="B164" s="46" t="s">
        <v>103</v>
      </c>
      <c r="C164" s="88">
        <v>54171.351600000002</v>
      </c>
      <c r="D164" s="88">
        <v>1E-4</v>
      </c>
      <c r="E164" s="38">
        <f>+(C164-C$7)/C$8</f>
        <v>17040.09524540438</v>
      </c>
      <c r="F164" s="38">
        <f>ROUND(2*E164,0)/2</f>
        <v>17040</v>
      </c>
      <c r="G164" s="38">
        <f>+C164-(C$7+F164*C$8)</f>
        <v>0.11851999999635154</v>
      </c>
      <c r="J164"/>
      <c r="K164" s="38">
        <f>G164</f>
        <v>0.11851999999635154</v>
      </c>
      <c r="O164" s="38">
        <f>+C$11+C$12*F164</f>
        <v>0.13131178954008049</v>
      </c>
      <c r="P164" s="38">
        <f ca="1">+D$11+D$12*$F164</f>
        <v>0.12400321689988619</v>
      </c>
      <c r="Q164" s="39">
        <f>+C164-15018.5</f>
        <v>39152.851600000002</v>
      </c>
      <c r="R164" s="50"/>
      <c r="S164">
        <f>G164-O164</f>
        <v>-1.2791789543728949E-2</v>
      </c>
      <c r="T164">
        <f>U$2+U$3*F164+U$4*F164^2+U$5*SIN(RADIANS(U$6*F164+U$7))</f>
        <v>-5.3850275862575465E-3</v>
      </c>
      <c r="U164">
        <f>+(T164-S164)^2</f>
        <v>5.4860122694645595E-5</v>
      </c>
    </row>
    <row r="165" spans="1:21" s="38" customFormat="1" x14ac:dyDescent="0.2">
      <c r="A165" s="43" t="s">
        <v>127</v>
      </c>
      <c r="B165" s="44" t="s">
        <v>103</v>
      </c>
      <c r="C165" s="87">
        <v>54176.328840000002</v>
      </c>
      <c r="D165" s="87">
        <v>2.0000000000000001E-4</v>
      </c>
      <c r="E165" s="38">
        <f>+(C165-C$7)/C$8</f>
        <v>17044.095070214553</v>
      </c>
      <c r="F165" s="38">
        <f>ROUND(2*E165,0)/2</f>
        <v>17044</v>
      </c>
      <c r="G165" s="38">
        <f>+C165-(C$7+F165*C$8)</f>
        <v>0.11830200000258628</v>
      </c>
      <c r="K165" s="38">
        <f>G165</f>
        <v>0.11830200000258628</v>
      </c>
      <c r="O165" s="38">
        <f>+C$11+C$12*F165</f>
        <v>0.13135751248518801</v>
      </c>
      <c r="P165" s="38">
        <f ca="1">+D$11+D$12*$F165</f>
        <v>0.12407416174505947</v>
      </c>
      <c r="Q165" s="39">
        <f>+C165-15018.5</f>
        <v>39157.828840000002</v>
      </c>
      <c r="R165" s="50"/>
      <c r="S165">
        <f>G165-O165</f>
        <v>-1.3055512482601728E-2</v>
      </c>
      <c r="T165">
        <f>U$2+U$3*F165+U$4*F165^2+U$5*SIN(RADIANS(U$6*F165+U$7))</f>
        <v>-5.3358359629342277E-3</v>
      </c>
      <c r="U165">
        <f>+(T165-S165)^2</f>
        <v>5.9593405568305722E-5</v>
      </c>
    </row>
    <row r="166" spans="1:21" x14ac:dyDescent="0.2">
      <c r="A166" s="43" t="s">
        <v>127</v>
      </c>
      <c r="B166" s="44" t="s">
        <v>103</v>
      </c>
      <c r="C166" s="87">
        <v>54176.328840000002</v>
      </c>
      <c r="D166" s="87">
        <v>2.0000000000000001E-4</v>
      </c>
      <c r="E166" s="38">
        <f>+(C166-C$7)/C$8</f>
        <v>17044.095070214553</v>
      </c>
      <c r="F166" s="38">
        <f>ROUND(2*E166,0)/2</f>
        <v>17044</v>
      </c>
      <c r="G166" s="38">
        <f>+C166-(C$7+F166*C$8)</f>
        <v>0.11830200000258628</v>
      </c>
      <c r="H166" s="38"/>
      <c r="I166" s="38"/>
      <c r="J166" s="38"/>
      <c r="K166" s="38">
        <f>G166</f>
        <v>0.11830200000258628</v>
      </c>
      <c r="L166" s="38"/>
      <c r="M166" s="38"/>
      <c r="N166" s="38"/>
      <c r="O166" s="38">
        <f>+C$11+C$12*F166</f>
        <v>0.13135751248518801</v>
      </c>
      <c r="P166" s="38">
        <f ca="1">+D$11+D$12*$F166</f>
        <v>0.12407416174505947</v>
      </c>
      <c r="Q166" s="39">
        <f>+C166-15018.5</f>
        <v>39157.828840000002</v>
      </c>
      <c r="R166" s="50"/>
      <c r="S166">
        <f>G166-O166</f>
        <v>-1.3055512482601728E-2</v>
      </c>
      <c r="T166">
        <f>U$2+U$3*F166+U$4*F166^2+U$5*SIN(RADIANS(U$6*F166+U$7))</f>
        <v>-5.3358359629342277E-3</v>
      </c>
      <c r="U166">
        <f>+(T166-S166)^2</f>
        <v>5.9593405568305722E-5</v>
      </c>
    </row>
    <row r="167" spans="1:21" s="38" customFormat="1" x14ac:dyDescent="0.2">
      <c r="A167" s="43" t="s">
        <v>127</v>
      </c>
      <c r="B167" s="44" t="s">
        <v>103</v>
      </c>
      <c r="C167" s="87">
        <v>54176.329740000001</v>
      </c>
      <c r="D167" s="87">
        <v>2.0000000000000001E-4</v>
      </c>
      <c r="E167" s="38">
        <f>+(C167-C$7)/C$8</f>
        <v>17044.095793475302</v>
      </c>
      <c r="F167" s="38">
        <f>ROUND(2*E167,0)/2</f>
        <v>17044</v>
      </c>
      <c r="G167" s="38">
        <f>+C167-(C$7+F167*C$8)</f>
        <v>0.11920200000167824</v>
      </c>
      <c r="K167" s="38">
        <f>G167</f>
        <v>0.11920200000167824</v>
      </c>
      <c r="O167" s="38">
        <f>+C$11+C$12*F167</f>
        <v>0.13135751248518801</v>
      </c>
      <c r="P167" s="38">
        <f ca="1">+D$11+D$12*$F167</f>
        <v>0.12407416174505947</v>
      </c>
      <c r="Q167" s="39">
        <f>+C167-15018.5</f>
        <v>39157.829740000001</v>
      </c>
      <c r="R167" s="50"/>
      <c r="S167">
        <f>G167-O167</f>
        <v>-1.2155512483509767E-2</v>
      </c>
      <c r="T167">
        <f>U$2+U$3*F167+U$4*F167^2+U$5*SIN(RADIANS(U$6*F167+U$7))</f>
        <v>-5.3358359629342277E-3</v>
      </c>
      <c r="U167">
        <f>+(T167-S167)^2</f>
        <v>4.65079878452893E-5</v>
      </c>
    </row>
    <row r="168" spans="1:21" x14ac:dyDescent="0.2">
      <c r="A168" s="45" t="s">
        <v>137</v>
      </c>
      <c r="B168" s="46" t="s">
        <v>103</v>
      </c>
      <c r="C168" s="88">
        <v>54176.3298</v>
      </c>
      <c r="D168" s="88">
        <v>1E-4</v>
      </c>
      <c r="E168" s="38">
        <f>+(C168-C$7)/C$8</f>
        <v>17044.095841692684</v>
      </c>
      <c r="F168" s="38">
        <f>ROUND(2*E168,0)/2</f>
        <v>17044</v>
      </c>
      <c r="G168" s="38">
        <f>+C168-(C$7+F168*C$8)</f>
        <v>0.11926200000016252</v>
      </c>
      <c r="H168" s="38"/>
      <c r="I168" s="38"/>
      <c r="J168" s="38"/>
      <c r="K168" s="38">
        <f>G168</f>
        <v>0.11926200000016252</v>
      </c>
      <c r="L168" s="38"/>
      <c r="M168" s="38"/>
      <c r="N168" s="38"/>
      <c r="O168" s="38">
        <f>+C$11+C$12*F168</f>
        <v>0.13135751248518801</v>
      </c>
      <c r="P168" s="38">
        <f ca="1">+D$11+D$12*$F168</f>
        <v>0.12407416174505947</v>
      </c>
      <c r="Q168" s="39">
        <f>+C168-15018.5</f>
        <v>39157.8298</v>
      </c>
      <c r="R168" s="50"/>
      <c r="S168">
        <f>G168-O168</f>
        <v>-1.2095512485025495E-2</v>
      </c>
      <c r="T168">
        <f>U$2+U$3*F168+U$4*F168^2+U$5*SIN(RADIANS(U$6*F168+U$7))</f>
        <v>-5.3358359629342277E-3</v>
      </c>
      <c r="U168">
        <f>+(T168-S168)^2</f>
        <v>4.569322668331189E-5</v>
      </c>
    </row>
    <row r="169" spans="1:21" s="38" customFormat="1" x14ac:dyDescent="0.2">
      <c r="A169" s="43" t="s">
        <v>127</v>
      </c>
      <c r="B169" s="44" t="s">
        <v>103</v>
      </c>
      <c r="C169" s="87">
        <v>54186.284180000002</v>
      </c>
      <c r="D169" s="87">
        <v>6.9999999999999999E-4</v>
      </c>
      <c r="E169" s="40">
        <f>+(C169-C$7)/C$8</f>
        <v>17052.095410950729</v>
      </c>
      <c r="F169" s="38">
        <f>ROUND(2*E169,0)/2</f>
        <v>17052</v>
      </c>
      <c r="G169" s="38">
        <f>+C169-(C$7+F169*C$8)</f>
        <v>0.11872600000060629</v>
      </c>
      <c r="K169" s="38">
        <f>G169</f>
        <v>0.11872600000060629</v>
      </c>
      <c r="O169" s="38">
        <f>+C$11+C$12*F169</f>
        <v>0.1314489583754031</v>
      </c>
      <c r="P169" s="38">
        <f ca="1">+D$11+D$12*$F169</f>
        <v>0.12421605143540609</v>
      </c>
      <c r="Q169" s="39">
        <f>+C169-15018.5</f>
        <v>39167.784180000002</v>
      </c>
      <c r="R169" s="50"/>
      <c r="S169">
        <f>G169-O169</f>
        <v>-1.2722958374796811E-2</v>
      </c>
      <c r="T169">
        <f>U$2+U$3*F169+U$4*F169^2+U$5*SIN(RADIANS(U$6*F169+U$7))</f>
        <v>-5.2370458610099813E-3</v>
      </c>
      <c r="U169">
        <f>+(T169-S169)^2</f>
        <v>5.6038886164070253E-5</v>
      </c>
    </row>
    <row r="170" spans="1:21" s="38" customFormat="1" x14ac:dyDescent="0.2">
      <c r="A170" s="45" t="s">
        <v>137</v>
      </c>
      <c r="B170" s="46" t="s">
        <v>103</v>
      </c>
      <c r="C170" s="88">
        <v>54186.284299999999</v>
      </c>
      <c r="D170" s="88">
        <v>2.0000000000000001E-4</v>
      </c>
      <c r="E170" s="40">
        <f>+(C170-C$7)/C$8</f>
        <v>17052.095507385493</v>
      </c>
      <c r="F170" s="38">
        <f>ROUND(2*E170,0)/2</f>
        <v>17052</v>
      </c>
      <c r="G170" s="38">
        <f>+C170-(C$7+F170*C$8)</f>
        <v>0.11884599999757484</v>
      </c>
      <c r="K170" s="38">
        <f>G170</f>
        <v>0.11884599999757484</v>
      </c>
      <c r="O170" s="38">
        <f>+C$11+C$12*F170</f>
        <v>0.1314489583754031</v>
      </c>
      <c r="P170" s="38">
        <f ca="1">+D$11+D$12*$F170</f>
        <v>0.12421605143540609</v>
      </c>
      <c r="Q170" s="39">
        <f>+C170-15018.5</f>
        <v>39167.784299999999</v>
      </c>
      <c r="R170" s="50"/>
      <c r="S170">
        <f>G170-O170</f>
        <v>-1.2602958377828266E-2</v>
      </c>
      <c r="T170">
        <f>U$2+U$3*F170+U$4*F170^2+U$5*SIN(RADIANS(U$6*F170+U$7))</f>
        <v>-5.2370458610099813E-3</v>
      </c>
      <c r="U170">
        <f>+(T170-S170)^2</f>
        <v>5.4256667205420277E-5</v>
      </c>
    </row>
    <row r="171" spans="1:21" s="38" customFormat="1" x14ac:dyDescent="0.2">
      <c r="A171" s="43" t="s">
        <v>127</v>
      </c>
      <c r="B171" s="44" t="s">
        <v>103</v>
      </c>
      <c r="C171" s="87">
        <v>54186.28458</v>
      </c>
      <c r="D171" s="87">
        <v>2.9999999999999997E-4</v>
      </c>
      <c r="E171" s="40">
        <f>+(C171-C$7)/C$8</f>
        <v>17052.09573239995</v>
      </c>
      <c r="F171" s="38">
        <f>ROUND(2*E171,0)/2</f>
        <v>17052</v>
      </c>
      <c r="G171" s="38">
        <f>+C171-(C$7+F171*C$8)</f>
        <v>0.1191259999977774</v>
      </c>
      <c r="K171" s="38">
        <f>G171</f>
        <v>0.1191259999977774</v>
      </c>
      <c r="O171" s="38">
        <f>+C$11+C$12*F171</f>
        <v>0.1314489583754031</v>
      </c>
      <c r="P171" s="38">
        <f ca="1">+D$11+D$12*$F171</f>
        <v>0.12421605143540609</v>
      </c>
      <c r="Q171" s="39">
        <f>+C171-15018.5</f>
        <v>39167.78458</v>
      </c>
      <c r="R171" s="50"/>
      <c r="S171">
        <f>G171-O171</f>
        <v>-1.2322958377625703E-2</v>
      </c>
      <c r="T171">
        <f>U$2+U$3*F171+U$4*F171^2+U$5*SIN(RADIANS(U$6*F171+U$7))</f>
        <v>-5.2370458610099813E-3</v>
      </c>
      <c r="U171">
        <f>+(T171-S171)^2</f>
        <v>5.0210156193131354E-5</v>
      </c>
    </row>
    <row r="172" spans="1:21" x14ac:dyDescent="0.2">
      <c r="A172" s="43" t="s">
        <v>127</v>
      </c>
      <c r="B172" s="44" t="s">
        <v>103</v>
      </c>
      <c r="C172" s="87">
        <v>54186.284780000002</v>
      </c>
      <c r="D172" s="87">
        <v>6.9999999999999999E-4</v>
      </c>
      <c r="E172" s="40">
        <f>+(C172-C$7)/C$8</f>
        <v>17052.095893124562</v>
      </c>
      <c r="F172" s="38">
        <f>ROUND(2*E172,0)/2</f>
        <v>17052</v>
      </c>
      <c r="G172" s="38">
        <f>+C172-(C$7+F172*C$8)</f>
        <v>0.11932600000000093</v>
      </c>
      <c r="H172" s="38"/>
      <c r="I172" s="38"/>
      <c r="J172" s="38"/>
      <c r="K172" s="38">
        <f>G172</f>
        <v>0.11932600000000093</v>
      </c>
      <c r="L172" s="38"/>
      <c r="M172" s="38"/>
      <c r="N172" s="38"/>
      <c r="O172" s="38">
        <f>+C$11+C$12*F172</f>
        <v>0.1314489583754031</v>
      </c>
      <c r="P172" s="38">
        <f ca="1">+D$11+D$12*$F172</f>
        <v>0.12421605143540609</v>
      </c>
      <c r="Q172" s="39">
        <f>+C172-15018.5</f>
        <v>39167.784780000002</v>
      </c>
      <c r="R172" s="50"/>
      <c r="S172">
        <f>G172-O172</f>
        <v>-1.2122958375402171E-2</v>
      </c>
      <c r="T172">
        <f>U$2+U$3*F172+U$4*F172^2+U$5*SIN(RADIANS(U$6*F172+U$7))</f>
        <v>-5.2370458610099813E-3</v>
      </c>
      <c r="U172">
        <f>+(T172-S172)^2</f>
        <v>4.7415791155862969E-5</v>
      </c>
    </row>
    <row r="173" spans="1:21" x14ac:dyDescent="0.2">
      <c r="A173" s="42" t="s">
        <v>128</v>
      </c>
      <c r="B173" s="41" t="s">
        <v>103</v>
      </c>
      <c r="C173" s="83">
        <v>54289.67799999984</v>
      </c>
      <c r="D173" s="83"/>
      <c r="E173" s="40">
        <f>+(C173-C$7)/C$8</f>
        <v>17135.185068362072</v>
      </c>
      <c r="F173" s="38">
        <f>ROUND(2*E173,0)/2</f>
        <v>17135</v>
      </c>
      <c r="G173" s="38"/>
      <c r="H173" s="38"/>
      <c r="I173" s="38"/>
      <c r="J173" s="38"/>
      <c r="K173" s="38"/>
      <c r="L173" s="38"/>
      <c r="M173" s="38"/>
      <c r="N173" s="38"/>
      <c r="O173" s="38">
        <f>+C$11+C$12*F173</f>
        <v>0.13239770948638452</v>
      </c>
      <c r="P173" s="38">
        <f ca="1">+D$11+D$12*$F173</f>
        <v>0.12568815697275248</v>
      </c>
      <c r="Q173" s="39">
        <f>+C173-15018.5</f>
        <v>39271.17799999984</v>
      </c>
      <c r="R173" s="50">
        <v>0.23029249983665068</v>
      </c>
    </row>
    <row r="174" spans="1:21" x14ac:dyDescent="0.2">
      <c r="A174" s="20" t="s">
        <v>142</v>
      </c>
      <c r="B174" s="41" t="s">
        <v>103</v>
      </c>
      <c r="C174" s="83">
        <v>54483.692900000002</v>
      </c>
      <c r="D174" s="83">
        <v>2.0000000000000001E-4</v>
      </c>
      <c r="E174" s="40">
        <f>+(C174-C$7)/C$8</f>
        <v>17291.099914856135</v>
      </c>
      <c r="F174" s="38">
        <f>ROUND(2*E174,0)/2</f>
        <v>17291</v>
      </c>
      <c r="G174" s="38">
        <f>+C174-(C$7+F174*C$8)</f>
        <v>0.12433050000254298</v>
      </c>
      <c r="H174" s="38"/>
      <c r="I174" s="38"/>
      <c r="K174" s="38">
        <f>G174</f>
        <v>0.12433050000254298</v>
      </c>
      <c r="L174" s="38"/>
      <c r="M174" s="38"/>
      <c r="O174" s="38">
        <f>+C$11+C$12*F174</f>
        <v>0.1341809043455785</v>
      </c>
      <c r="P174" s="38">
        <f ca="1">+D$11+D$12*$F174</f>
        <v>0.12845500593451187</v>
      </c>
      <c r="Q174" s="39">
        <f>+C174-15018.5</f>
        <v>39465.192900000002</v>
      </c>
      <c r="R174" s="50"/>
      <c r="S174">
        <f>G174-O174</f>
        <v>-9.8504043430355237E-3</v>
      </c>
      <c r="T174">
        <f>U$2+U$3*F174+U$4*F174^2+U$5*SIN(RADIANS(U$6*F174+U$7))</f>
        <v>-2.0628381069608534E-3</v>
      </c>
      <c r="U174">
        <f>+(T174-S174)^2</f>
        <v>6.0646187881250205E-5</v>
      </c>
    </row>
    <row r="175" spans="1:21" s="38" customFormat="1" x14ac:dyDescent="0.2">
      <c r="A175" s="45" t="s">
        <v>139</v>
      </c>
      <c r="B175" s="46" t="s">
        <v>103</v>
      </c>
      <c r="C175" s="88">
        <v>54487.425999999999</v>
      </c>
      <c r="D175" s="88">
        <v>1E-4</v>
      </c>
      <c r="E175" s="40">
        <f>+(C175-C$7)/C$8</f>
        <v>17294.099920079683</v>
      </c>
      <c r="F175" s="38">
        <f>ROUND(2*E175,0)/2</f>
        <v>17294</v>
      </c>
      <c r="G175" s="38">
        <f>+C175-(C$7+F175*C$8)</f>
        <v>0.12433699999382952</v>
      </c>
      <c r="K175" s="38">
        <f>G175</f>
        <v>0.12433699999382952</v>
      </c>
      <c r="O175" s="38">
        <f>+C$11+C$12*F175</f>
        <v>0.13421519655440911</v>
      </c>
      <c r="P175" s="38">
        <f ca="1">+D$11+D$12*$F175</f>
        <v>0.12850821456839184</v>
      </c>
      <c r="Q175" s="39">
        <f>+C175-15018.5</f>
        <v>39468.925999999999</v>
      </c>
      <c r="R175" s="50"/>
      <c r="S175">
        <f>G175-O175</f>
        <v>-9.8781965605795885E-3</v>
      </c>
      <c r="T175">
        <f>U$2+U$3*F175+U$4*F175^2+U$5*SIN(RADIANS(U$6*F175+U$7))</f>
        <v>-2.0206022283735196E-3</v>
      </c>
      <c r="U175">
        <f>+(T175-S175)^2</f>
        <v>6.1741788689516938E-5</v>
      </c>
    </row>
    <row r="176" spans="1:21" s="38" customFormat="1" x14ac:dyDescent="0.2">
      <c r="A176" s="45" t="s">
        <v>139</v>
      </c>
      <c r="B176" s="46" t="s">
        <v>95</v>
      </c>
      <c r="C176" s="88">
        <v>54510.446499999998</v>
      </c>
      <c r="D176" s="88">
        <v>2.9999999999999997E-4</v>
      </c>
      <c r="E176" s="40">
        <f>+(C176-C$7)/C$8</f>
        <v>17312.599724598374</v>
      </c>
      <c r="F176" s="38">
        <f>ROUND(2*E176,0)/2</f>
        <v>17312.5</v>
      </c>
      <c r="G176" s="38">
        <f>+C176-(C$7+F176*C$8)</f>
        <v>0.12409374998969724</v>
      </c>
      <c r="K176" s="38">
        <f>G176</f>
        <v>0.12409374998969724</v>
      </c>
      <c r="O176" s="38">
        <f>+C$11+C$12*F176</f>
        <v>0.13442666517553148</v>
      </c>
      <c r="P176" s="38">
        <f ca="1">+D$11+D$12*$F176</f>
        <v>0.12883633447731846</v>
      </c>
      <c r="Q176" s="39">
        <f>+C176-15018.5</f>
        <v>39491.946499999998</v>
      </c>
      <c r="R176" s="50"/>
      <c r="S176">
        <f>G176-O176</f>
        <v>-1.0332915185834235E-2</v>
      </c>
      <c r="T176">
        <f>U$2+U$3*F176+U$4*F176^2+U$5*SIN(RADIANS(U$6*F176+U$7))</f>
        <v>-1.7590433906870878E-3</v>
      </c>
      <c r="U176">
        <f>+(T176-S176)^2</f>
        <v>7.3511277559619746E-5</v>
      </c>
    </row>
    <row r="177" spans="1:21" x14ac:dyDescent="0.2">
      <c r="A177" s="45" t="s">
        <v>132</v>
      </c>
      <c r="B177" s="46" t="s">
        <v>103</v>
      </c>
      <c r="C177" s="88">
        <v>54512.313800000004</v>
      </c>
      <c r="D177" s="88">
        <v>2.0000000000000001E-4</v>
      </c>
      <c r="E177" s="40">
        <f>+(C177-C$7)/C$8</f>
        <v>17314.100329927445</v>
      </c>
      <c r="F177" s="38">
        <f>ROUND(2*E177,0)/2</f>
        <v>17314</v>
      </c>
      <c r="G177" s="38">
        <f>+C177-(C$7+F177*C$8)</f>
        <v>0.12484699999913573</v>
      </c>
      <c r="H177" s="38"/>
      <c r="I177" s="38"/>
      <c r="J177" s="38"/>
      <c r="K177" s="38">
        <f>G177</f>
        <v>0.12484699999913573</v>
      </c>
      <c r="L177" s="38"/>
      <c r="M177" s="38"/>
      <c r="N177" s="38"/>
      <c r="O177" s="38">
        <f>+C$11+C$12*F177</f>
        <v>0.13444381127994681</v>
      </c>
      <c r="P177" s="38">
        <f ca="1">+D$11+D$12*$F177</f>
        <v>0.12886293879425847</v>
      </c>
      <c r="Q177" s="39">
        <f>+C177-15018.5</f>
        <v>39493.813800000004</v>
      </c>
      <c r="R177" s="50"/>
      <c r="S177">
        <f>G177-O177</f>
        <v>-9.5968112808110795E-3</v>
      </c>
      <c r="T177">
        <f>U$2+U$3*F177+U$4*F177^2+U$5*SIN(RADIANS(U$6*F177+U$7))</f>
        <v>-1.7377540479272266E-3</v>
      </c>
      <c r="U177">
        <f>+(T177-S177)^2</f>
        <v>6.176478058974402E-5</v>
      </c>
    </row>
    <row r="178" spans="1:21" s="38" customFormat="1" x14ac:dyDescent="0.2">
      <c r="A178" s="45" t="s">
        <v>132</v>
      </c>
      <c r="B178" s="46" t="s">
        <v>103</v>
      </c>
      <c r="C178" s="88">
        <v>54522.269</v>
      </c>
      <c r="D178" s="88">
        <v>1E-4</v>
      </c>
      <c r="E178" s="40">
        <f>+(C178-C$7)/C$8</f>
        <v>17322.100558156388</v>
      </c>
      <c r="F178" s="38">
        <f>ROUND(2*E178,0)/2</f>
        <v>17322</v>
      </c>
      <c r="G178" s="38">
        <f>+C178-(C$7+F178*C$8)</f>
        <v>0.12513099999341648</v>
      </c>
      <c r="K178" s="38">
        <f>G178</f>
        <v>0.12513099999341648</v>
      </c>
      <c r="O178" s="38">
        <f>+C$11+C$12*F178</f>
        <v>0.1345352571701619</v>
      </c>
      <c r="P178" s="38">
        <f ca="1">+D$11+D$12*$F178</f>
        <v>0.12900482848460509</v>
      </c>
      <c r="Q178" s="39">
        <f>+C178-15018.5</f>
        <v>39503.769</v>
      </c>
      <c r="R178" s="50"/>
      <c r="S178">
        <f>G178-O178</f>
        <v>-9.4042571767454231E-3</v>
      </c>
      <c r="T178">
        <f>U$2+U$3*F178+U$4*F178^2+U$5*SIN(RADIANS(U$6*F178+U$7))</f>
        <v>-1.6240078713689069E-3</v>
      </c>
      <c r="U178">
        <f>+(T178-S178)^2</f>
        <v>6.0532279253811761E-5</v>
      </c>
    </row>
    <row r="179" spans="1:21" s="38" customFormat="1" x14ac:dyDescent="0.2">
      <c r="A179" s="20" t="s">
        <v>143</v>
      </c>
      <c r="B179" s="41" t="s">
        <v>103</v>
      </c>
      <c r="C179" s="83">
        <v>54554.622499999998</v>
      </c>
      <c r="D179" s="83">
        <v>2.0000000000000001E-4</v>
      </c>
      <c r="E179" s="40">
        <f>+(C179-C$7)/C$8</f>
        <v>17348.100576639717</v>
      </c>
      <c r="F179" s="38">
        <f>ROUND(2*E179,0)/2</f>
        <v>17348</v>
      </c>
      <c r="G179" s="38">
        <f>+C179-(C$7+F179*C$8)</f>
        <v>0.12515399999392685</v>
      </c>
      <c r="J179"/>
      <c r="K179" s="38">
        <f>G179</f>
        <v>0.12515399999392685</v>
      </c>
      <c r="O179" s="38">
        <f>+C$11+C$12*F179</f>
        <v>0.13483245631336088</v>
      </c>
      <c r="P179" s="38">
        <f ca="1">+D$11+D$12*$F179</f>
        <v>0.12946596997823168</v>
      </c>
      <c r="Q179" s="39">
        <f>+C179-15018.5</f>
        <v>39536.122499999998</v>
      </c>
      <c r="R179" s="50"/>
      <c r="S179">
        <f>G179-O179</f>
        <v>-9.6784563194340367E-3</v>
      </c>
      <c r="T179">
        <f>U$2+U$3*F179+U$4*F179^2+U$5*SIN(RADIANS(U$6*F179+U$7))</f>
        <v>-1.252036463791119E-3</v>
      </c>
      <c r="U179">
        <f>+(T179-S179)^2</f>
        <v>7.1004551583573222E-5</v>
      </c>
    </row>
    <row r="180" spans="1:21" s="38" customFormat="1" x14ac:dyDescent="0.2">
      <c r="A180" s="42" t="s">
        <v>130</v>
      </c>
      <c r="B180" s="41" t="s">
        <v>103</v>
      </c>
      <c r="C180" s="83">
        <v>54558.35729</v>
      </c>
      <c r="D180" s="83">
        <v>2.9999999999999997E-4</v>
      </c>
      <c r="E180" s="40">
        <f>+(C180-C$7)/C$8</f>
        <v>17351.101939986231</v>
      </c>
      <c r="F180" s="38">
        <f>ROUND(2*E180,0)/2</f>
        <v>17351</v>
      </c>
      <c r="G180" s="38">
        <f>+C180-(C$7+F180*C$8)</f>
        <v>0.12685049999709008</v>
      </c>
      <c r="K180" s="38">
        <f>G180</f>
        <v>0.12685049999709008</v>
      </c>
      <c r="O180" s="38">
        <f>+C$11+C$12*F180</f>
        <v>0.13486674852219155</v>
      </c>
      <c r="P180" s="38">
        <f ca="1">+D$11+D$12*$F180</f>
        <v>0.12951917861211165</v>
      </c>
      <c r="Q180" s="39">
        <f>+C180-15018.5</f>
        <v>39539.85729</v>
      </c>
      <c r="R180" s="50"/>
      <c r="S180">
        <f>G180-O180</f>
        <v>-8.0162485251014659E-3</v>
      </c>
      <c r="T180">
        <f>U$2+U$3*F180+U$4*F180^2+U$5*SIN(RADIANS(U$6*F180+U$7))</f>
        <v>-1.2088973871224838E-3</v>
      </c>
      <c r="U180">
        <f>+(T180-S180)^2</f>
        <v>4.6340029515743745E-5</v>
      </c>
    </row>
    <row r="181" spans="1:21" x14ac:dyDescent="0.2">
      <c r="A181" s="42" t="s">
        <v>129</v>
      </c>
      <c r="B181" s="41" t="s">
        <v>95</v>
      </c>
      <c r="C181" s="83">
        <v>54570.413540000001</v>
      </c>
      <c r="D181" s="83">
        <v>4.0000000000000002E-4</v>
      </c>
      <c r="E181" s="40">
        <f>+(C181-C$7)/C$8</f>
        <v>17360.790620433159</v>
      </c>
      <c r="F181" s="38">
        <f>ROUND(2*E181,0)/2</f>
        <v>17361</v>
      </c>
      <c r="G181" s="38"/>
      <c r="H181" s="38"/>
      <c r="I181" s="38"/>
      <c r="J181" s="38"/>
      <c r="K181" s="38"/>
      <c r="L181" s="38"/>
      <c r="M181" s="38"/>
      <c r="N181" s="38"/>
      <c r="O181" s="38">
        <f>+C$11+C$12*F181</f>
        <v>0.1349810558849604</v>
      </c>
      <c r="P181" s="38">
        <f ca="1">+D$11+D$12*$F181</f>
        <v>0.12969654072504494</v>
      </c>
      <c r="Q181" s="39">
        <f>+C181-15018.5</f>
        <v>39551.913540000001</v>
      </c>
      <c r="R181" s="50">
        <v>-0.26054450000083307</v>
      </c>
    </row>
    <row r="182" spans="1:21" s="38" customFormat="1" x14ac:dyDescent="0.2">
      <c r="A182" s="42" t="s">
        <v>124</v>
      </c>
      <c r="B182" s="41" t="s">
        <v>103</v>
      </c>
      <c r="C182" s="83">
        <v>54774.886200000001</v>
      </c>
      <c r="D182" s="83">
        <v>8.0000000000000004E-4</v>
      </c>
      <c r="E182" s="40">
        <f>+(C182-C$7)/C$8</f>
        <v>17525.109563958147</v>
      </c>
      <c r="F182" s="38">
        <f>ROUND(2*E182,0)/2</f>
        <v>17525</v>
      </c>
      <c r="G182" s="38">
        <f>+C182-(C$7+F182*C$8)</f>
        <v>0.13633750000008149</v>
      </c>
      <c r="K182" s="38">
        <f>G182</f>
        <v>0.13633750000008149</v>
      </c>
      <c r="O182" s="38">
        <f>+C$11+C$12*F182</f>
        <v>0.13685569663436947</v>
      </c>
      <c r="P182" s="38">
        <f ca="1">+D$11+D$12*$F182</f>
        <v>0.132605279377151</v>
      </c>
      <c r="Q182" s="39">
        <f>+C182-15018.5</f>
        <v>39756.386200000001</v>
      </c>
      <c r="R182" s="50"/>
      <c r="S182">
        <f>G182-O182</f>
        <v>-5.1819663428798179E-4</v>
      </c>
      <c r="T182">
        <f>U$2+U$3*F182+U$4*F182^2+U$5*SIN(RADIANS(U$6*F182+U$7))</f>
        <v>1.3575568407782645E-3</v>
      </c>
      <c r="U182">
        <f>+(T182-S182)^2</f>
        <v>3.5184510992230992E-6</v>
      </c>
    </row>
    <row r="183" spans="1:21" s="38" customFormat="1" x14ac:dyDescent="0.2">
      <c r="A183" s="20" t="s">
        <v>144</v>
      </c>
      <c r="B183" s="41" t="s">
        <v>103</v>
      </c>
      <c r="C183" s="83">
        <v>54799.767</v>
      </c>
      <c r="D183" s="83">
        <v>1E-4</v>
      </c>
      <c r="E183" s="40">
        <f>+(C183-C$7)/C$8</f>
        <v>17545.104348444525</v>
      </c>
      <c r="F183" s="38">
        <f>ROUND(2*E183,0)/2</f>
        <v>17545</v>
      </c>
      <c r="G183" s="38">
        <f>+C183-(C$7+F183*C$8)</f>
        <v>0.12984750000032363</v>
      </c>
      <c r="J183"/>
      <c r="K183" s="38">
        <f>G183</f>
        <v>0.12984750000032363</v>
      </c>
      <c r="O183" s="38">
        <f>+C$11+C$12*F183</f>
        <v>0.13708431135990717</v>
      </c>
      <c r="P183" s="38">
        <f ca="1">+D$11+D$12*$F183</f>
        <v>0.13296000360301757</v>
      </c>
      <c r="Q183" s="39">
        <f>+C183-15018.5</f>
        <v>39781.267</v>
      </c>
      <c r="R183" s="50"/>
      <c r="S183">
        <f>G183-O183</f>
        <v>-7.2368113595835393E-3</v>
      </c>
      <c r="T183">
        <f>U$2+U$3*F183+U$4*F183^2+U$5*SIN(RADIANS(U$6*F183+U$7))</f>
        <v>1.6590179649398225E-3</v>
      </c>
      <c r="U183">
        <f>+(T183-S183)^2</f>
        <v>7.9135779371049774E-5</v>
      </c>
    </row>
    <row r="184" spans="1:21" s="38" customFormat="1" x14ac:dyDescent="0.2">
      <c r="A184" s="20" t="s">
        <v>131</v>
      </c>
      <c r="B184" s="41" t="s">
        <v>103</v>
      </c>
      <c r="C184" s="83">
        <v>54834.613559999998</v>
      </c>
      <c r="D184" s="83">
        <v>1E-4</v>
      </c>
      <c r="E184" s="40">
        <f>+(C184-C$7)/C$8</f>
        <v>17573.107847419302</v>
      </c>
      <c r="F184" s="38">
        <f>ROUND(2*E184,0)/2</f>
        <v>17573</v>
      </c>
      <c r="G184" s="38">
        <f>+C184-(C$7+F184*C$8)</f>
        <v>0.13420149999728892</v>
      </c>
      <c r="K184" s="38">
        <f>G184</f>
        <v>0.13420149999728892</v>
      </c>
      <c r="O184" s="38">
        <f>+C$11+C$12*F184</f>
        <v>0.13740437197565991</v>
      </c>
      <c r="P184" s="38">
        <f ca="1">+D$11+D$12*$F184</f>
        <v>0.13345661751923077</v>
      </c>
      <c r="Q184" s="39">
        <f>+C184-15018.5</f>
        <v>39816.113559999998</v>
      </c>
      <c r="R184" s="50"/>
      <c r="S184">
        <f>G184-O184</f>
        <v>-3.2028719783709914E-3</v>
      </c>
      <c r="T184">
        <f>U$2+U$3*F184+U$4*F184^2+U$5*SIN(RADIANS(U$6*F184+U$7))</f>
        <v>2.0826527534728813E-3</v>
      </c>
      <c r="U184">
        <f>+(T184-S184)^2</f>
        <v>2.7936771690933243E-5</v>
      </c>
    </row>
    <row r="185" spans="1:21" s="38" customFormat="1" x14ac:dyDescent="0.2">
      <c r="A185" s="20" t="s">
        <v>131</v>
      </c>
      <c r="B185" s="41" t="s">
        <v>103</v>
      </c>
      <c r="C185" s="83">
        <v>54843.321000000004</v>
      </c>
      <c r="D185" s="83">
        <v>2.0000000000000001E-4</v>
      </c>
      <c r="E185" s="40">
        <f>+(C185-C$7)/C$8</f>
        <v>17580.105346946173</v>
      </c>
      <c r="F185" s="38">
        <f>ROUND(2*E185,0)/2</f>
        <v>17580</v>
      </c>
      <c r="G185" s="38">
        <f>+C185-(C$7+F185*C$8)</f>
        <v>0.13109000000258675</v>
      </c>
      <c r="K185" s="38">
        <f>G185</f>
        <v>0.13109000000258675</v>
      </c>
      <c r="O185" s="38">
        <f>+C$11+C$12*F185</f>
        <v>0.1374843871295981</v>
      </c>
      <c r="P185" s="38">
        <f ca="1">+D$11+D$12*$F185</f>
        <v>0.13358077099828408</v>
      </c>
      <c r="Q185" s="39">
        <f>+C185-15018.5</f>
        <v>39824.821000000004</v>
      </c>
      <c r="R185" s="50"/>
      <c r="S185">
        <f>G185-O185</f>
        <v>-6.3943871270113473E-3</v>
      </c>
      <c r="T185">
        <f>U$2+U$3*F185+U$4*F185^2+U$5*SIN(RADIANS(U$6*F185+U$7))</f>
        <v>2.1888214567907984E-3</v>
      </c>
      <c r="U185">
        <f>+(T185-S185)^2</f>
        <v>7.3671469593054837E-5</v>
      </c>
    </row>
    <row r="186" spans="1:21" x14ac:dyDescent="0.2">
      <c r="A186" s="20" t="s">
        <v>131</v>
      </c>
      <c r="B186" s="41" t="s">
        <v>103</v>
      </c>
      <c r="C186" s="83">
        <v>54843.321300000003</v>
      </c>
      <c r="D186" s="83">
        <v>2.0000000000000001E-4</v>
      </c>
      <c r="E186" s="40">
        <f>+(C186-C$7)/C$8</f>
        <v>17580.105588033086</v>
      </c>
      <c r="F186" s="38">
        <f>ROUND(2*E186,0)/2</f>
        <v>17580</v>
      </c>
      <c r="G186" s="38">
        <f>+C186-(C$7+F186*C$8)</f>
        <v>0.13139000000228407</v>
      </c>
      <c r="H186" s="38"/>
      <c r="I186" s="38"/>
      <c r="J186" s="38"/>
      <c r="K186" s="38">
        <f>G186</f>
        <v>0.13139000000228407</v>
      </c>
      <c r="L186" s="38"/>
      <c r="M186" s="38"/>
      <c r="N186" s="38"/>
      <c r="O186" s="38">
        <f>+C$11+C$12*F186</f>
        <v>0.1374843871295981</v>
      </c>
      <c r="P186" s="38">
        <f ca="1">+D$11+D$12*$F186</f>
        <v>0.13358077099828408</v>
      </c>
      <c r="Q186" s="39">
        <f>+C186-15018.5</f>
        <v>39824.821300000003</v>
      </c>
      <c r="R186" s="50"/>
      <c r="S186">
        <f>G186-O186</f>
        <v>-6.0943871273140271E-3</v>
      </c>
      <c r="T186">
        <f>U$2+U$3*F186+U$4*F186^2+U$5*SIN(RADIANS(U$6*F186+U$7))</f>
        <v>2.1888214567907984E-3</v>
      </c>
      <c r="U186">
        <f>+(T186-S186)^2</f>
        <v>6.8611544447787863E-5</v>
      </c>
    </row>
    <row r="187" spans="1:21" s="38" customFormat="1" x14ac:dyDescent="0.2">
      <c r="A187" s="45" t="s">
        <v>132</v>
      </c>
      <c r="B187" s="46" t="s">
        <v>103</v>
      </c>
      <c r="C187" s="88">
        <v>54858.253400000001</v>
      </c>
      <c r="D187" s="88">
        <v>1E-4</v>
      </c>
      <c r="E187" s="40">
        <f>+(C187-C$7)/C$8</f>
        <v>17592.10536784037</v>
      </c>
      <c r="F187" s="38">
        <f>ROUND(2*E187,0)/2</f>
        <v>17592</v>
      </c>
      <c r="G187" s="38">
        <f>+C187-(C$7+F187*C$8)</f>
        <v>0.13111599999683676</v>
      </c>
      <c r="K187" s="38">
        <f>G187</f>
        <v>0.13111599999683676</v>
      </c>
      <c r="O187" s="38">
        <f>+C$11+C$12*F187</f>
        <v>0.13762155596492071</v>
      </c>
      <c r="P187" s="38">
        <f ca="1">+D$11+D$12*$F187</f>
        <v>0.13379360553380404</v>
      </c>
      <c r="Q187" s="39">
        <f>+C187-15018.5</f>
        <v>39839.753400000001</v>
      </c>
      <c r="R187" s="50"/>
      <c r="S187">
        <f>G187-O187</f>
        <v>-6.5055559680839425E-3</v>
      </c>
      <c r="T187">
        <f>U$2+U$3*F187+U$4*F187^2+U$5*SIN(RADIANS(U$6*F187+U$7))</f>
        <v>2.371043246461594E-3</v>
      </c>
      <c r="U187">
        <f>+(T187-S187)^2</f>
        <v>7.8794013615670431E-5</v>
      </c>
    </row>
    <row r="188" spans="1:21" x14ac:dyDescent="0.2">
      <c r="A188" s="20" t="s">
        <v>144</v>
      </c>
      <c r="B188" s="41" t="s">
        <v>103</v>
      </c>
      <c r="C188" s="83">
        <v>54885.629800000002</v>
      </c>
      <c r="D188" s="83">
        <v>1E-4</v>
      </c>
      <c r="E188" s="40">
        <f>+(C188-C$7)/C$8</f>
        <v>17614.105674020753</v>
      </c>
      <c r="F188" s="38">
        <f>ROUND(2*E188,0)/2</f>
        <v>17614</v>
      </c>
      <c r="G188" s="38">
        <f>+C188-(C$7+F188*C$8)</f>
        <v>0.13149700000212761</v>
      </c>
      <c r="H188" s="38"/>
      <c r="I188" s="38"/>
      <c r="K188" s="38">
        <f>G188</f>
        <v>0.13149700000212761</v>
      </c>
      <c r="L188" s="38"/>
      <c r="M188" s="38"/>
      <c r="N188" s="38"/>
      <c r="O188" s="38">
        <f>+C$11+C$12*F188</f>
        <v>0.13787303216301217</v>
      </c>
      <c r="P188" s="38">
        <f ca="1">+D$11+D$12*$F188</f>
        <v>0.13418380218225728</v>
      </c>
      <c r="Q188" s="39">
        <f>+C188-15018.5</f>
        <v>39867.129800000002</v>
      </c>
      <c r="R188" s="50"/>
      <c r="S188">
        <f>G188-O188</f>
        <v>-6.3760321608845594E-3</v>
      </c>
      <c r="T188">
        <f>U$2+U$3*F188+U$4*F188^2+U$5*SIN(RADIANS(U$6*F188+U$7))</f>
        <v>2.705764835193851E-3</v>
      </c>
      <c r="U188">
        <f>+(T188-S188)^2</f>
        <v>8.2479036677978831E-5</v>
      </c>
    </row>
    <row r="189" spans="1:21" s="38" customFormat="1" x14ac:dyDescent="0.2">
      <c r="A189" s="69" t="s">
        <v>174</v>
      </c>
      <c r="B189" s="69" t="s">
        <v>27</v>
      </c>
      <c r="C189" s="85">
        <v>54885.629820000002</v>
      </c>
      <c r="D189" s="85">
        <v>1.2E-4</v>
      </c>
      <c r="E189" s="60">
        <f>+(C189-C$7)/C$8</f>
        <v>17614.105690093216</v>
      </c>
      <c r="F189" s="38">
        <f>ROUND(2*E189,0)/2</f>
        <v>17614</v>
      </c>
      <c r="G189" s="38">
        <f>+C189-(C$7+F189*C$8)</f>
        <v>0.13151700000162236</v>
      </c>
      <c r="J189"/>
      <c r="K189" s="38">
        <f>G189</f>
        <v>0.13151700000162236</v>
      </c>
      <c r="O189" s="38">
        <f>+C$11+C$12*F189</f>
        <v>0.13787303216301217</v>
      </c>
      <c r="P189" s="38">
        <f ca="1">+D$11+D$12*$F189</f>
        <v>0.13418380218225728</v>
      </c>
      <c r="Q189" s="39">
        <f>+C189-15018.5</f>
        <v>39867.129820000002</v>
      </c>
      <c r="R189" s="50"/>
      <c r="S189">
        <f>G189-O189</f>
        <v>-6.3560321613898019E-3</v>
      </c>
      <c r="T189">
        <f>U$2+U$3*F189+U$4*F189^2+U$5*SIN(RADIANS(U$6*F189+U$7))</f>
        <v>2.705764835193851E-3</v>
      </c>
      <c r="U189">
        <f>+(T189-S189)^2</f>
        <v>8.2116164807292513E-5</v>
      </c>
    </row>
    <row r="190" spans="1:21" x14ac:dyDescent="0.2">
      <c r="A190" s="45" t="s">
        <v>132</v>
      </c>
      <c r="B190" s="46" t="s">
        <v>103</v>
      </c>
      <c r="C190" s="88">
        <v>55104.642099999997</v>
      </c>
      <c r="D190" s="88">
        <v>4.0000000000000002E-4</v>
      </c>
      <c r="E190" s="40">
        <f>+(C190-C$7)/C$8</f>
        <v>17790.109007449177</v>
      </c>
      <c r="F190" s="38">
        <f>ROUND(2*E190,0)/2</f>
        <v>17790</v>
      </c>
      <c r="G190" s="38">
        <f>+C190-(C$7+F190*C$8)</f>
        <v>0.13564499999483814</v>
      </c>
      <c r="H190" s="38"/>
      <c r="I190" s="38"/>
      <c r="J190" s="38"/>
      <c r="K190" s="38">
        <f>G190</f>
        <v>0.13564499999483814</v>
      </c>
      <c r="L190" s="38"/>
      <c r="M190" s="38"/>
      <c r="N190" s="38"/>
      <c r="O190" s="38">
        <f>+C$11+C$12*F190</f>
        <v>0.13988484174774385</v>
      </c>
      <c r="P190" s="38">
        <f ca="1">+D$11+D$12*$F190</f>
        <v>0.1373053753698833</v>
      </c>
      <c r="Q190" s="39">
        <f>+C190-15018.5</f>
        <v>40086.142099999997</v>
      </c>
      <c r="R190" s="50"/>
      <c r="S190">
        <f>G190-O190</f>
        <v>-4.2398417529057042E-3</v>
      </c>
      <c r="T190">
        <f>U$2+U$3*F190+U$4*F190^2+U$5*SIN(RADIANS(U$6*F190+U$7))</f>
        <v>5.3974919966564908E-3</v>
      </c>
      <c r="U190">
        <f>+(T190-S190)^2</f>
        <v>9.287820180045051E-5</v>
      </c>
    </row>
    <row r="191" spans="1:21" x14ac:dyDescent="0.2">
      <c r="A191" s="20" t="s">
        <v>145</v>
      </c>
      <c r="B191" s="41"/>
      <c r="C191" s="83">
        <v>55110.864000000001</v>
      </c>
      <c r="D191" s="83">
        <v>1E-4</v>
      </c>
      <c r="E191" s="40">
        <f>+(C191-C$7)/C$8</f>
        <v>17795.10906972997</v>
      </c>
      <c r="F191" s="38">
        <f>ROUND(2*E191,0)/2</f>
        <v>17795</v>
      </c>
      <c r="G191" s="38">
        <f>+C191-(C$7+F191*C$8)</f>
        <v>0.13572249999560881</v>
      </c>
      <c r="H191" s="38"/>
      <c r="I191" s="38"/>
      <c r="K191" s="38">
        <f>G191</f>
        <v>0.13572249999560881</v>
      </c>
      <c r="L191" s="38"/>
      <c r="M191" s="38"/>
      <c r="N191" s="38"/>
      <c r="O191" s="38">
        <f>+C$11+C$12*F191</f>
        <v>0.13994199542912827</v>
      </c>
      <c r="P191" s="38">
        <f ca="1">+D$11+D$12*$F191</f>
        <v>0.13739405642634994</v>
      </c>
      <c r="Q191" s="39">
        <f>+C191-15018.5</f>
        <v>40092.364000000001</v>
      </c>
      <c r="R191" s="50"/>
      <c r="S191">
        <f>G191-O191</f>
        <v>-4.2194954335194601E-3</v>
      </c>
      <c r="T191">
        <f>U$2+U$3*F191+U$4*F191^2+U$5*SIN(RADIANS(U$6*F191+U$7))</f>
        <v>5.4739156189046812E-3</v>
      </c>
      <c r="U191">
        <f>+(T191-S191)^2</f>
        <v>9.3962217831258476E-5</v>
      </c>
    </row>
    <row r="192" spans="1:21" x14ac:dyDescent="0.2">
      <c r="A192" s="45" t="s">
        <v>133</v>
      </c>
      <c r="B192" s="46" t="s">
        <v>103</v>
      </c>
      <c r="C192" s="88">
        <v>55154.4182</v>
      </c>
      <c r="D192" s="88">
        <v>1E-4</v>
      </c>
      <c r="E192" s="40">
        <f>+(C192-C$7)/C$8</f>
        <v>17830.110228956222</v>
      </c>
      <c r="F192" s="38">
        <f>ROUND(2*E192,0)/2</f>
        <v>17830</v>
      </c>
      <c r="G192" s="38">
        <f>+C192-(C$7+F192*C$8)</f>
        <v>0.1371649999928195</v>
      </c>
      <c r="H192" s="38"/>
      <c r="I192" s="38"/>
      <c r="J192" s="38"/>
      <c r="K192" s="38">
        <f>G192</f>
        <v>0.1371649999928195</v>
      </c>
      <c r="L192" s="38"/>
      <c r="M192" s="38"/>
      <c r="N192" s="38"/>
      <c r="O192" s="38">
        <f>+C$11+C$12*F192</f>
        <v>0.14034207119881925</v>
      </c>
      <c r="P192" s="38">
        <f ca="1">+D$11+D$12*$F192</f>
        <v>0.13801482382161645</v>
      </c>
      <c r="Q192" s="39">
        <f>+C192-15018.5</f>
        <v>40135.9182</v>
      </c>
      <c r="R192" s="50"/>
      <c r="S192">
        <f>G192-O192</f>
        <v>-3.1770712059997486E-3</v>
      </c>
      <c r="T192">
        <f>U$2+U$3*F192+U$4*F192^2+U$5*SIN(RADIANS(U$6*F192+U$7))</f>
        <v>6.008139270665621E-3</v>
      </c>
      <c r="U192">
        <f>+(T192-S192)^2</f>
        <v>8.436809150064326E-5</v>
      </c>
    </row>
    <row r="193" spans="1:21" x14ac:dyDescent="0.2">
      <c r="A193" s="20" t="s">
        <v>145</v>
      </c>
      <c r="B193" s="41"/>
      <c r="C193" s="83">
        <v>55231.569600000003</v>
      </c>
      <c r="D193" s="83">
        <v>1E-4</v>
      </c>
      <c r="E193" s="40">
        <f>+(C193-C$7)/C$8</f>
        <v>17892.11087265829</v>
      </c>
      <c r="F193" s="38">
        <f>ROUND(2*E193,0)/2</f>
        <v>17892</v>
      </c>
      <c r="G193" s="38">
        <f>+C193-(C$7+F193*C$8)</f>
        <v>0.13796599999477621</v>
      </c>
      <c r="H193" s="38"/>
      <c r="I193" s="38"/>
      <c r="K193" s="38">
        <f>G193</f>
        <v>0.13796599999477621</v>
      </c>
      <c r="L193" s="38"/>
      <c r="M193" s="38"/>
      <c r="N193" s="38"/>
      <c r="O193" s="38">
        <f>+C$11+C$12*F193</f>
        <v>0.14105077684798611</v>
      </c>
      <c r="P193" s="38">
        <f ca="1">+D$11+D$12*$F193</f>
        <v>0.1391144689218029</v>
      </c>
      <c r="Q193" s="39">
        <f>+C193-15018.5</f>
        <v>40213.069600000003</v>
      </c>
      <c r="R193" s="50"/>
      <c r="S193">
        <f>G193-O193</f>
        <v>-3.0847768532099029E-3</v>
      </c>
      <c r="T193">
        <f>U$2+U$3*F193+U$4*F193^2+U$5*SIN(RADIANS(U$6*F193+U$7))</f>
        <v>6.9499406803542486E-3</v>
      </c>
      <c r="U193">
        <f>+(T193-S193)^2</f>
        <v>1.0069555597841981E-4</v>
      </c>
    </row>
    <row r="194" spans="1:21" x14ac:dyDescent="0.2">
      <c r="A194" s="20" t="s">
        <v>146</v>
      </c>
      <c r="B194" s="41" t="s">
        <v>103</v>
      </c>
      <c r="C194" s="83">
        <v>55277.612000000001</v>
      </c>
      <c r="D194" s="83">
        <v>2.0000000000000001E-4</v>
      </c>
      <c r="E194" s="40">
        <f>+(C194-C$7)/C$8</f>
        <v>17929.11160676795</v>
      </c>
      <c r="F194" s="38">
        <f>ROUND(2*E194,0)/2</f>
        <v>17929</v>
      </c>
      <c r="G194" s="38">
        <f>+C194-(C$7+F194*C$8)</f>
        <v>0.13887950000207638</v>
      </c>
      <c r="H194" s="38"/>
      <c r="I194" s="38"/>
      <c r="K194" s="38">
        <f>G194</f>
        <v>0.13887950000207638</v>
      </c>
      <c r="L194" s="38"/>
      <c r="M194" s="38"/>
      <c r="N194" s="38"/>
      <c r="O194" s="38">
        <f>+C$11+C$12*F194</f>
        <v>0.1414737140902308</v>
      </c>
      <c r="P194" s="38">
        <f ca="1">+D$11+D$12*$F194</f>
        <v>0.13977070873965608</v>
      </c>
      <c r="Q194" s="39">
        <f>+C194-15018.5</f>
        <v>40259.112000000001</v>
      </c>
      <c r="R194" s="50"/>
      <c r="S194">
        <f>G194-O194</f>
        <v>-2.5942140881544118E-3</v>
      </c>
      <c r="T194">
        <f>U$2+U$3*F194+U$4*F194^2+U$5*SIN(RADIANS(U$6*F194+U$7))</f>
        <v>7.5081443299169692E-3</v>
      </c>
      <c r="U194">
        <f>+(T194-S194)^2</f>
        <v>1.0205764560717772E-4</v>
      </c>
    </row>
    <row r="195" spans="1:21" x14ac:dyDescent="0.2">
      <c r="A195" s="42" t="s">
        <v>147</v>
      </c>
      <c r="B195" s="41" t="s">
        <v>95</v>
      </c>
      <c r="C195" s="83">
        <v>55477.957900000001</v>
      </c>
      <c r="D195" s="83">
        <v>5.9999999999999995E-4</v>
      </c>
      <c r="E195" s="40">
        <f>+(C195-C$7)/C$8</f>
        <v>18090.11419081788</v>
      </c>
      <c r="F195" s="38">
        <f>ROUND(2*E195,0)/2</f>
        <v>18090</v>
      </c>
      <c r="G195" s="38">
        <f>+C195-(C$7+F195*C$8)</f>
        <v>0.14209499999560649</v>
      </c>
      <c r="H195" s="38"/>
      <c r="I195" s="38"/>
      <c r="K195" s="38">
        <f>G195</f>
        <v>0.14209499999560649</v>
      </c>
      <c r="L195" s="38"/>
      <c r="M195" s="38"/>
      <c r="N195" s="38"/>
      <c r="O195" s="38">
        <f>+C$11+C$12*F195</f>
        <v>0.1433140626308092</v>
      </c>
      <c r="P195" s="38">
        <f ca="1">+D$11+D$12*$F195</f>
        <v>0.14262623875788216</v>
      </c>
      <c r="Q195" s="39">
        <f>+C195-15018.5</f>
        <v>40459.457900000001</v>
      </c>
      <c r="R195" s="50"/>
      <c r="S195">
        <f>G195-O195</f>
        <v>-1.2190626352027167E-3</v>
      </c>
      <c r="T195">
        <f>U$2+U$3*F195+U$4*F195^2+U$5*SIN(RADIANS(U$6*F195+U$7))</f>
        <v>9.8858143267923221E-3</v>
      </c>
      <c r="U195">
        <f>+(T195-S195)^2</f>
        <v>1.2331829234104815E-4</v>
      </c>
    </row>
    <row r="196" spans="1:21" x14ac:dyDescent="0.2">
      <c r="A196" s="42" t="s">
        <v>147</v>
      </c>
      <c r="B196" s="41" t="s">
        <v>95</v>
      </c>
      <c r="C196" s="83">
        <v>55527.732499999998</v>
      </c>
      <c r="D196" s="83">
        <v>4.0000000000000002E-4</v>
      </c>
      <c r="E196" s="40">
        <f>+(C196-C$7)/C$8</f>
        <v>18130.114206890339</v>
      </c>
      <c r="F196" s="38">
        <f>ROUND(2*E196,0)/2</f>
        <v>18130</v>
      </c>
      <c r="G196" s="38">
        <f>+C196-(C$7+F196*C$8)</f>
        <v>0.14211499999510124</v>
      </c>
      <c r="H196" s="38"/>
      <c r="I196" s="38"/>
      <c r="K196" s="38">
        <f>G196</f>
        <v>0.14211499999510124</v>
      </c>
      <c r="L196" s="38"/>
      <c r="M196" s="38"/>
      <c r="N196" s="38"/>
      <c r="O196" s="38">
        <f>+C$11+C$12*F196</f>
        <v>0.14377129208188461</v>
      </c>
      <c r="P196" s="38">
        <f ca="1">+D$11+D$12*$F196</f>
        <v>0.14333568720961531</v>
      </c>
      <c r="Q196" s="39">
        <f>+C196-15018.5</f>
        <v>40509.232499999998</v>
      </c>
      <c r="R196" s="50"/>
      <c r="S196">
        <f>G196-O196</f>
        <v>-1.6562920867833619E-3</v>
      </c>
      <c r="T196">
        <f>U$2+U$3*F196+U$4*F196^2+U$5*SIN(RADIANS(U$6*F196+U$7))</f>
        <v>1.0459576971802716E-2</v>
      </c>
      <c r="U196">
        <f>+(T196-S196)^2</f>
        <v>1.467942830448035E-4</v>
      </c>
    </row>
    <row r="197" spans="1:21" x14ac:dyDescent="0.2">
      <c r="A197" s="42" t="s">
        <v>147</v>
      </c>
      <c r="B197" s="41" t="s">
        <v>95</v>
      </c>
      <c r="C197" s="83">
        <v>55532.7114</v>
      </c>
      <c r="D197" s="83">
        <v>1E-4</v>
      </c>
      <c r="E197" s="40">
        <f>+(C197-C$7)/C$8</f>
        <v>18134.115365714784</v>
      </c>
      <c r="F197" s="38">
        <f>ROUND(2*E197,0)/2</f>
        <v>18134</v>
      </c>
      <c r="G197" s="38">
        <f>+C197-(C$7+F197*C$8)</f>
        <v>0.14355699999578064</v>
      </c>
      <c r="H197" s="38"/>
      <c r="I197" s="38"/>
      <c r="K197" s="38">
        <f>G197</f>
        <v>0.14355699999578064</v>
      </c>
      <c r="L197" s="38"/>
      <c r="M197" s="38"/>
      <c r="N197" s="38"/>
      <c r="O197" s="38">
        <f>+C$11+C$12*F197</f>
        <v>0.14381701502699212</v>
      </c>
      <c r="P197" s="38">
        <f ca="1">+D$11+D$12*$F197</f>
        <v>0.14340663205478865</v>
      </c>
      <c r="Q197" s="39">
        <f>+C197-15018.5</f>
        <v>40514.2114</v>
      </c>
      <c r="R197" s="50"/>
      <c r="S197">
        <f>G197-O197</f>
        <v>-2.6001503121148017E-4</v>
      </c>
      <c r="T197">
        <f>U$2+U$3*F197+U$4*F197^2+U$5*SIN(RADIANS(U$6*F197+U$7))</f>
        <v>1.0516507565236517E-2</v>
      </c>
      <c r="U197">
        <f>+(T197-S197)^2</f>
        <v>1.1613343927175429E-4</v>
      </c>
    </row>
    <row r="198" spans="1:21" x14ac:dyDescent="0.2">
      <c r="A198" s="20" t="s">
        <v>136</v>
      </c>
      <c r="B198" s="41" t="s">
        <v>103</v>
      </c>
      <c r="C198" s="83">
        <v>55561.332119999999</v>
      </c>
      <c r="D198" s="83">
        <v>2.0000000000000001E-4</v>
      </c>
      <c r="E198" s="40">
        <f>+(C198-C$7)/C$8</f>
        <v>18157.115636133942</v>
      </c>
      <c r="F198" s="38">
        <f>ROUND(2*E198,0)/2</f>
        <v>18157</v>
      </c>
      <c r="G198" s="38">
        <f>+C198-(C$7+F198*C$8)</f>
        <v>0.14389349999692058</v>
      </c>
      <c r="H198" s="38"/>
      <c r="I198" s="38"/>
      <c r="K198" s="38">
        <f>G198</f>
        <v>0.14389349999692058</v>
      </c>
      <c r="L198" s="38"/>
      <c r="M198" s="38"/>
      <c r="N198" s="38"/>
      <c r="O198" s="38">
        <f>+C$11+C$12*F198</f>
        <v>0.14407992196136049</v>
      </c>
      <c r="P198" s="38">
        <f ca="1">+D$11+D$12*$F198</f>
        <v>0.1438145649145352</v>
      </c>
      <c r="Q198" s="39">
        <f>+C198-15018.5</f>
        <v>40542.832119999999</v>
      </c>
      <c r="R198" s="50"/>
      <c r="S198">
        <f>G198-O198</f>
        <v>-1.8642196443990899E-4</v>
      </c>
      <c r="T198">
        <f>U$2+U$3*F198+U$4*F198^2+U$5*SIN(RADIANS(U$6*F198+U$7))</f>
        <v>1.0842202321911697E-2</v>
      </c>
      <c r="U198">
        <f>+(T198-S198)^2</f>
        <v>1.2163055364950448E-4</v>
      </c>
    </row>
    <row r="199" spans="1:21" x14ac:dyDescent="0.2">
      <c r="A199" s="20" t="s">
        <v>136</v>
      </c>
      <c r="B199" s="41" t="s">
        <v>103</v>
      </c>
      <c r="C199" s="83">
        <v>55561.332520000004</v>
      </c>
      <c r="D199" s="83">
        <v>1E-4</v>
      </c>
      <c r="E199" s="40">
        <f>+(C199-C$7)/C$8</f>
        <v>18157.115957583166</v>
      </c>
      <c r="F199" s="38">
        <f>ROUND(2*E199,0)/2</f>
        <v>18157</v>
      </c>
      <c r="G199" s="38">
        <f>+C199-(C$7+F199*C$8)</f>
        <v>0.14429350000136765</v>
      </c>
      <c r="H199" s="38"/>
      <c r="I199" s="38"/>
      <c r="K199" s="38">
        <f>G199</f>
        <v>0.14429350000136765</v>
      </c>
      <c r="L199" s="38"/>
      <c r="M199" s="38"/>
      <c r="N199" s="38"/>
      <c r="O199" s="38">
        <f>+C$11+C$12*F199</f>
        <v>0.14407992196136049</v>
      </c>
      <c r="P199" s="38">
        <f ca="1">+D$11+D$12*$F199</f>
        <v>0.1438145649145352</v>
      </c>
      <c r="Q199" s="39">
        <f>+C199-15018.5</f>
        <v>40542.832520000004</v>
      </c>
      <c r="R199" s="50"/>
      <c r="S199">
        <f>G199-O199</f>
        <v>2.135780400071563E-4</v>
      </c>
      <c r="T199">
        <f>U$2+U$3*F199+U$4*F199^2+U$5*SIN(RADIANS(U$6*F199+U$7))</f>
        <v>1.0842202321911697E-2</v>
      </c>
      <c r="U199">
        <f>+(T199-S199)^2</f>
        <v>1.1296765412589083E-4</v>
      </c>
    </row>
    <row r="200" spans="1:21" x14ac:dyDescent="0.2">
      <c r="A200" s="45" t="s">
        <v>140</v>
      </c>
      <c r="B200" s="46" t="s">
        <v>103</v>
      </c>
      <c r="C200" s="88">
        <v>55583.731299999999</v>
      </c>
      <c r="D200" s="88">
        <v>1E-4</v>
      </c>
      <c r="E200" s="40">
        <f>+(C200-C$7)/C$8</f>
        <v>18175.116133576612</v>
      </c>
      <c r="F200" s="38">
        <f>ROUND(2*E200,0)/2</f>
        <v>18175</v>
      </c>
      <c r="G200" s="38">
        <f>+C200-(C$7+F200*C$8)</f>
        <v>0.14451249999547144</v>
      </c>
      <c r="H200" s="38"/>
      <c r="I200" s="38"/>
      <c r="J200" s="38"/>
      <c r="K200" s="38">
        <f>G200</f>
        <v>0.14451249999547144</v>
      </c>
      <c r="L200" s="38"/>
      <c r="M200" s="38"/>
      <c r="N200" s="38"/>
      <c r="O200" s="38">
        <f>+C$11+C$12*F200</f>
        <v>0.14428567521434443</v>
      </c>
      <c r="P200" s="38">
        <f ca="1">+D$11+D$12*$F200</f>
        <v>0.14413381671781517</v>
      </c>
      <c r="Q200" s="39">
        <f>+C200-15018.5</f>
        <v>40565.231299999999</v>
      </c>
      <c r="R200" s="50"/>
      <c r="S200">
        <f>G200-O200</f>
        <v>2.2682478112701077E-4</v>
      </c>
      <c r="T200">
        <f>U$2+U$3*F200+U$4*F200^2+U$5*SIN(RADIANS(U$6*F200+U$7))</f>
        <v>1.1095059615033313E-2</v>
      </c>
      <c r="U200">
        <f>+(T200-S200)^2</f>
        <v>1.1811852840493436E-4</v>
      </c>
    </row>
    <row r="201" spans="1:21" x14ac:dyDescent="0.2">
      <c r="A201" s="20" t="s">
        <v>148</v>
      </c>
      <c r="B201" s="41" t="s">
        <v>103</v>
      </c>
      <c r="C201" s="83">
        <v>55838.830499999996</v>
      </c>
      <c r="D201" s="83">
        <v>2.0000000000000001E-4</v>
      </c>
      <c r="E201" s="40">
        <f>+(C201-C$7)/C$8</f>
        <v>18380.119731798837</v>
      </c>
      <c r="F201" s="38">
        <f>ROUND(2*E201,0)/2</f>
        <v>18380</v>
      </c>
      <c r="G201" s="38">
        <f>+C201-(C$7+F201*C$8)</f>
        <v>0.14898999998695217</v>
      </c>
      <c r="H201" s="38"/>
      <c r="I201" s="38"/>
      <c r="K201" s="38">
        <f>G201</f>
        <v>0.14898999998695217</v>
      </c>
      <c r="L201" s="38"/>
      <c r="M201" s="38"/>
      <c r="N201" s="38"/>
      <c r="O201" s="38">
        <f>+C$11+C$12*F201</f>
        <v>0.14662897615110576</v>
      </c>
      <c r="P201" s="38">
        <f ca="1">+D$11+D$12*$F201</f>
        <v>0.14776974003294768</v>
      </c>
      <c r="Q201" s="39">
        <f>+C201-15018.5</f>
        <v>40820.330499999996</v>
      </c>
      <c r="R201" s="50"/>
      <c r="S201">
        <f>G201-O201</f>
        <v>2.3610238358464097E-3</v>
      </c>
      <c r="T201">
        <f>U$2+U$3*F201+U$4*F201^2+U$5*SIN(RADIANS(U$6*F201+U$7))</f>
        <v>1.3827211828024457E-2</v>
      </c>
      <c r="U201">
        <f>+(T201-S201)^2</f>
        <v>1.3147346707196805E-4</v>
      </c>
    </row>
    <row r="202" spans="1:21" x14ac:dyDescent="0.2">
      <c r="A202" s="20" t="s">
        <v>169</v>
      </c>
      <c r="B202" s="41" t="s">
        <v>103</v>
      </c>
      <c r="C202" s="83">
        <v>55838.830499999996</v>
      </c>
      <c r="D202" s="83">
        <v>2.0000000000000001E-4</v>
      </c>
      <c r="E202" s="40">
        <f>+(C202-C$7)/C$8</f>
        <v>18380.119731798837</v>
      </c>
      <c r="F202" s="38">
        <f>ROUND(2*E202,0)/2</f>
        <v>18380</v>
      </c>
      <c r="G202" s="38">
        <f>+C202-(C$7+F202*C$8)</f>
        <v>0.14898999998695217</v>
      </c>
      <c r="H202" s="38"/>
      <c r="I202" s="38"/>
      <c r="K202" s="38">
        <f>G202</f>
        <v>0.14898999998695217</v>
      </c>
      <c r="L202" s="38"/>
      <c r="M202" s="38"/>
      <c r="N202" s="38"/>
      <c r="O202" s="38">
        <f>+C$11+C$12*F202</f>
        <v>0.14662897615110576</v>
      </c>
      <c r="P202" s="38">
        <f ca="1">+D$11+D$12*$F202</f>
        <v>0.14776974003294768</v>
      </c>
      <c r="Q202" s="39">
        <f>+C202-15018.5</f>
        <v>40820.330499999996</v>
      </c>
      <c r="R202" s="50"/>
      <c r="S202">
        <f>G202-O202</f>
        <v>2.3610238358464097E-3</v>
      </c>
      <c r="T202">
        <f>U$2+U$3*F202+U$4*F202^2+U$5*SIN(RADIANS(U$6*F202+U$7))</f>
        <v>1.3827211828024457E-2</v>
      </c>
      <c r="U202">
        <f>+(T202-S202)^2</f>
        <v>1.3147346707196805E-4</v>
      </c>
    </row>
    <row r="203" spans="1:21" x14ac:dyDescent="0.2">
      <c r="A203" s="20" t="s">
        <v>149</v>
      </c>
      <c r="B203" s="41" t="s">
        <v>103</v>
      </c>
      <c r="C203" s="83">
        <v>55867.451269999998</v>
      </c>
      <c r="D203" s="83">
        <v>1E-4</v>
      </c>
      <c r="E203" s="40">
        <f>+(C203-C$7)/C$8</f>
        <v>18403.120042399147</v>
      </c>
      <c r="F203" s="38">
        <f>ROUND(2*E203,0)/2</f>
        <v>18403</v>
      </c>
      <c r="G203" s="38">
        <f>+C203-(C$7+F203*C$8)</f>
        <v>0.14937649999774294</v>
      </c>
      <c r="H203" s="38"/>
      <c r="I203" s="38"/>
      <c r="K203" s="38">
        <f>G203</f>
        <v>0.14937649999774294</v>
      </c>
      <c r="L203" s="38"/>
      <c r="M203" s="38"/>
      <c r="N203" s="38"/>
      <c r="O203" s="38">
        <f>+C$11+C$12*F203</f>
        <v>0.14689188308547407</v>
      </c>
      <c r="P203" s="38">
        <f ca="1">+D$11+D$12*$F203</f>
        <v>0.14817767289269429</v>
      </c>
      <c r="Q203" s="39">
        <f>+C203-15018.5</f>
        <v>40848.951269999998</v>
      </c>
      <c r="R203" s="50"/>
      <c r="S203">
        <f>G203-O203</f>
        <v>2.4846169122688666E-3</v>
      </c>
      <c r="T203">
        <f>U$2+U$3*F203+U$4*F203^2+U$5*SIN(RADIANS(U$6*F203+U$7))</f>
        <v>1.4114440176894729E-2</v>
      </c>
      <c r="U203">
        <f>+(T203-S203)^2</f>
        <v>1.3525278916643295E-4</v>
      </c>
    </row>
    <row r="204" spans="1:21" x14ac:dyDescent="0.2">
      <c r="A204" s="45" t="s">
        <v>141</v>
      </c>
      <c r="B204" s="46" t="s">
        <v>103</v>
      </c>
      <c r="C204" s="88">
        <v>55868.69614</v>
      </c>
      <c r="D204" s="88">
        <v>2.9999999999999997E-4</v>
      </c>
      <c r="E204" s="40">
        <f>+(C204-C$7)/C$8</f>
        <v>18404.120448630601</v>
      </c>
      <c r="F204" s="38">
        <f>ROUND(2*E204,0)/2</f>
        <v>18404</v>
      </c>
      <c r="G204" s="38">
        <f>+C204-(C$7+F204*C$8)</f>
        <v>0.14988199999788776</v>
      </c>
      <c r="H204" s="38"/>
      <c r="I204" s="38"/>
      <c r="J204" s="38"/>
      <c r="K204" s="38">
        <f>G204</f>
        <v>0.14988199999788776</v>
      </c>
      <c r="L204" s="38"/>
      <c r="M204" s="38"/>
      <c r="N204" s="38"/>
      <c r="O204" s="38">
        <f>+C$11+C$12*F204</f>
        <v>0.14690331382175098</v>
      </c>
      <c r="P204" s="38">
        <f ca="1">+D$11+D$12*$F204</f>
        <v>0.1481954091039876</v>
      </c>
      <c r="Q204" s="39">
        <f>+C204-15018.5</f>
        <v>40850.19614</v>
      </c>
      <c r="R204" s="50"/>
      <c r="S204">
        <f>G204-O204</f>
        <v>2.97868617613678E-3</v>
      </c>
      <c r="T204">
        <f>U$2+U$3*F204+U$4*F204^2+U$5*SIN(RADIANS(U$6*F204+U$7))</f>
        <v>1.4126830343103977E-2</v>
      </c>
      <c r="U204">
        <f>+(T204-S204)^2</f>
        <v>1.2428111836748474E-4</v>
      </c>
    </row>
    <row r="205" spans="1:21" x14ac:dyDescent="0.2">
      <c r="A205" s="20" t="s">
        <v>148</v>
      </c>
      <c r="B205" s="41" t="s">
        <v>103</v>
      </c>
      <c r="C205" s="83">
        <v>55924.693599999999</v>
      </c>
      <c r="D205" s="83">
        <v>2.0000000000000001E-4</v>
      </c>
      <c r="E205" s="40">
        <f>+(C205-C$7)/C$8</f>
        <v>18449.121298461981</v>
      </c>
      <c r="F205" s="38">
        <f>ROUND(2*E205,0)/2</f>
        <v>18449</v>
      </c>
      <c r="G205" s="38">
        <f>+C205-(C$7+F205*C$8)</f>
        <v>0.15093949999572942</v>
      </c>
      <c r="H205" s="38"/>
      <c r="I205" s="38"/>
      <c r="K205" s="38">
        <f>G205</f>
        <v>0.15093949999572942</v>
      </c>
      <c r="L205" s="38"/>
      <c r="M205" s="38"/>
      <c r="N205" s="38"/>
      <c r="O205" s="38">
        <f>+C$11+C$12*F205</f>
        <v>0.14741769695421075</v>
      </c>
      <c r="P205" s="38">
        <f ca="1">+D$11+D$12*$F205</f>
        <v>0.14899353861218745</v>
      </c>
      <c r="Q205" s="39">
        <f>+C205-15018.5</f>
        <v>40906.193599999999</v>
      </c>
      <c r="R205" s="50"/>
      <c r="S205">
        <f>G205-O205</f>
        <v>3.5218030415186674E-3</v>
      </c>
      <c r="T205">
        <f>U$2+U$3*F205+U$4*F205^2+U$5*SIN(RADIANS(U$6*F205+U$7))</f>
        <v>1.4675695966686197E-2</v>
      </c>
      <c r="U205">
        <f>+(T205-S205)^2</f>
        <v>1.2440932738610227E-4</v>
      </c>
    </row>
    <row r="206" spans="1:21" x14ac:dyDescent="0.2">
      <c r="A206" s="57" t="s">
        <v>169</v>
      </c>
      <c r="B206" s="58" t="s">
        <v>103</v>
      </c>
      <c r="C206" s="90">
        <v>55924.693599999999</v>
      </c>
      <c r="D206" s="90">
        <v>2.0000000000000001E-4</v>
      </c>
      <c r="E206" s="60">
        <f>+(C206-C$7)/C$8</f>
        <v>18449.121298461981</v>
      </c>
      <c r="F206" s="38">
        <f>ROUND(2*E206,0)/2</f>
        <v>18449</v>
      </c>
      <c r="G206" s="38">
        <f>+C206-(C$7+F206*C$8)</f>
        <v>0.15093949999572942</v>
      </c>
      <c r="H206" s="38"/>
      <c r="I206" s="38"/>
      <c r="K206" s="38">
        <f>G206</f>
        <v>0.15093949999572942</v>
      </c>
      <c r="L206" s="38"/>
      <c r="M206" s="38"/>
      <c r="N206" s="38"/>
      <c r="O206" s="38">
        <f>+C$11+C$12*F206</f>
        <v>0.14741769695421075</v>
      </c>
      <c r="P206" s="38">
        <f ca="1">+D$11+D$12*$F206</f>
        <v>0.14899353861218745</v>
      </c>
      <c r="Q206" s="39">
        <f>+C206-15018.5</f>
        <v>40906.193599999999</v>
      </c>
      <c r="R206" s="50"/>
      <c r="S206">
        <f>G206-O206</f>
        <v>3.5218030415186674E-3</v>
      </c>
      <c r="T206">
        <f>U$2+U$3*F206+U$4*F206^2+U$5*SIN(RADIANS(U$6*F206+U$7))</f>
        <v>1.4675695966686197E-2</v>
      </c>
      <c r="U206">
        <f>+(T206-S206)^2</f>
        <v>1.2440932738610227E-4</v>
      </c>
    </row>
    <row r="207" spans="1:21" x14ac:dyDescent="0.2">
      <c r="A207" s="57" t="s">
        <v>168</v>
      </c>
      <c r="B207" s="58" t="s">
        <v>103</v>
      </c>
      <c r="C207" s="90">
        <v>55944.603799999997</v>
      </c>
      <c r="D207" s="90">
        <v>2.9999999999999997E-4</v>
      </c>
      <c r="E207" s="60">
        <f>+(C207-C$7)/C$8</f>
        <v>18465.121594195265</v>
      </c>
      <c r="F207" s="38">
        <f>ROUND(2*E207,0)/2</f>
        <v>18465</v>
      </c>
      <c r="G207" s="38">
        <f>+C207-(C$7+F207*C$8)</f>
        <v>0.1513074999966193</v>
      </c>
      <c r="H207" s="38"/>
      <c r="I207" s="38"/>
      <c r="K207" s="38">
        <f>G207</f>
        <v>0.1513074999966193</v>
      </c>
      <c r="L207" s="38"/>
      <c r="M207" s="38"/>
      <c r="N207" s="38"/>
      <c r="O207" s="38">
        <f>+C$11+C$12*F207</f>
        <v>0.14760058873464094</v>
      </c>
      <c r="P207" s="38">
        <f ca="1">+D$11+D$12*$F207</f>
        <v>0.14927731799288069</v>
      </c>
      <c r="Q207" s="39">
        <f>+C207-15018.5</f>
        <v>40926.103799999997</v>
      </c>
      <c r="R207" s="50"/>
      <c r="S207">
        <f>G207-O207</f>
        <v>3.7069112619783628E-3</v>
      </c>
      <c r="T207">
        <f>U$2+U$3*F207+U$4*F207^2+U$5*SIN(RADIANS(U$6*F207+U$7))</f>
        <v>1.486665137752341E-2</v>
      </c>
      <c r="U207">
        <f>+(T207-S207)^2</f>
        <v>1.2453979944650537E-4</v>
      </c>
    </row>
    <row r="208" spans="1:21" x14ac:dyDescent="0.2">
      <c r="A208" s="57" t="s">
        <v>149</v>
      </c>
      <c r="B208" s="58" t="s">
        <v>103</v>
      </c>
      <c r="C208" s="90">
        <v>56004.334060000001</v>
      </c>
      <c r="D208" s="90">
        <v>1E-4</v>
      </c>
      <c r="E208" s="60">
        <f>+(C208-C$7)/C$8</f>
        <v>18513.12220816328</v>
      </c>
      <c r="F208" s="38">
        <f>ROUND(2*E208,0)/2</f>
        <v>18513</v>
      </c>
      <c r="G208" s="38">
        <f>+C208-(C$7+F208*C$8)</f>
        <v>0.1520715000006021</v>
      </c>
      <c r="H208" s="38"/>
      <c r="I208" s="38"/>
      <c r="K208" s="38">
        <f>G208</f>
        <v>0.1520715000006021</v>
      </c>
      <c r="L208" s="38"/>
      <c r="M208" s="38"/>
      <c r="N208" s="38"/>
      <c r="O208" s="38">
        <f>+C$11+C$12*F208</f>
        <v>0.14814926407593138</v>
      </c>
      <c r="P208" s="38">
        <f ca="1">+D$11+D$12*$F208</f>
        <v>0.15012865613496051</v>
      </c>
      <c r="Q208" s="39">
        <f>+C208-15018.5</f>
        <v>40985.834060000001</v>
      </c>
      <c r="R208" s="50"/>
      <c r="S208">
        <f>G208-O208</f>
        <v>3.922235924670725E-3</v>
      </c>
      <c r="T208">
        <f>U$2+U$3*F208+U$4*F208^2+U$5*SIN(RADIANS(U$6*F208+U$7))</f>
        <v>1.5425776607511984E-2</v>
      </c>
      <c r="U208">
        <f>+(T208-S208)^2</f>
        <v>1.3233144824178393E-4</v>
      </c>
    </row>
    <row r="209" spans="1:21" x14ac:dyDescent="0.2">
      <c r="A209" s="61" t="s">
        <v>1</v>
      </c>
      <c r="B209" s="62" t="s">
        <v>103</v>
      </c>
      <c r="C209" s="91">
        <v>56210.902399999999</v>
      </c>
      <c r="D209" s="91">
        <v>6.9999999999999999E-4</v>
      </c>
      <c r="E209" s="60">
        <f>+(C209-C$7)/C$8</f>
        <v>18679.125288450447</v>
      </c>
      <c r="F209" s="38">
        <f>ROUND(2*E209,0)/2</f>
        <v>18679</v>
      </c>
      <c r="G209" s="38">
        <f>+C209-(C$7+F209*C$8)</f>
        <v>0.15590449999581324</v>
      </c>
      <c r="H209" s="38"/>
      <c r="I209" s="38"/>
      <c r="K209" s="38">
        <f>G209</f>
        <v>0.15590449999581324</v>
      </c>
      <c r="L209" s="38"/>
      <c r="M209" s="38"/>
      <c r="N209" s="38"/>
      <c r="O209" s="38">
        <f>+C$11+C$12*F209</f>
        <v>0.15004676629789421</v>
      </c>
      <c r="P209" s="38">
        <f ca="1">+D$11+D$12*$F209</f>
        <v>0.15307286720965319</v>
      </c>
      <c r="Q209" s="39">
        <f>+C209-15018.5</f>
        <v>41192.402399999999</v>
      </c>
      <c r="R209" s="50"/>
      <c r="S209">
        <f>G209-O209</f>
        <v>5.857733697919032E-3</v>
      </c>
      <c r="T209">
        <f>U$2+U$3*F209+U$4*F209^2+U$5*SIN(RADIANS(U$6*F209+U$7))</f>
        <v>1.7188479245160822E-2</v>
      </c>
      <c r="U209">
        <f>+(T209-S209)^2</f>
        <v>1.2838579465633966E-4</v>
      </c>
    </row>
    <row r="210" spans="1:21" x14ac:dyDescent="0.2">
      <c r="A210" s="69" t="s">
        <v>174</v>
      </c>
      <c r="B210" s="69" t="s">
        <v>27</v>
      </c>
      <c r="C210" s="85">
        <v>56210.902679999999</v>
      </c>
      <c r="D210" s="85">
        <v>4.8000000000000001E-4</v>
      </c>
      <c r="E210" s="60">
        <f>+(C210-C$7)/C$8</f>
        <v>18679.1255134649</v>
      </c>
      <c r="F210" s="38">
        <f>ROUND(2*E210,0)/2</f>
        <v>18679</v>
      </c>
      <c r="G210" s="38">
        <f>+C210-(C$7+F210*C$8)</f>
        <v>0.1561844999960158</v>
      </c>
      <c r="H210" s="38"/>
      <c r="I210" s="38"/>
      <c r="K210" s="38">
        <f>G210</f>
        <v>0.1561844999960158</v>
      </c>
      <c r="L210" s="38"/>
      <c r="M210" s="38"/>
      <c r="N210" s="38"/>
      <c r="O210" s="38">
        <f>+C$11+C$12*F210</f>
        <v>0.15004676629789421</v>
      </c>
      <c r="P210" s="38">
        <f ca="1">+D$11+D$12*$F210</f>
        <v>0.15307286720965319</v>
      </c>
      <c r="Q210" s="39">
        <f>+C210-15018.5</f>
        <v>41192.402679999999</v>
      </c>
      <c r="R210" s="50"/>
      <c r="S210">
        <f>G210-O210</f>
        <v>6.1377336981215946E-3</v>
      </c>
      <c r="T210">
        <f>U$2+U$3*F210+U$4*F210^2+U$5*SIN(RADIANS(U$6*F210+U$7))</f>
        <v>1.7188479245160822E-2</v>
      </c>
      <c r="U210">
        <f>+(T210-S210)^2</f>
        <v>1.2211897714540731E-4</v>
      </c>
    </row>
    <row r="211" spans="1:21" x14ac:dyDescent="0.2">
      <c r="A211" s="57" t="s">
        <v>150</v>
      </c>
      <c r="B211" s="58" t="s">
        <v>103</v>
      </c>
      <c r="C211" s="90">
        <v>56229.567799999997</v>
      </c>
      <c r="D211" s="90">
        <v>2.0000000000000001E-4</v>
      </c>
      <c r="E211" s="60">
        <f>+(C211-C$7)/C$8</f>
        <v>18694.125234205887</v>
      </c>
      <c r="F211" s="38">
        <f>ROUND(2*E211,0)/2</f>
        <v>18694</v>
      </c>
      <c r="G211" s="38">
        <f>+C211-(C$7+F211*C$8)</f>
        <v>0.15583699999115197</v>
      </c>
      <c r="H211" s="38"/>
      <c r="I211" s="38"/>
      <c r="J211" s="38"/>
      <c r="K211" s="38">
        <f>G211</f>
        <v>0.15583699999115197</v>
      </c>
      <c r="L211" s="38"/>
      <c r="M211" s="38"/>
      <c r="O211" s="38">
        <f>+C$11+C$12*F211</f>
        <v>0.15021822734204748</v>
      </c>
      <c r="P211" s="38">
        <f ca="1">+D$11+D$12*$F211</f>
        <v>0.15333891037905317</v>
      </c>
      <c r="Q211" s="39">
        <f>+C211-15018.5</f>
        <v>41211.067799999997</v>
      </c>
      <c r="R211" s="50"/>
      <c r="S211">
        <f>G211-O211</f>
        <v>5.6187726491044865E-3</v>
      </c>
      <c r="T211">
        <f>U$2+U$3*F211+U$4*F211^2+U$5*SIN(RADIANS(U$6*F211+U$7))</f>
        <v>1.7333845035763032E-2</v>
      </c>
      <c r="U211">
        <f>+(T211-S211)^2</f>
        <v>1.3724292102464954E-4</v>
      </c>
    </row>
    <row r="212" spans="1:21" x14ac:dyDescent="0.2">
      <c r="A212" s="57" t="s">
        <v>149</v>
      </c>
      <c r="B212" s="58" t="s">
        <v>103</v>
      </c>
      <c r="C212" s="90">
        <v>56269.38781</v>
      </c>
      <c r="D212" s="90">
        <v>1E-4</v>
      </c>
      <c r="E212" s="60">
        <f>+(C212-C$7)/C$8</f>
        <v>18726.125512259467</v>
      </c>
      <c r="F212" s="38">
        <f>ROUND(2*E212,0)/2</f>
        <v>18726</v>
      </c>
      <c r="G212" s="38">
        <f>+C212-(C$7+F212*C$8)</f>
        <v>0.15618299999914598</v>
      </c>
      <c r="H212" s="38"/>
      <c r="I212" s="38"/>
      <c r="K212" s="38">
        <f>G212</f>
        <v>0.15618299999914598</v>
      </c>
      <c r="L212" s="38"/>
      <c r="M212" s="38"/>
      <c r="N212" s="38"/>
      <c r="O212" s="38">
        <f>+C$11+C$12*F212</f>
        <v>0.15058401090290779</v>
      </c>
      <c r="P212" s="38">
        <f ca="1">+D$11+D$12*$F212</f>
        <v>0.15390646914043971</v>
      </c>
      <c r="Q212" s="39">
        <f>+C212-15018.5</f>
        <v>41250.88781</v>
      </c>
      <c r="R212" s="50"/>
      <c r="S212">
        <f>G212-O212</f>
        <v>5.5989890962381827E-3</v>
      </c>
      <c r="T212">
        <f>U$2+U$3*F212+U$4*F212^2+U$5*SIN(RADIANS(U$6*F212+U$7))</f>
        <v>1.7635850415339709E-2</v>
      </c>
      <c r="U212">
        <f>+(T212-S212)^2</f>
        <v>1.4488603041528254E-4</v>
      </c>
    </row>
    <row r="213" spans="1:21" x14ac:dyDescent="0.2">
      <c r="A213" s="57" t="s">
        <v>151</v>
      </c>
      <c r="B213" s="58" t="s">
        <v>103</v>
      </c>
      <c r="C213" s="90">
        <v>56311.6973</v>
      </c>
      <c r="D213" s="90">
        <v>1E-4</v>
      </c>
      <c r="E213" s="60">
        <f>+(C213-C$7)/C$8</f>
        <v>18760.126393833958</v>
      </c>
      <c r="F213" s="38">
        <f>ROUND(2*E213,0)/2</f>
        <v>18760</v>
      </c>
      <c r="G213" s="38">
        <f>+C213-(C$7+F213*C$8)</f>
        <v>0.15727999999944586</v>
      </c>
      <c r="H213" s="38"/>
      <c r="I213" s="38"/>
      <c r="J213" s="38"/>
      <c r="K213" s="38">
        <f>G213</f>
        <v>0.15727999999944586</v>
      </c>
      <c r="L213" s="38"/>
      <c r="M213" s="38"/>
      <c r="O213" s="38">
        <f>+C$11+C$12*F213</f>
        <v>0.15097265593632186</v>
      </c>
      <c r="P213" s="38">
        <f ca="1">+D$11+D$12*$F213</f>
        <v>0.15450950032441291</v>
      </c>
      <c r="Q213" s="39">
        <f>+C213-15018.5</f>
        <v>41293.1973</v>
      </c>
      <c r="R213" s="50"/>
      <c r="S213">
        <f>G213-O213</f>
        <v>6.3073440631239985E-3</v>
      </c>
      <c r="T213">
        <f>U$2+U$3*F213+U$4*F213^2+U$5*SIN(RADIANS(U$6*F213+U$7))</f>
        <v>1.7944427493231552E-2</v>
      </c>
      <c r="U213">
        <f>+(T213-S213)^2</f>
        <v>1.3542171075928378E-4</v>
      </c>
    </row>
    <row r="214" spans="1:21" x14ac:dyDescent="0.2">
      <c r="A214" s="57" t="s">
        <v>167</v>
      </c>
      <c r="B214" s="58" t="s">
        <v>103</v>
      </c>
      <c r="C214" s="90">
        <v>56336.584799999997</v>
      </c>
      <c r="D214" s="90">
        <v>1E-4</v>
      </c>
      <c r="E214" s="60">
        <f>+(C214-C$7)/C$8</f>
        <v>18780.126562594796</v>
      </c>
      <c r="F214" s="38">
        <f>ROUND(2*E214,0)/2</f>
        <v>18780</v>
      </c>
      <c r="G214" s="38">
        <f>+C214-(C$7+F214*C$8)</f>
        <v>0.1574899999977788</v>
      </c>
      <c r="H214" s="38"/>
      <c r="I214" s="38"/>
      <c r="K214" s="38">
        <f>G214</f>
        <v>0.1574899999977788</v>
      </c>
      <c r="L214" s="38"/>
      <c r="M214" s="38"/>
      <c r="N214" s="38"/>
      <c r="O214" s="38">
        <f>+C$11+C$12*F214</f>
        <v>0.15120127066185957</v>
      </c>
      <c r="P214" s="38">
        <f ca="1">+D$11+D$12*$F214</f>
        <v>0.15486422455027948</v>
      </c>
      <c r="Q214" s="39">
        <f>+C214-15018.5</f>
        <v>41318.084799999997</v>
      </c>
      <c r="R214" s="50"/>
      <c r="S214">
        <f>G214-O214</f>
        <v>6.2887293359192298E-3</v>
      </c>
      <c r="T214">
        <f>U$2+U$3*F214+U$4*F214^2+U$5*SIN(RADIANS(U$6*F214+U$7))</f>
        <v>1.811992126591664E-2</v>
      </c>
      <c r="U214">
        <f>+(T214-S214)^2</f>
        <v>1.3997710248443585E-4</v>
      </c>
    </row>
    <row r="215" spans="1:21" x14ac:dyDescent="0.2">
      <c r="A215" s="69" t="s">
        <v>174</v>
      </c>
      <c r="B215" s="69" t="s">
        <v>27</v>
      </c>
      <c r="C215" s="85">
        <v>56336.584869999999</v>
      </c>
      <c r="D215" s="85">
        <v>1.1E-4</v>
      </c>
      <c r="E215" s="60">
        <f>+(C215-C$7)/C$8</f>
        <v>18780.126618848411</v>
      </c>
      <c r="F215" s="38">
        <f>ROUND(2*E215,0)/2</f>
        <v>18780</v>
      </c>
      <c r="G215" s="38">
        <f>+C215-(C$7+F215*C$8)</f>
        <v>0.15755999999964843</v>
      </c>
      <c r="H215" s="38"/>
      <c r="I215" s="38"/>
      <c r="K215" s="38">
        <f>G215</f>
        <v>0.15755999999964843</v>
      </c>
      <c r="L215" s="38"/>
      <c r="M215" s="38"/>
      <c r="N215" s="38"/>
      <c r="O215" s="38">
        <f>+C$11+C$12*F215</f>
        <v>0.15120127066185957</v>
      </c>
      <c r="P215" s="38">
        <f ca="1">+D$11+D$12*$F215</f>
        <v>0.15486422455027948</v>
      </c>
      <c r="Q215" s="39">
        <f>+C215-15018.5</f>
        <v>41318.084869999999</v>
      </c>
      <c r="R215" s="50"/>
      <c r="S215">
        <f>G215-O215</f>
        <v>6.3587293377888598E-3</v>
      </c>
      <c r="T215">
        <f>U$2+U$3*F215+U$4*F215^2+U$5*SIN(RADIANS(U$6*F215+U$7))</f>
        <v>1.811992126591664E-2</v>
      </c>
      <c r="U215">
        <f>+(T215-S215)^2</f>
        <v>1.3832563557025806E-4</v>
      </c>
    </row>
    <row r="216" spans="1:21" x14ac:dyDescent="0.2">
      <c r="A216" s="69" t="s">
        <v>174</v>
      </c>
      <c r="B216" s="69" t="s">
        <v>27</v>
      </c>
      <c r="C216" s="85">
        <v>56566.796289999998</v>
      </c>
      <c r="D216" s="85">
        <v>8.0000000000000007E-5</v>
      </c>
      <c r="E216" s="60">
        <f>+(C216-C$7)/C$8</f>
        <v>18965.129823295341</v>
      </c>
      <c r="F216" s="38">
        <f>ROUND(2*E216,0)/2</f>
        <v>18965</v>
      </c>
      <c r="G216" s="38">
        <f>+C216-(C$7+F216*C$8)</f>
        <v>0.16154749999259366</v>
      </c>
      <c r="H216" s="38"/>
      <c r="I216" s="38"/>
      <c r="K216" s="38">
        <f>G216</f>
        <v>0.16154749999259366</v>
      </c>
      <c r="L216" s="38"/>
      <c r="M216" s="38"/>
      <c r="N216" s="38"/>
      <c r="O216" s="38">
        <f>+C$11+C$12*F216</f>
        <v>0.15331595687308319</v>
      </c>
      <c r="P216" s="38">
        <f ca="1">+D$11+D$12*$F216</f>
        <v>0.15814542363954542</v>
      </c>
      <c r="Q216" s="39">
        <f>+C216-15018.5</f>
        <v>41548.296289999998</v>
      </c>
      <c r="R216" s="50"/>
      <c r="S216">
        <f>G216-O216</f>
        <v>8.2315431195104649E-3</v>
      </c>
      <c r="T216">
        <f>U$2+U$3*F216+U$4*F216^2+U$5*SIN(RADIANS(U$6*F216+U$7))</f>
        <v>1.9523183263786693E-2</v>
      </c>
      <c r="U216">
        <f>+(T216-S216)^2</f>
        <v>1.275011371478305E-4</v>
      </c>
    </row>
    <row r="217" spans="1:21" x14ac:dyDescent="0.2">
      <c r="A217" s="57" t="s">
        <v>170</v>
      </c>
      <c r="B217" s="58" t="s">
        <v>103</v>
      </c>
      <c r="C217" s="90">
        <v>56566.796300000002</v>
      </c>
      <c r="D217" s="90">
        <v>1E-4</v>
      </c>
      <c r="E217" s="60">
        <f>+(C217-C$7)/C$8</f>
        <v>18965.129831331575</v>
      </c>
      <c r="F217" s="38">
        <f>ROUND(2*E217,0)/2</f>
        <v>18965</v>
      </c>
      <c r="G217" s="38">
        <f>+C217-(C$7+F217*C$8)</f>
        <v>0.16155749999597901</v>
      </c>
      <c r="H217" s="38"/>
      <c r="I217" s="38"/>
      <c r="K217" s="38">
        <f>G217</f>
        <v>0.16155749999597901</v>
      </c>
      <c r="L217" s="38"/>
      <c r="M217" s="38"/>
      <c r="N217" s="38"/>
      <c r="O217" s="38">
        <f>+C$11+C$12*F217</f>
        <v>0.15331595687308319</v>
      </c>
      <c r="P217" s="38">
        <f ca="1">+D$11+D$12*$F217</f>
        <v>0.15814542363954542</v>
      </c>
      <c r="Q217" s="39">
        <f>+C217-15018.5</f>
        <v>41548.296300000002</v>
      </c>
      <c r="R217" s="50"/>
      <c r="S217">
        <f>G217-O217</f>
        <v>8.2415431228958225E-3</v>
      </c>
      <c r="T217">
        <f>U$2+U$3*F217+U$4*F217^2+U$5*SIN(RADIANS(U$6*F217+U$7))</f>
        <v>1.9523183263786693E-2</v>
      </c>
      <c r="U217">
        <f>+(T217-S217)^2</f>
        <v>1.2727540426856019E-4</v>
      </c>
    </row>
    <row r="218" spans="1:21" x14ac:dyDescent="0.2">
      <c r="A218" s="63" t="s">
        <v>172</v>
      </c>
      <c r="B218" s="64" t="s">
        <v>103</v>
      </c>
      <c r="C218" s="92">
        <v>56725.459499999997</v>
      </c>
      <c r="D218" s="92">
        <v>6.8999999999999999E-3</v>
      </c>
      <c r="E218" s="60">
        <f>+(C218-C$7)/C$8</f>
        <v>19092.635236701139</v>
      </c>
      <c r="F218" s="38">
        <f>ROUND(2*E218,0)/2</f>
        <v>19092.5</v>
      </c>
      <c r="G218" s="38">
        <f>+C218-(C$7+F218*C$8)</f>
        <v>0.1682837499974994</v>
      </c>
      <c r="H218" s="38"/>
      <c r="I218" s="38"/>
      <c r="K218" s="38">
        <f>G218</f>
        <v>0.1682837499974994</v>
      </c>
      <c r="L218" s="38"/>
      <c r="M218" s="38"/>
      <c r="N218" s="38"/>
      <c r="O218" s="38">
        <f>+C$11+C$12*F218</f>
        <v>0.15477337574838596</v>
      </c>
      <c r="P218" s="38">
        <f ca="1">+D$11+D$12*$F218</f>
        <v>0.16040679057944496</v>
      </c>
      <c r="Q218" s="39">
        <f>+C218-15018.5</f>
        <v>41706.959499999997</v>
      </c>
      <c r="R218" s="50"/>
      <c r="S218">
        <f>G218-O218</f>
        <v>1.3510374249113444E-2</v>
      </c>
      <c r="T218">
        <f>U$2+U$3*F218+U$4*F218^2+U$5*SIN(RADIANS(U$6*F218+U$7))</f>
        <v>2.0249094543029457E-2</v>
      </c>
      <c r="U218">
        <f>+(T218-S218)^2</f>
        <v>4.5410351199635522E-5</v>
      </c>
    </row>
    <row r="219" spans="1:21" x14ac:dyDescent="0.2">
      <c r="A219" s="69" t="s">
        <v>174</v>
      </c>
      <c r="B219" s="69" t="s">
        <v>27</v>
      </c>
      <c r="C219" s="85">
        <v>56953.799890000002</v>
      </c>
      <c r="D219" s="85">
        <v>2.0000000000000002E-5</v>
      </c>
      <c r="E219" s="60">
        <f>+(C219-C$7)/C$8</f>
        <v>19276.134838305014</v>
      </c>
      <c r="F219" s="38">
        <f>ROUND(2*E219,0)/2</f>
        <v>19276</v>
      </c>
      <c r="G219" s="38">
        <f>+C219-(C$7+F219*C$8)</f>
        <v>0.16778799999883631</v>
      </c>
      <c r="H219" s="38"/>
      <c r="I219" s="38"/>
      <c r="K219" s="38">
        <f>G219</f>
        <v>0.16778799999883631</v>
      </c>
      <c r="L219" s="38"/>
      <c r="M219" s="38"/>
      <c r="N219" s="38"/>
      <c r="O219" s="38">
        <f>+C$11+C$12*F219</f>
        <v>0.1568709158551943</v>
      </c>
      <c r="P219" s="38">
        <f ca="1">+D$11+D$12*$F219</f>
        <v>0.16366138535177094</v>
      </c>
      <c r="Q219" s="39">
        <f>+C219-15018.5</f>
        <v>41935.299890000002</v>
      </c>
      <c r="R219" s="50"/>
      <c r="S219">
        <f>G219-O219</f>
        <v>1.0917084143642009E-2</v>
      </c>
      <c r="T219">
        <f>U$2+U$3*F219+U$4*F219^2+U$5*SIN(RADIANS(U$6*F219+U$7))</f>
        <v>2.0934865908288393E-2</v>
      </c>
      <c r="U219">
        <f>+(T219-S219)^2</f>
        <v>1.0035595148408163E-4</v>
      </c>
    </row>
    <row r="220" spans="1:21" x14ac:dyDescent="0.2">
      <c r="A220" s="61" t="s">
        <v>1</v>
      </c>
      <c r="B220" s="62" t="s">
        <v>103</v>
      </c>
      <c r="C220" s="91">
        <v>56953.8004</v>
      </c>
      <c r="D220" s="91">
        <v>1E-4</v>
      </c>
      <c r="E220" s="60">
        <f>+(C220-C$7)/C$8</f>
        <v>19276.135248152768</v>
      </c>
      <c r="F220" s="38">
        <f>ROUND(2*E220,0)/2</f>
        <v>19276</v>
      </c>
      <c r="G220" s="38">
        <f>+C220-(C$7+F220*C$8)</f>
        <v>0.16829799999686657</v>
      </c>
      <c r="H220" s="38"/>
      <c r="I220" s="38"/>
      <c r="K220" s="38">
        <f>G220</f>
        <v>0.16829799999686657</v>
      </c>
      <c r="L220" s="38"/>
      <c r="M220" s="38"/>
      <c r="N220" s="38"/>
      <c r="O220" s="38">
        <f>+C$11+C$12*F220</f>
        <v>0.1568709158551943</v>
      </c>
      <c r="P220" s="38">
        <f ca="1">+D$11+D$12*$F220</f>
        <v>0.16366138535177094</v>
      </c>
      <c r="Q220" s="39">
        <f>+C220-15018.5</f>
        <v>41935.3004</v>
      </c>
      <c r="R220" s="50"/>
      <c r="S220">
        <f>G220-O220</f>
        <v>1.1427084141672261E-2</v>
      </c>
      <c r="T220">
        <f>U$2+U$3*F220+U$4*F220^2+U$5*SIN(RADIANS(U$6*F220+U$7))</f>
        <v>2.0934865908288393E-2</v>
      </c>
      <c r="U220">
        <f>+(T220-S220)^2</f>
        <v>9.0397914121598168E-5</v>
      </c>
    </row>
    <row r="221" spans="1:21" x14ac:dyDescent="0.2">
      <c r="A221" s="61" t="s">
        <v>2</v>
      </c>
      <c r="B221" s="62" t="s">
        <v>103</v>
      </c>
      <c r="C221" s="91">
        <v>56953.8004</v>
      </c>
      <c r="D221" s="91">
        <v>1E-4</v>
      </c>
      <c r="E221" s="60">
        <f>+(C221-C$7)/C$8</f>
        <v>19276.135248152768</v>
      </c>
      <c r="F221" s="38">
        <f>ROUND(2*E221,0)/2</f>
        <v>19276</v>
      </c>
      <c r="G221" s="38">
        <f>+C221-(C$7+F221*C$8)</f>
        <v>0.16829799999686657</v>
      </c>
      <c r="H221" s="38"/>
      <c r="I221" s="38"/>
      <c r="K221" s="38">
        <f>G221</f>
        <v>0.16829799999686657</v>
      </c>
      <c r="L221" s="38"/>
      <c r="M221" s="38"/>
      <c r="N221" s="38"/>
      <c r="O221" s="38">
        <f>+C$11+C$12*F221</f>
        <v>0.1568709158551943</v>
      </c>
      <c r="P221" s="38">
        <f ca="1">+D$11+D$12*$F221</f>
        <v>0.16366138535177094</v>
      </c>
      <c r="Q221" s="39">
        <f>+C221-15018.5</f>
        <v>41935.3004</v>
      </c>
      <c r="R221" s="50"/>
      <c r="S221">
        <f>G221-O221</f>
        <v>1.1427084141672261E-2</v>
      </c>
      <c r="T221">
        <f>U$2+U$3*F221+U$4*F221^2+U$5*SIN(RADIANS(U$6*F221+U$7))</f>
        <v>2.0934865908288393E-2</v>
      </c>
      <c r="U221">
        <f>+(T221-S221)^2</f>
        <v>9.0397914121598168E-5</v>
      </c>
    </row>
    <row r="222" spans="1:21" x14ac:dyDescent="0.2">
      <c r="A222" s="59" t="s">
        <v>173</v>
      </c>
      <c r="B222" s="58" t="s">
        <v>95</v>
      </c>
      <c r="C222" s="90">
        <v>57326.488299999997</v>
      </c>
      <c r="D222" s="90">
        <v>2.0000000000000001E-4</v>
      </c>
      <c r="E222" s="60">
        <f>+(C222-C$7)/C$8</f>
        <v>19575.635836605747</v>
      </c>
      <c r="F222" s="38">
        <f>ROUND(2*E222,0)/2</f>
        <v>19575.5</v>
      </c>
      <c r="G222" s="38">
        <f>+C222-(C$7+F222*C$8)</f>
        <v>0.16903024999191985</v>
      </c>
      <c r="H222" s="38"/>
      <c r="I222" s="38"/>
      <c r="K222" s="38">
        <f>G222</f>
        <v>0.16903024999191985</v>
      </c>
      <c r="L222" s="38"/>
      <c r="M222" s="38"/>
      <c r="N222" s="38"/>
      <c r="O222" s="38">
        <f>+C$11+C$12*F222</f>
        <v>0.16029442137012118</v>
      </c>
      <c r="P222" s="38">
        <f ca="1">+D$11+D$12*$F222</f>
        <v>0.16897338063412309</v>
      </c>
      <c r="Q222" s="39">
        <f>+C222-15018.5</f>
        <v>42307.988299999997</v>
      </c>
      <c r="R222" s="50"/>
      <c r="S222">
        <f>G222-O222</f>
        <v>8.7358286217986691E-3</v>
      </c>
      <c r="T222">
        <f>U$2+U$3*F222+U$4*F222^2+U$5*SIN(RADIANS(U$6*F222+U$7))</f>
        <v>2.1141194870727718E-2</v>
      </c>
      <c r="U222">
        <f>+(T222-S222)^2</f>
        <v>1.5389311177006797E-4</v>
      </c>
    </row>
    <row r="223" spans="1:21" x14ac:dyDescent="0.2">
      <c r="A223" s="61" t="s">
        <v>3</v>
      </c>
      <c r="B223" s="62" t="s">
        <v>103</v>
      </c>
      <c r="C223" s="91">
        <v>57330.847300000001</v>
      </c>
      <c r="D223" s="91">
        <v>1E-4</v>
      </c>
      <c r="E223" s="60">
        <f>+(C223-C$7)/C$8</f>
        <v>19579.138829498912</v>
      </c>
      <c r="F223" s="38">
        <f>ROUND(2*E223,0)/2</f>
        <v>19579</v>
      </c>
      <c r="G223" s="38">
        <f>+C223-(C$7+F223*C$8)</f>
        <v>0.17275449999578996</v>
      </c>
      <c r="H223" s="38"/>
      <c r="I223" s="38"/>
      <c r="K223" s="38">
        <f>G223</f>
        <v>0.17275449999578996</v>
      </c>
      <c r="L223" s="38"/>
      <c r="M223" s="38"/>
      <c r="N223" s="38"/>
      <c r="O223" s="38">
        <f>+C$11+C$12*F223</f>
        <v>0.16033442894709027</v>
      </c>
      <c r="P223" s="38">
        <f ca="1">+D$11+D$12*$F223</f>
        <v>0.16903545737364978</v>
      </c>
      <c r="Q223" s="39">
        <f>+C223-15018.5</f>
        <v>42312.347300000001</v>
      </c>
      <c r="R223" s="50"/>
      <c r="S223">
        <f>G223-O223</f>
        <v>1.2420071048699688E-2</v>
      </c>
      <c r="T223">
        <f>U$2+U$3*F223+U$4*F223^2+U$5*SIN(RADIANS(U$6*F223+U$7))</f>
        <v>2.1137072596892719E-2</v>
      </c>
      <c r="U223">
        <f>+(T223-S223)^2</f>
        <v>7.5986115991199705E-5</v>
      </c>
    </row>
    <row r="224" spans="1:21" x14ac:dyDescent="0.2">
      <c r="A224" s="69" t="s">
        <v>174</v>
      </c>
      <c r="B224" s="69" t="s">
        <v>27</v>
      </c>
      <c r="C224" s="85">
        <v>57330.847990000002</v>
      </c>
      <c r="D224" s="85">
        <v>1.2999999999999999E-4</v>
      </c>
      <c r="E224" s="60">
        <f>+(C224-C$7)/C$8</f>
        <v>19579.13938399882</v>
      </c>
      <c r="F224" s="38">
        <f>ROUND(2*E224,0)/2</f>
        <v>19579</v>
      </c>
      <c r="G224" s="38">
        <f>+C224-(C$7+F224*C$8)</f>
        <v>0.17344449999654898</v>
      </c>
      <c r="H224" s="38"/>
      <c r="I224" s="38"/>
      <c r="K224" s="38">
        <f>G224</f>
        <v>0.17344449999654898</v>
      </c>
      <c r="L224" s="38"/>
      <c r="M224" s="38"/>
      <c r="N224" s="38"/>
      <c r="O224" s="38">
        <f>+C$11+C$12*F224</f>
        <v>0.16033442894709027</v>
      </c>
      <c r="P224" s="38">
        <f ca="1">+D$11+D$12*$F224</f>
        <v>0.16903545737364978</v>
      </c>
      <c r="Q224" s="39">
        <f>+C224-15018.5</f>
        <v>42312.347990000002</v>
      </c>
      <c r="R224" s="50"/>
      <c r="S224">
        <f>G224-O224</f>
        <v>1.3110071049458716E-2</v>
      </c>
      <c r="T224">
        <f>U$2+U$3*F224+U$4*F224^2+U$5*SIN(RADIANS(U$6*F224+U$7))</f>
        <v>2.1137072596892719E-2</v>
      </c>
      <c r="U224">
        <f>+(T224-S224)^2</f>
        <v>6.4432753842507889E-5</v>
      </c>
    </row>
    <row r="225" spans="1:21" x14ac:dyDescent="0.2">
      <c r="A225" s="61" t="s">
        <v>4</v>
      </c>
      <c r="B225" s="62" t="s">
        <v>103</v>
      </c>
      <c r="C225" s="91">
        <v>57696.695500000002</v>
      </c>
      <c r="D225" s="91">
        <v>1E-4</v>
      </c>
      <c r="E225" s="60">
        <f>+(C225-C$7)/C$8</f>
        <v>19873.142877348233</v>
      </c>
      <c r="F225" s="38">
        <f>ROUND(2*E225,0)/2</f>
        <v>19873</v>
      </c>
      <c r="G225" s="38">
        <f>+C225-(C$7+F225*C$8)</f>
        <v>0.17779149999842048</v>
      </c>
      <c r="H225" s="38"/>
      <c r="I225" s="38"/>
      <c r="K225" s="38">
        <f>G225</f>
        <v>0.17779149999842048</v>
      </c>
      <c r="L225" s="38"/>
      <c r="M225" s="38"/>
      <c r="N225" s="38"/>
      <c r="O225" s="38">
        <f>+C$11+C$12*F225</f>
        <v>0.16369506541249434</v>
      </c>
      <c r="P225" s="38">
        <f ca="1">+D$11+D$12*$F225</f>
        <v>0.17424990349388864</v>
      </c>
      <c r="Q225" s="39">
        <f>+C225-15018.5</f>
        <v>42678.195500000002</v>
      </c>
      <c r="R225" s="50"/>
      <c r="S225">
        <f>G225-O225</f>
        <v>1.4096434585926132E-2</v>
      </c>
      <c r="T225">
        <f>U$2+U$3*F225+U$4*F225^2+U$5*SIN(RADIANS(U$6*F225+U$7))</f>
        <v>2.0290242376399474E-2</v>
      </c>
      <c r="U225">
        <f>+(T225-S225)^2</f>
        <v>3.8363254945328261E-5</v>
      </c>
    </row>
    <row r="226" spans="1:21" x14ac:dyDescent="0.2">
      <c r="A226" s="69" t="s">
        <v>174</v>
      </c>
      <c r="B226" s="69" t="s">
        <v>27</v>
      </c>
      <c r="C226" s="85">
        <v>57696.695959999997</v>
      </c>
      <c r="D226" s="85">
        <v>1.2999999999999999E-4</v>
      </c>
      <c r="E226" s="60">
        <f>+(C226-C$7)/C$8</f>
        <v>19873.143247014836</v>
      </c>
      <c r="F226" s="38">
        <f>ROUND(2*E226,0)/2</f>
        <v>19873</v>
      </c>
      <c r="G226" s="38">
        <f>+C226-(C$7+F226*C$8)</f>
        <v>0.17825149999407586</v>
      </c>
      <c r="H226" s="38"/>
      <c r="I226" s="38"/>
      <c r="K226" s="38">
        <f>G226</f>
        <v>0.17825149999407586</v>
      </c>
      <c r="L226" s="38"/>
      <c r="M226" s="38"/>
      <c r="N226" s="38"/>
      <c r="O226" s="38">
        <f>+C$11+C$12*F226</f>
        <v>0.16369506541249434</v>
      </c>
      <c r="P226" s="38">
        <f ca="1">+D$11+D$12*$F226</f>
        <v>0.17424990349388864</v>
      </c>
      <c r="Q226" s="39">
        <f>+C226-15018.5</f>
        <v>42678.195959999997</v>
      </c>
      <c r="R226" s="50"/>
      <c r="S226">
        <f>G226-O226</f>
        <v>1.4556434581581512E-2</v>
      </c>
      <c r="T226">
        <f>U$2+U$3*F226+U$4*F226^2+U$5*SIN(RADIANS(U$6*F226+U$7))</f>
        <v>2.0290242376399474E-2</v>
      </c>
      <c r="U226">
        <f>+(T226-S226)^2</f>
        <v>3.2876551827915219E-5</v>
      </c>
    </row>
    <row r="227" spans="1:21" x14ac:dyDescent="0.2">
      <c r="A227" s="69" t="s">
        <v>174</v>
      </c>
      <c r="B227" s="69" t="s">
        <v>27</v>
      </c>
      <c r="C227" s="85">
        <v>57711.626989999997</v>
      </c>
      <c r="D227" s="85">
        <v>1.1E-4</v>
      </c>
      <c r="E227" s="60">
        <f>+(C227-C$7)/C$8</f>
        <v>19885.14216694545</v>
      </c>
      <c r="F227" s="38">
        <f>ROUND(2*E227,0)/2</f>
        <v>19885</v>
      </c>
      <c r="G227" s="38">
        <f>+C227-(C$7+F227*C$8)</f>
        <v>0.17690749999746913</v>
      </c>
      <c r="H227" s="38"/>
      <c r="I227" s="38"/>
      <c r="K227" s="38">
        <f>G227</f>
        <v>0.17690749999746913</v>
      </c>
      <c r="L227" s="38"/>
      <c r="M227" s="38"/>
      <c r="N227" s="38"/>
      <c r="O227" s="38">
        <f>+C$11+C$12*F227</f>
        <v>0.16383223424781695</v>
      </c>
      <c r="P227" s="38">
        <f ca="1">+D$11+D$12*$F227</f>
        <v>0.17446273802940859</v>
      </c>
      <c r="Q227" s="39">
        <f>+C227-15018.5</f>
        <v>42693.126989999997</v>
      </c>
      <c r="R227" s="50"/>
      <c r="S227">
        <f>G227-O227</f>
        <v>1.3075265749652176E-2</v>
      </c>
      <c r="T227">
        <f>U$2+U$3*F227+U$4*F227^2+U$5*SIN(RADIANS(U$6*F227+U$7))</f>
        <v>2.023585384898053E-2</v>
      </c>
      <c r="U227">
        <f>+(T227-S227)^2</f>
        <v>5.1274021928242842E-5</v>
      </c>
    </row>
    <row r="228" spans="1:21" x14ac:dyDescent="0.2">
      <c r="A228" s="65" t="s">
        <v>5</v>
      </c>
      <c r="B228" s="66" t="s">
        <v>103</v>
      </c>
      <c r="C228" s="93">
        <v>57787.535300000003</v>
      </c>
      <c r="D228" s="93">
        <v>1E-4</v>
      </c>
      <c r="E228" s="60">
        <f>+(C228-C$7)/C$8</f>
        <v>19946.143834865106</v>
      </c>
      <c r="F228" s="38">
        <f>ROUND(2*E228,0)/2</f>
        <v>19946</v>
      </c>
      <c r="G228" s="38">
        <f>+C228-(C$7+F228*C$8)</f>
        <v>0.17898299999797018</v>
      </c>
      <c r="H228" s="38"/>
      <c r="I228" s="38"/>
      <c r="K228" s="38">
        <f>G228</f>
        <v>0.17898299999797018</v>
      </c>
      <c r="L228" s="38"/>
      <c r="M228" s="38"/>
      <c r="N228" s="38"/>
      <c r="O228" s="38">
        <f>+C$11+C$12*F228</f>
        <v>0.16452950916070691</v>
      </c>
      <c r="P228" s="38">
        <f ca="1">+D$11+D$12*$F228</f>
        <v>0.17554464691830168</v>
      </c>
      <c r="Q228" s="39">
        <f>+C228-15018.5</f>
        <v>42769.035300000003</v>
      </c>
      <c r="R228" s="50"/>
      <c r="S228">
        <f>G228-O228</f>
        <v>1.4453490837263272E-2</v>
      </c>
      <c r="T228">
        <f>U$2+U$3*F228+U$4*F228^2+U$5*SIN(RADIANS(U$6*F228+U$7))</f>
        <v>1.9937343121285589E-2</v>
      </c>
      <c r="U228">
        <f>+(T228-S228)^2</f>
        <v>3.0072635872976784E-5</v>
      </c>
    </row>
    <row r="229" spans="1:21" x14ac:dyDescent="0.2">
      <c r="A229" s="69" t="s">
        <v>174</v>
      </c>
      <c r="B229" s="69" t="s">
        <v>27</v>
      </c>
      <c r="C229" s="85">
        <v>57787.535629999998</v>
      </c>
      <c r="D229" s="85">
        <v>1.1E-4</v>
      </c>
      <c r="E229" s="60">
        <f>+(C229-C$7)/C$8</f>
        <v>19946.144100060708</v>
      </c>
      <c r="F229" s="38">
        <f>ROUND(2*E229,0)/2</f>
        <v>19946</v>
      </c>
      <c r="G229" s="38">
        <f>+C229-(C$7+F229*C$8)</f>
        <v>0.17931299999327166</v>
      </c>
      <c r="H229" s="38"/>
      <c r="I229" s="38"/>
      <c r="K229" s="38">
        <f>G229</f>
        <v>0.17931299999327166</v>
      </c>
      <c r="L229" s="38"/>
      <c r="M229" s="38"/>
      <c r="N229" s="38"/>
      <c r="O229" s="38">
        <f>+C$11+C$12*F229</f>
        <v>0.16452950916070691</v>
      </c>
      <c r="P229" s="38">
        <f ca="1">+D$11+D$12*$F229</f>
        <v>0.17554464691830168</v>
      </c>
      <c r="Q229" s="39">
        <f>+C229-15018.5</f>
        <v>42769.035629999998</v>
      </c>
      <c r="R229" s="50"/>
      <c r="S229">
        <f>G229-O229</f>
        <v>1.478349083256475E-2</v>
      </c>
      <c r="T229">
        <f>U$2+U$3*F229+U$4*F229^2+U$5*SIN(RADIANS(U$6*F229+U$7))</f>
        <v>1.9937343121285589E-2</v>
      </c>
      <c r="U229">
        <f>+(T229-S229)^2</f>
        <v>2.6562193413953033E-5</v>
      </c>
    </row>
    <row r="230" spans="1:21" x14ac:dyDescent="0.2">
      <c r="A230" s="65" t="s">
        <v>5</v>
      </c>
      <c r="B230" s="66" t="s">
        <v>103</v>
      </c>
      <c r="C230" s="93">
        <v>57828.599300000002</v>
      </c>
      <c r="D230" s="93">
        <v>2.0000000000000001E-4</v>
      </c>
      <c r="E230" s="60">
        <f>+(C230-C$7)/C$8</f>
        <v>19979.143811961847</v>
      </c>
      <c r="F230" s="38">
        <f>ROUND(2*E230,0)/2</f>
        <v>19979</v>
      </c>
      <c r="G230" s="38">
        <f>+C230-(C$7+F230*C$8)</f>
        <v>0.17895449999195989</v>
      </c>
      <c r="H230" s="38"/>
      <c r="I230" s="38"/>
      <c r="K230" s="38">
        <f>G230</f>
        <v>0.17895449999195989</v>
      </c>
      <c r="L230" s="38"/>
      <c r="M230" s="38"/>
      <c r="N230" s="38"/>
      <c r="O230" s="38">
        <f>+C$11+C$12*F230</f>
        <v>0.16490672345784413</v>
      </c>
      <c r="P230" s="38">
        <f ca="1">+D$11+D$12*$F230</f>
        <v>0.17612994189098158</v>
      </c>
      <c r="Q230" s="39">
        <f>+C230-15018.5</f>
        <v>42810.099300000002</v>
      </c>
      <c r="R230" s="50"/>
      <c r="S230">
        <f>G230-O230</f>
        <v>1.4047776534115763E-2</v>
      </c>
      <c r="T230">
        <f>U$2+U$3*F230+U$4*F230^2+U$5*SIN(RADIANS(U$6*F230+U$7))</f>
        <v>1.9760967052649681E-2</v>
      </c>
      <c r="U230">
        <f>+(T230-S230)^2</f>
        <v>3.2640545901065846E-5</v>
      </c>
    </row>
    <row r="231" spans="1:21" x14ac:dyDescent="0.2">
      <c r="A231" s="69" t="s">
        <v>174</v>
      </c>
      <c r="B231" s="69" t="s">
        <v>27</v>
      </c>
      <c r="C231" s="85">
        <v>57828.600100000003</v>
      </c>
      <c r="D231" s="85">
        <v>1.8000000000000001E-4</v>
      </c>
      <c r="E231" s="60">
        <f>+(C231-C$7)/C$8</f>
        <v>19979.144454860292</v>
      </c>
      <c r="F231" s="38">
        <f>ROUND(2*E231,0)/2</f>
        <v>19979</v>
      </c>
      <c r="G231" s="38">
        <f>+C231-(C$7+F231*C$8)</f>
        <v>0.17975449999357807</v>
      </c>
      <c r="H231" s="38"/>
      <c r="I231" s="38"/>
      <c r="K231" s="38">
        <f>G231</f>
        <v>0.17975449999357807</v>
      </c>
      <c r="L231" s="38"/>
      <c r="M231" s="38"/>
      <c r="N231" s="38"/>
      <c r="O231" s="38">
        <f>+C$11+C$12*F231</f>
        <v>0.16490672345784413</v>
      </c>
      <c r="P231" s="38">
        <f ca="1">+D$11+D$12*$F231</f>
        <v>0.17612994189098158</v>
      </c>
      <c r="Q231" s="39">
        <f>+C231-15018.5</f>
        <v>42810.100100000003</v>
      </c>
      <c r="R231" s="50"/>
      <c r="S231">
        <f>G231-O231</f>
        <v>1.4847776535733936E-2</v>
      </c>
      <c r="T231">
        <f>U$2+U$3*F231+U$4*F231^2+U$5*SIN(RADIANS(U$6*F231+U$7))</f>
        <v>1.9760967052649681E-2</v>
      </c>
      <c r="U231">
        <f>+(T231-S231)^2</f>
        <v>2.4139441055510796E-5</v>
      </c>
    </row>
    <row r="232" spans="1:21" x14ac:dyDescent="0.2">
      <c r="A232" s="69" t="s">
        <v>174</v>
      </c>
      <c r="B232" s="69" t="s">
        <v>27</v>
      </c>
      <c r="C232" s="85">
        <v>58043.877690000001</v>
      </c>
      <c r="D232" s="85">
        <v>8.0000000000000007E-5</v>
      </c>
      <c r="E232" s="60">
        <f>+(C232-C$7)/C$8</f>
        <v>20152.146489232051</v>
      </c>
      <c r="F232" s="38">
        <f>ROUND(2*E232,0)/2</f>
        <v>20152</v>
      </c>
      <c r="G232" s="38">
        <f>+C232-(C$7+F232*C$8)</f>
        <v>0.18228599999565631</v>
      </c>
      <c r="H232" s="38"/>
      <c r="I232" s="38"/>
      <c r="K232" s="38">
        <f>G232</f>
        <v>0.18228599999565631</v>
      </c>
      <c r="L232" s="38"/>
      <c r="M232" s="38"/>
      <c r="N232" s="38"/>
      <c r="O232" s="38">
        <f>+C$11+C$12*F232</f>
        <v>0.16688424083374515</v>
      </c>
      <c r="P232" s="38">
        <f ca="1">+D$11+D$12*$F232</f>
        <v>0.17919830644472756</v>
      </c>
      <c r="Q232" s="39">
        <f>+C232-15018.5</f>
        <v>43025.377690000001</v>
      </c>
      <c r="R232" s="50"/>
      <c r="S232">
        <f>G232-O232</f>
        <v>1.5401759161911166E-2</v>
      </c>
      <c r="T232">
        <f>U$2+U$3*F232+U$4*F232^2+U$5*SIN(RADIANS(U$6*F232+U$7))</f>
        <v>1.867982609125745E-2</v>
      </c>
      <c r="U232">
        <f>+(T232-S232)^2</f>
        <v>1.0745722793273773E-5</v>
      </c>
    </row>
    <row r="233" spans="1:21" x14ac:dyDescent="0.2">
      <c r="A233" s="65" t="s">
        <v>6</v>
      </c>
      <c r="B233" s="68" t="s">
        <v>103</v>
      </c>
      <c r="C233" s="94">
        <v>58043.877999999997</v>
      </c>
      <c r="D233" s="94">
        <v>1E-4</v>
      </c>
      <c r="E233" s="60">
        <f>+(C233-C$7)/C$8</f>
        <v>20152.146738355194</v>
      </c>
      <c r="F233" s="38">
        <f>ROUND(2*E233,0)/2</f>
        <v>20152</v>
      </c>
      <c r="G233" s="38">
        <f>+C233-(C$7+F233*C$8)</f>
        <v>0.18259599999146303</v>
      </c>
      <c r="H233" s="38"/>
      <c r="I233" s="38"/>
      <c r="K233" s="38">
        <f>G233</f>
        <v>0.18259599999146303</v>
      </c>
      <c r="L233" s="38"/>
      <c r="M233" s="38"/>
      <c r="N233" s="38"/>
      <c r="O233" s="38">
        <f>+C$11+C$12*F233</f>
        <v>0.16688424083374515</v>
      </c>
      <c r="P233" s="38">
        <f ca="1">+D$11+D$12*$F233</f>
        <v>0.17919830644472756</v>
      </c>
      <c r="Q233" s="39">
        <f>+C233-15018.5</f>
        <v>43025.377999999997</v>
      </c>
      <c r="R233" s="50"/>
      <c r="S233">
        <f>G233-O233</f>
        <v>1.5711759157717886E-2</v>
      </c>
      <c r="T233">
        <f>U$2+U$3*F233+U$4*F233^2+U$5*SIN(RADIANS(U$6*F233+U$7))</f>
        <v>1.867982609125745E-2</v>
      </c>
      <c r="U233">
        <f>+(T233-S233)^2</f>
        <v>8.8094213219709467E-6</v>
      </c>
    </row>
    <row r="234" spans="1:21" x14ac:dyDescent="0.2">
      <c r="A234" s="65" t="s">
        <v>6</v>
      </c>
      <c r="B234" s="68" t="s">
        <v>103</v>
      </c>
      <c r="C234" s="94">
        <v>58083.697699999997</v>
      </c>
      <c r="D234" s="94">
        <v>1E-4</v>
      </c>
      <c r="E234" s="60">
        <f>+(C234-C$7)/C$8</f>
        <v>20184.146767285623</v>
      </c>
      <c r="F234" s="38">
        <f>ROUND(2*E234,0)/2</f>
        <v>20184</v>
      </c>
      <c r="G234" s="38">
        <f>+C234-(C$7+F234*C$8)</f>
        <v>0.1826319999890984</v>
      </c>
      <c r="H234" s="38"/>
      <c r="I234" s="38"/>
      <c r="K234" s="38">
        <f>G234</f>
        <v>0.1826319999890984</v>
      </c>
      <c r="L234" s="38"/>
      <c r="M234" s="38"/>
      <c r="N234" s="38"/>
      <c r="O234" s="38">
        <f>+C$11+C$12*F234</f>
        <v>0.16725002439460546</v>
      </c>
      <c r="P234" s="38">
        <f ca="1">+D$11+D$12*$F234</f>
        <v>0.17976586520611409</v>
      </c>
      <c r="Q234" s="39">
        <f>+C234-15018.5</f>
        <v>43065.197699999997</v>
      </c>
      <c r="R234" s="50"/>
      <c r="S234">
        <f>G234-O234</f>
        <v>1.5381975594492947E-2</v>
      </c>
      <c r="T234">
        <f>U$2+U$3*F234+U$4*F234^2+U$5*SIN(RADIANS(U$6*F234+U$7))</f>
        <v>1.8453605261693116E-2</v>
      </c>
      <c r="U234">
        <f>+(T234-S234)^2</f>
        <v>9.4349088124242232E-6</v>
      </c>
    </row>
    <row r="235" spans="1:21" x14ac:dyDescent="0.2">
      <c r="A235" s="65" t="s">
        <v>6</v>
      </c>
      <c r="B235" s="68" t="s">
        <v>103</v>
      </c>
      <c r="C235" s="94">
        <v>58088.675000000003</v>
      </c>
      <c r="D235" s="94">
        <v>1E-4</v>
      </c>
      <c r="E235" s="60">
        <f>+(C235-C$7)/C$8</f>
        <v>20188.146640313185</v>
      </c>
      <c r="F235" s="38">
        <f>ROUND(2*E235,0)/2</f>
        <v>20188</v>
      </c>
      <c r="G235" s="38">
        <f>+C235-(C$7+F235*C$8)</f>
        <v>0.18247400000109337</v>
      </c>
      <c r="H235" s="38"/>
      <c r="I235" s="38"/>
      <c r="K235" s="38">
        <f>G235</f>
        <v>0.18247400000109337</v>
      </c>
      <c r="L235" s="38"/>
      <c r="M235" s="38"/>
      <c r="N235" s="38"/>
      <c r="O235" s="38">
        <f>+C$11+C$12*F235</f>
        <v>0.16729574733971297</v>
      </c>
      <c r="P235" s="38">
        <f ca="1">+D$11+D$12*$F235</f>
        <v>0.17983681005128743</v>
      </c>
      <c r="Q235" s="39">
        <f>+C235-15018.5</f>
        <v>43070.175000000003</v>
      </c>
      <c r="R235" s="50"/>
      <c r="S235">
        <f>G235-O235</f>
        <v>1.5178252661380398E-2</v>
      </c>
      <c r="T235">
        <f>U$2+U$3*F235+U$4*F235^2+U$5*SIN(RADIANS(U$6*F235+U$7))</f>
        <v>1.8424803797852586E-2</v>
      </c>
      <c r="U235">
        <f>+(T235-S235)^2</f>
        <v>1.0540094281728855E-5</v>
      </c>
    </row>
    <row r="236" spans="1:21" x14ac:dyDescent="0.2">
      <c r="A236" s="69" t="s">
        <v>174</v>
      </c>
      <c r="B236" s="69" t="s">
        <v>27</v>
      </c>
      <c r="C236" s="85">
        <v>58088.675389999997</v>
      </c>
      <c r="D236" s="85">
        <v>1.2999999999999999E-4</v>
      </c>
      <c r="E236" s="60">
        <f>+(C236-C$7)/C$8</f>
        <v>20188.146953726173</v>
      </c>
      <c r="F236" s="38">
        <f>ROUND(2*E236,0)/2</f>
        <v>20188</v>
      </c>
      <c r="G236" s="38">
        <f>+C236-(C$7+F236*C$8)</f>
        <v>0.18286399999487912</v>
      </c>
      <c r="H236" s="38"/>
      <c r="I236" s="38"/>
      <c r="K236" s="38">
        <f>G236</f>
        <v>0.18286399999487912</v>
      </c>
      <c r="L236" s="38"/>
      <c r="M236" s="38"/>
      <c r="N236" s="38"/>
      <c r="O236" s="38">
        <f>+C$11+C$12*F236</f>
        <v>0.16729574733971297</v>
      </c>
      <c r="P236" s="38">
        <f ca="1">+D$11+D$12*$F236</f>
        <v>0.17983681005128743</v>
      </c>
      <c r="Q236" s="39">
        <f>+C236-15018.5</f>
        <v>43070.175389999997</v>
      </c>
      <c r="R236" s="50"/>
      <c r="S236">
        <f>G236-O236</f>
        <v>1.5568252655166148E-2</v>
      </c>
      <c r="T236">
        <f>U$2+U$3*F236+U$4*F236^2+U$5*SIN(RADIANS(U$6*F236+U$7))</f>
        <v>1.8424803797852586E-2</v>
      </c>
      <c r="U236">
        <f>+(T236-S236)^2</f>
        <v>8.1598844307831938E-6</v>
      </c>
    </row>
    <row r="237" spans="1:21" x14ac:dyDescent="0.2">
      <c r="A237" s="67" t="s">
        <v>0</v>
      </c>
      <c r="B237" s="68" t="s">
        <v>103</v>
      </c>
      <c r="C237" s="93">
        <v>58414.701800000003</v>
      </c>
      <c r="D237" s="93">
        <v>2.0000000000000001E-4</v>
      </c>
      <c r="E237" s="60">
        <f>+(C237-C$7)/C$8</f>
        <v>20450.149293072889</v>
      </c>
      <c r="F237" s="38">
        <f>ROUND(2*E237,0)/2</f>
        <v>20450</v>
      </c>
      <c r="G237" s="38">
        <f>+C237-(C$7+F237*C$8)</f>
        <v>0.18577499999810243</v>
      </c>
      <c r="H237" s="38"/>
      <c r="I237" s="38"/>
      <c r="K237" s="38">
        <f>G237</f>
        <v>0.18577499999810243</v>
      </c>
      <c r="L237" s="38"/>
      <c r="M237" s="38"/>
      <c r="N237" s="38"/>
      <c r="O237" s="38">
        <f>+C$11+C$12*F237</f>
        <v>0.17029060024425674</v>
      </c>
      <c r="P237" s="38">
        <f ca="1">+D$11+D$12*$F237</f>
        <v>0.18448369741013976</v>
      </c>
      <c r="Q237" s="39">
        <f>+C237-15018.5</f>
        <v>43396.201800000003</v>
      </c>
      <c r="R237" s="50"/>
      <c r="S237">
        <f>G237-O237</f>
        <v>1.548439975384569E-2</v>
      </c>
      <c r="T237">
        <f>U$2+U$3*F237+U$4*F237^2+U$5*SIN(RADIANS(U$6*F237+U$7))</f>
        <v>1.6323922426606911E-2</v>
      </c>
      <c r="U237">
        <f>+(T237-S237)^2</f>
        <v>7.0479831808014334E-7</v>
      </c>
    </row>
    <row r="238" spans="1:21" x14ac:dyDescent="0.2">
      <c r="A238" s="69" t="s">
        <v>174</v>
      </c>
      <c r="B238" s="69" t="s">
        <v>27</v>
      </c>
      <c r="C238" s="85">
        <v>58464.47436</v>
      </c>
      <c r="D238" s="85">
        <v>8.0000000000000007E-5</v>
      </c>
      <c r="E238" s="60">
        <f>+(C238-C$7)/C$8</f>
        <v>20490.147669754318</v>
      </c>
      <c r="F238" s="38">
        <f>ROUND(2*E238,0)/2</f>
        <v>20490</v>
      </c>
      <c r="G238" s="38">
        <f>+C238-(C$7+F238*C$8)</f>
        <v>0.18375499999820022</v>
      </c>
      <c r="H238" s="38"/>
      <c r="I238" s="38"/>
      <c r="K238" s="38">
        <f>G238</f>
        <v>0.18375499999820022</v>
      </c>
      <c r="L238" s="38"/>
      <c r="M238" s="38"/>
      <c r="N238" s="38"/>
      <c r="O238" s="38">
        <f>+C$11+C$12*F238</f>
        <v>0.17074782969533209</v>
      </c>
      <c r="P238" s="38">
        <f ca="1">+D$11+D$12*$F238</f>
        <v>0.18519314586187291</v>
      </c>
      <c r="Q238" s="39">
        <f>+C238-15018.5</f>
        <v>43445.97436</v>
      </c>
      <c r="R238" s="50"/>
      <c r="S238">
        <f>G238-O238</f>
        <v>1.3007170302868132E-2</v>
      </c>
      <c r="T238">
        <f>U$2+U$3*F238+U$4*F238^2+U$5*SIN(RADIANS(U$6*F238+U$7))</f>
        <v>1.5973326010409419E-2</v>
      </c>
      <c r="U238">
        <f>+(T238-S238)^2</f>
        <v>8.7980796813797562E-6</v>
      </c>
    </row>
    <row r="239" spans="1:21" x14ac:dyDescent="0.2">
      <c r="A239" s="67" t="s">
        <v>0</v>
      </c>
      <c r="B239" s="68" t="s">
        <v>103</v>
      </c>
      <c r="C239" s="93">
        <v>58464.476999999999</v>
      </c>
      <c r="D239" s="93">
        <v>1E-4</v>
      </c>
      <c r="E239" s="60">
        <f>+(C239-C$7)/C$8</f>
        <v>20490.149791319178</v>
      </c>
      <c r="F239" s="38">
        <f>ROUND(2*E239,0)/2</f>
        <v>20490</v>
      </c>
      <c r="G239" s="38">
        <f>+C239-(C$7+F239*C$8)</f>
        <v>0.18639499999699183</v>
      </c>
      <c r="H239" s="38"/>
      <c r="I239" s="38"/>
      <c r="K239" s="38">
        <f>G239</f>
        <v>0.18639499999699183</v>
      </c>
      <c r="L239" s="38"/>
      <c r="M239" s="38"/>
      <c r="N239" s="38"/>
      <c r="O239" s="38">
        <f>+C$11+C$12*F239</f>
        <v>0.17074782969533209</v>
      </c>
      <c r="P239" s="38">
        <f ca="1">+D$11+D$12*$F239</f>
        <v>0.18519314586187291</v>
      </c>
      <c r="Q239" s="39">
        <f>+C239-15018.5</f>
        <v>43445.976999999999</v>
      </c>
      <c r="R239" s="50"/>
      <c r="S239">
        <f>G239-O239</f>
        <v>1.5647170301659741E-2</v>
      </c>
      <c r="T239">
        <f>U$2+U$3*F239+U$4*F239^2+U$5*SIN(RADIANS(U$6*F239+U$7))</f>
        <v>1.5973326010409419E-2</v>
      </c>
      <c r="U239">
        <f>+(T239-S239)^2</f>
        <v>1.0637754635000517E-7</v>
      </c>
    </row>
    <row r="240" spans="1:21" x14ac:dyDescent="0.2">
      <c r="A240" s="69" t="s">
        <v>174</v>
      </c>
      <c r="B240" s="69" t="s">
        <v>27</v>
      </c>
      <c r="C240" s="85">
        <v>58489.361109999998</v>
      </c>
      <c r="D240" s="85">
        <v>1.2999999999999999E-4</v>
      </c>
      <c r="E240" s="60">
        <f>+(C240-C$7)/C$8</f>
        <v>20510.147235797867</v>
      </c>
      <c r="F240" s="38">
        <f>ROUND(2*E240,0)/2</f>
        <v>20510</v>
      </c>
      <c r="G240" s="38">
        <f>+C240-(C$7+F240*C$8)</f>
        <v>0.18321499999728985</v>
      </c>
      <c r="H240" s="38"/>
      <c r="I240" s="38"/>
      <c r="K240" s="38">
        <f>G240</f>
        <v>0.18321499999728985</v>
      </c>
      <c r="L240" s="38"/>
      <c r="M240" s="38"/>
      <c r="N240" s="38"/>
      <c r="O240" s="38">
        <f>+C$11+C$12*F240</f>
        <v>0.17097644442086979</v>
      </c>
      <c r="P240" s="38">
        <f ca="1">+D$11+D$12*$F240</f>
        <v>0.18554787008773954</v>
      </c>
      <c r="Q240" s="39">
        <f>+C240-15018.5</f>
        <v>43470.861109999998</v>
      </c>
      <c r="R240" s="50"/>
      <c r="S240">
        <f>G240-O240</f>
        <v>1.2238555576420063E-2</v>
      </c>
      <c r="T240">
        <f>U$2+U$3*F240+U$4*F240^2+U$5*SIN(RADIANS(U$6*F240+U$7))</f>
        <v>1.5795856325199656E-2</v>
      </c>
      <c r="U240">
        <f>+(T240-S240)^2</f>
        <v>1.2654388617267855E-5</v>
      </c>
    </row>
    <row r="241" spans="1:21" x14ac:dyDescent="0.2">
      <c r="A241" s="67" t="s">
        <v>0</v>
      </c>
      <c r="B241" s="68" t="s">
        <v>103</v>
      </c>
      <c r="C241" s="93">
        <v>58489.363100000002</v>
      </c>
      <c r="D241" s="93">
        <v>2.0000000000000001E-4</v>
      </c>
      <c r="E241" s="60">
        <f>+(C241-C$7)/C$8</f>
        <v>20510.148835007749</v>
      </c>
      <c r="F241" s="38">
        <f>ROUND(2*E241,0)/2</f>
        <v>20510</v>
      </c>
      <c r="G241" s="38">
        <f>+C241-(C$7+F241*C$8)</f>
        <v>0.1852050000015879</v>
      </c>
      <c r="H241" s="38"/>
      <c r="I241" s="38"/>
      <c r="K241" s="38">
        <f>G241</f>
        <v>0.1852050000015879</v>
      </c>
      <c r="L241" s="38"/>
      <c r="M241" s="38"/>
      <c r="N241" s="38"/>
      <c r="O241" s="38">
        <f>+C$11+C$12*F241</f>
        <v>0.17097644442086979</v>
      </c>
      <c r="P241" s="38">
        <f ca="1">+D$11+D$12*$F241</f>
        <v>0.18554787008773954</v>
      </c>
      <c r="Q241" s="39">
        <f>+C241-15018.5</f>
        <v>43470.863100000002</v>
      </c>
      <c r="R241" s="50"/>
      <c r="S241">
        <f>G241-O241</f>
        <v>1.4228555580718116E-2</v>
      </c>
      <c r="T241">
        <f>U$2+U$3*F241+U$4*F241^2+U$5*SIN(RADIANS(U$6*F241+U$7))</f>
        <v>1.5795856325199656E-2</v>
      </c>
      <c r="U241">
        <f>+(T241-S241)^2</f>
        <v>2.4564316236523881E-6</v>
      </c>
    </row>
    <row r="242" spans="1:21" x14ac:dyDescent="0.2">
      <c r="A242" s="69" t="s">
        <v>174</v>
      </c>
      <c r="B242" s="69" t="s">
        <v>27</v>
      </c>
      <c r="C242" s="85">
        <v>58494.339019999999</v>
      </c>
      <c r="D242" s="85">
        <v>5.0000000000000002E-5</v>
      </c>
      <c r="E242" s="60">
        <f>+(C242-C$7)/C$8</f>
        <v>20514.147599035488</v>
      </c>
      <c r="F242" s="38">
        <f>ROUND(2*E242,0)/2</f>
        <v>20514</v>
      </c>
      <c r="G242" s="38">
        <f>+C242-(C$7+F242*C$8)</f>
        <v>0.18366699999023695</v>
      </c>
      <c r="H242" s="38"/>
      <c r="I242" s="38"/>
      <c r="K242" s="38">
        <f>G242</f>
        <v>0.18366699999023695</v>
      </c>
      <c r="L242" s="38"/>
      <c r="M242" s="38"/>
      <c r="N242" s="38"/>
      <c r="O242" s="38">
        <f>+C$11+C$12*F242</f>
        <v>0.17102216736597731</v>
      </c>
      <c r="P242" s="38">
        <f ca="1">+D$11+D$12*$F242</f>
        <v>0.18561881493291282</v>
      </c>
      <c r="Q242" s="39">
        <f>+C242-15018.5</f>
        <v>43475.839019999999</v>
      </c>
      <c r="R242" s="50"/>
      <c r="S242">
        <f>G242-O242</f>
        <v>1.2644832624259639E-2</v>
      </c>
      <c r="T242">
        <f>U$2+U$3*F242+U$4*F242^2+U$5*SIN(RADIANS(U$6*F242+U$7))</f>
        <v>1.5760201698370651E-2</v>
      </c>
      <c r="U242">
        <f>+(T242-S242)^2</f>
        <v>9.705524467927305E-6</v>
      </c>
    </row>
    <row r="243" spans="1:21" x14ac:dyDescent="0.2">
      <c r="A243" s="67" t="s">
        <v>0</v>
      </c>
      <c r="B243" s="68" t="s">
        <v>103</v>
      </c>
      <c r="C243" s="93">
        <v>58494.3416</v>
      </c>
      <c r="D243" s="93">
        <v>1E-4</v>
      </c>
      <c r="E243" s="60">
        <f>+(C243-C$7)/C$8</f>
        <v>20514.149672382966</v>
      </c>
      <c r="F243" s="38">
        <f>ROUND(2*E243,0)/2</f>
        <v>20514</v>
      </c>
      <c r="G243" s="38">
        <f>+C243-(C$7+F243*C$8)</f>
        <v>0.18624699999054428</v>
      </c>
      <c r="H243" s="38"/>
      <c r="I243" s="38"/>
      <c r="K243" s="38">
        <f>G243</f>
        <v>0.18624699999054428</v>
      </c>
      <c r="L243" s="38"/>
      <c r="M243" s="38"/>
      <c r="N243" s="38"/>
      <c r="O243" s="38">
        <f>+C$11+C$12*F243</f>
        <v>0.17102216736597731</v>
      </c>
      <c r="P243" s="38">
        <f ca="1">+D$11+D$12*$F243</f>
        <v>0.18561881493291282</v>
      </c>
      <c r="Q243" s="39">
        <f>+C243-15018.5</f>
        <v>43475.8416</v>
      </c>
      <c r="R243" s="50"/>
      <c r="S243">
        <f>G243-O243</f>
        <v>1.5224832624566975E-2</v>
      </c>
      <c r="T243">
        <f>U$2+U$3*F243+U$4*F243^2+U$5*SIN(RADIANS(U$6*F243+U$7))</f>
        <v>1.5760201698370651E-2</v>
      </c>
      <c r="U243">
        <f>+(T243-S243)^2</f>
        <v>2.8662004518540568E-7</v>
      </c>
    </row>
    <row r="244" spans="1:21" x14ac:dyDescent="0.2">
      <c r="A244" s="69" t="s">
        <v>174</v>
      </c>
      <c r="B244" s="69" t="s">
        <v>27</v>
      </c>
      <c r="C244" s="85">
        <v>58499.320939999998</v>
      </c>
      <c r="D244" s="85">
        <v>1.2E-4</v>
      </c>
      <c r="E244" s="60">
        <f>+(C244-C$7)/C$8</f>
        <v>20518.151184801554</v>
      </c>
      <c r="F244" s="38">
        <f>ROUND(2*E244,0)/2</f>
        <v>20518</v>
      </c>
      <c r="G244" s="38">
        <f>+C244-(C$7+F244*C$8)</f>
        <v>0.18812899999466026</v>
      </c>
      <c r="H244" s="38"/>
      <c r="I244" s="38"/>
      <c r="K244" s="38">
        <f>G244</f>
        <v>0.18812899999466026</v>
      </c>
      <c r="L244" s="38"/>
      <c r="M244" s="38"/>
      <c r="N244" s="38"/>
      <c r="O244" s="38">
        <f>+C$11+C$12*F244</f>
        <v>0.17106789031108488</v>
      </c>
      <c r="P244" s="38">
        <f ca="1">+D$11+D$12*$F244</f>
        <v>0.18568975977808616</v>
      </c>
      <c r="Q244" s="39">
        <f>+C244-15018.5</f>
        <v>43480.820939999998</v>
      </c>
      <c r="R244" s="50"/>
      <c r="S244">
        <f>G244-O244</f>
        <v>1.7061109683575382E-2</v>
      </c>
      <c r="T244">
        <f>U$2+U$3*F244+U$4*F244^2+U$5*SIN(RADIANS(U$6*F244+U$7))</f>
        <v>1.572449541843364E-2</v>
      </c>
      <c r="U244">
        <f>+(T244-S244)^2</f>
        <v>1.7865376937803984E-6</v>
      </c>
    </row>
    <row r="245" spans="1:21" x14ac:dyDescent="0.2">
      <c r="A245" s="69" t="s">
        <v>174</v>
      </c>
      <c r="B245" s="69" t="s">
        <v>27</v>
      </c>
      <c r="C245" s="85">
        <v>58520.471380000003</v>
      </c>
      <c r="D245" s="85">
        <v>5.0000000000000002E-5</v>
      </c>
      <c r="E245" s="60">
        <f>+(C245-C$7)/C$8</f>
        <v>20535.148165991555</v>
      </c>
      <c r="F245" s="38">
        <f>ROUND(2*E245,0)/2</f>
        <v>20535</v>
      </c>
      <c r="G245" s="38">
        <f>+C245-(C$7+F245*C$8)</f>
        <v>0.18437249999988126</v>
      </c>
      <c r="H245" s="38"/>
      <c r="I245" s="38"/>
      <c r="K245" s="38">
        <f>G245</f>
        <v>0.18437249999988126</v>
      </c>
      <c r="L245" s="38"/>
      <c r="M245" s="38"/>
      <c r="N245" s="38"/>
      <c r="O245" s="38">
        <f>+C$11+C$12*F245</f>
        <v>0.17126221282779192</v>
      </c>
      <c r="P245" s="38">
        <f ca="1">+D$11+D$12*$F245</f>
        <v>0.18599127537007276</v>
      </c>
      <c r="Q245" s="39">
        <f>+C245-15018.5</f>
        <v>43501.971380000003</v>
      </c>
      <c r="R245" s="50"/>
      <c r="S245">
        <f>G245-O245</f>
        <v>1.3110287172089341E-2</v>
      </c>
      <c r="T245">
        <f>U$2+U$3*F245+U$4*F245^2+U$5*SIN(RADIANS(U$6*F245+U$7))</f>
        <v>1.5572186564038666E-2</v>
      </c>
      <c r="U245">
        <f>+(T245-S245)^2</f>
        <v>6.060948616080458E-6</v>
      </c>
    </row>
    <row r="246" spans="1:21" x14ac:dyDescent="0.2">
      <c r="A246" s="70" t="s">
        <v>175</v>
      </c>
      <c r="B246" s="71" t="s">
        <v>103</v>
      </c>
      <c r="C246" s="95">
        <v>58520.472500000003</v>
      </c>
      <c r="D246" s="95">
        <v>1E-4</v>
      </c>
      <c r="E246" s="60">
        <f>+(C246-C$7)/C$8</f>
        <v>20535.149066049376</v>
      </c>
      <c r="F246" s="38">
        <f>ROUND(2*E246,0)/2</f>
        <v>20535</v>
      </c>
      <c r="G246" s="38">
        <f>+C246-(C$7+F246*C$8)</f>
        <v>0.18549250000069151</v>
      </c>
      <c r="H246" s="38"/>
      <c r="I246" s="38"/>
      <c r="K246" s="38">
        <f>G246</f>
        <v>0.18549250000069151</v>
      </c>
      <c r="L246" s="38"/>
      <c r="M246" s="38"/>
      <c r="N246" s="38"/>
      <c r="O246" s="38">
        <f>+C$11+C$12*F246</f>
        <v>0.17126221282779192</v>
      </c>
      <c r="P246" s="38">
        <f ca="1">+D$11+D$12*$F246</f>
        <v>0.18599127537007276</v>
      </c>
      <c r="Q246" s="39">
        <f>+C246-15018.5</f>
        <v>43501.972500000003</v>
      </c>
      <c r="R246" s="50"/>
      <c r="S246">
        <f>G246-O246</f>
        <v>1.4230287172899592E-2</v>
      </c>
      <c r="T246">
        <f>U$2+U$3*F246+U$4*F246^2+U$5*SIN(RADIANS(U$6*F246+U$7))</f>
        <v>1.5572186564038666E-2</v>
      </c>
      <c r="U246">
        <f>+(T246-S246)^2</f>
        <v>1.8006939759394197E-6</v>
      </c>
    </row>
    <row r="247" spans="1:21" x14ac:dyDescent="0.2">
      <c r="A247" s="69" t="s">
        <v>174</v>
      </c>
      <c r="B247" s="69" t="s">
        <v>27</v>
      </c>
      <c r="C247" s="85">
        <v>58530.427580000003</v>
      </c>
      <c r="D247" s="85">
        <v>5.0000000000000002E-5</v>
      </c>
      <c r="E247" s="60">
        <f>+(C247-C$7)/C$8</f>
        <v>20543.149197843555</v>
      </c>
      <c r="F247" s="38">
        <f>ROUND(2*E247,0)/2</f>
        <v>20543</v>
      </c>
      <c r="G247" s="38">
        <f>+C247-(C$7+F247*C$8)</f>
        <v>0.18565649999800371</v>
      </c>
      <c r="H247" s="38"/>
      <c r="I247" s="38"/>
      <c r="K247" s="38">
        <f>G247</f>
        <v>0.18565649999800371</v>
      </c>
      <c r="L247" s="38"/>
      <c r="M247" s="38"/>
      <c r="N247" s="38"/>
      <c r="O247" s="38">
        <f>+C$11+C$12*F247</f>
        <v>0.17135365871800701</v>
      </c>
      <c r="P247" s="38">
        <f ca="1">+D$11+D$12*$F247</f>
        <v>0.18613316506041938</v>
      </c>
      <c r="Q247" s="39">
        <f>+C247-15018.5</f>
        <v>43511.927580000003</v>
      </c>
      <c r="R247" s="50"/>
      <c r="S247">
        <f>G247-O247</f>
        <v>1.4302841279996703E-2</v>
      </c>
      <c r="T247">
        <f>U$2+U$3*F247+U$4*F247^2+U$5*SIN(RADIANS(U$6*F247+U$7))</f>
        <v>1.550021210709971E-2</v>
      </c>
      <c r="U247">
        <f>+(T247-S247)^2</f>
        <v>1.4336968975973397E-6</v>
      </c>
    </row>
    <row r="248" spans="1:21" x14ac:dyDescent="0.2">
      <c r="A248" s="70" t="s">
        <v>175</v>
      </c>
      <c r="B248" s="71" t="s">
        <v>103</v>
      </c>
      <c r="C248" s="95">
        <v>58530.428200000002</v>
      </c>
      <c r="D248" s="95">
        <v>1E-4</v>
      </c>
      <c r="E248" s="60">
        <f>+(C248-C$7)/C$8</f>
        <v>20543.149696089851</v>
      </c>
      <c r="F248" s="38">
        <f>ROUND(2*E248,0)/2</f>
        <v>20543</v>
      </c>
      <c r="G248" s="38">
        <f>+C248-(C$7+F248*C$8)</f>
        <v>0.18627649999689311</v>
      </c>
      <c r="H248" s="38"/>
      <c r="I248" s="38"/>
      <c r="K248" s="38">
        <f>G248</f>
        <v>0.18627649999689311</v>
      </c>
      <c r="L248" s="38"/>
      <c r="M248" s="38"/>
      <c r="N248" s="38"/>
      <c r="O248" s="38">
        <f>+C$11+C$12*F248</f>
        <v>0.17135365871800701</v>
      </c>
      <c r="P248" s="38">
        <f ca="1">+D$11+D$12*$F248</f>
        <v>0.18613316506041938</v>
      </c>
      <c r="Q248" s="39">
        <f>+C248-15018.5</f>
        <v>43511.928200000002</v>
      </c>
      <c r="R248" s="50"/>
      <c r="S248">
        <f>G248-O248</f>
        <v>1.4922841278886101E-2</v>
      </c>
      <c r="T248">
        <f>U$2+U$3*F248+U$4*F248^2+U$5*SIN(RADIANS(U$6*F248+U$7))</f>
        <v>1.550021210709971E-2</v>
      </c>
      <c r="U248">
        <f>+(T248-S248)^2</f>
        <v>3.3335707327206935E-7</v>
      </c>
    </row>
    <row r="249" spans="1:21" x14ac:dyDescent="0.2">
      <c r="A249" s="70" t="s">
        <v>175</v>
      </c>
      <c r="B249" s="71" t="s">
        <v>103</v>
      </c>
      <c r="C249" s="95">
        <v>58540.382899999997</v>
      </c>
      <c r="D249" s="95">
        <v>1E-4</v>
      </c>
      <c r="E249" s="60">
        <f>+(C249-C$7)/C$8</f>
        <v>20551.149522507265</v>
      </c>
      <c r="F249" s="38">
        <f>ROUND(2*E249,0)/2</f>
        <v>20551</v>
      </c>
      <c r="G249" s="38">
        <f>+C249-(C$7+F249*C$8)</f>
        <v>0.18606049999652896</v>
      </c>
      <c r="H249" s="38"/>
      <c r="I249" s="38"/>
      <c r="K249" s="38">
        <f>G249</f>
        <v>0.18606049999652896</v>
      </c>
      <c r="L249" s="38"/>
      <c r="M249" s="38"/>
      <c r="N249" s="38"/>
      <c r="O249" s="38">
        <f>+C$11+C$12*F249</f>
        <v>0.17144510460822204</v>
      </c>
      <c r="P249" s="38">
        <f ca="1">+D$11+D$12*$F249</f>
        <v>0.18627505475076606</v>
      </c>
      <c r="Q249" s="39">
        <f>+C249-15018.5</f>
        <v>43521.882899999997</v>
      </c>
      <c r="R249" s="50"/>
      <c r="S249">
        <f>G249-O249</f>
        <v>1.4615395388306918E-2</v>
      </c>
      <c r="T249">
        <f>U$2+U$3*F249+U$4*F249^2+U$5*SIN(RADIANS(U$6*F249+U$7))</f>
        <v>1.5428054920192983E-2</v>
      </c>
      <c r="U249">
        <f>+(T249-S249)^2</f>
        <v>6.6041551476527829E-7</v>
      </c>
    </row>
    <row r="250" spans="1:21" ht="12" customHeight="1" x14ac:dyDescent="0.2">
      <c r="A250" s="72" t="s">
        <v>176</v>
      </c>
      <c r="B250" s="73" t="s">
        <v>103</v>
      </c>
      <c r="C250" s="96">
        <v>58922.404699999999</v>
      </c>
      <c r="D250" s="96">
        <v>1E-4</v>
      </c>
      <c r="E250" s="60">
        <f>+(C250-C$7)/C$8</f>
        <v>20858.151048185635</v>
      </c>
      <c r="F250" s="38">
        <f>ROUND(2*E250,0)/2</f>
        <v>20858</v>
      </c>
      <c r="G250" s="38">
        <f>+C250-(C$7+F250*C$8)</f>
        <v>0.18795899999531684</v>
      </c>
      <c r="H250" s="38"/>
      <c r="I250" s="38"/>
      <c r="K250" s="38">
        <f>G250</f>
        <v>0.18795899999531684</v>
      </c>
      <c r="L250" s="38"/>
      <c r="M250" s="38"/>
      <c r="N250" s="38"/>
      <c r="O250" s="38">
        <f>+C$11+C$12*F250</f>
        <v>0.17495434064522564</v>
      </c>
      <c r="P250" s="38">
        <f ca="1">+D$11+D$12*$F250</f>
        <v>0.19172007161781818</v>
      </c>
      <c r="Q250" s="39">
        <f>+C250-15018.5</f>
        <v>43903.904699999999</v>
      </c>
      <c r="R250" s="50"/>
      <c r="S250">
        <f>G250-O250</f>
        <v>1.3004659350091208E-2</v>
      </c>
      <c r="T250">
        <f>U$2+U$3*F250+U$4*F250^2+U$5*SIN(RADIANS(U$6*F250+U$7))</f>
        <v>1.2589268454600346E-2</v>
      </c>
      <c r="U250">
        <f>+(T250-S250)^2</f>
        <v>1.7254959605670013E-7</v>
      </c>
    </row>
    <row r="251" spans="1:21" ht="12" customHeight="1" x14ac:dyDescent="0.2">
      <c r="A251" s="74" t="s">
        <v>178</v>
      </c>
      <c r="B251" s="71" t="s">
        <v>103</v>
      </c>
      <c r="C251" s="95">
        <v>59092.879800000002</v>
      </c>
      <c r="D251" s="95">
        <v>5.9999999999999995E-4</v>
      </c>
      <c r="E251" s="60">
        <f>+(C251-C$7)/C$8</f>
        <v>20995.148768708845</v>
      </c>
      <c r="F251" s="38">
        <f>ROUND(2*E251,0)/2</f>
        <v>20995</v>
      </c>
      <c r="G251" s="38">
        <f>+C251-(C$7+F251*C$8)</f>
        <v>0.18512249999912456</v>
      </c>
      <c r="H251" s="38"/>
      <c r="I251" s="38"/>
      <c r="K251" s="38">
        <f>G251</f>
        <v>0.18512249999912456</v>
      </c>
      <c r="L251" s="38"/>
      <c r="M251" s="38"/>
      <c r="N251" s="38"/>
      <c r="O251" s="38">
        <f>+C$11+C$12*F251</f>
        <v>0.17652035151515877</v>
      </c>
      <c r="P251" s="38">
        <f ca="1">+D$11+D$12*$F251</f>
        <v>0.19414993256500435</v>
      </c>
      <c r="Q251" s="39">
        <f>+C251-15018.5</f>
        <v>44074.379800000002</v>
      </c>
      <c r="R251" s="50"/>
      <c r="S251">
        <f>G251-O251</f>
        <v>8.602148483965788E-3</v>
      </c>
      <c r="T251">
        <f>U$2+U$3*F251+U$4*F251^2+U$5*SIN(RADIANS(U$6*F251+U$7))</f>
        <v>1.1339392160650667E-2</v>
      </c>
      <c r="U251">
        <f>+(T251-S251)^2</f>
        <v>7.4925029455513522E-6</v>
      </c>
    </row>
    <row r="252" spans="1:21" ht="12" customHeight="1" x14ac:dyDescent="0.2">
      <c r="A252" s="75" t="s">
        <v>179</v>
      </c>
      <c r="B252" s="76" t="s">
        <v>103</v>
      </c>
      <c r="C252" s="97">
        <v>59138.925000000003</v>
      </c>
      <c r="D252" s="98">
        <v>2.0000000000000001E-4</v>
      </c>
      <c r="E252" s="60">
        <f>+(C252-C$7)/C$8</f>
        <v>21032.151752963058</v>
      </c>
      <c r="F252" s="38">
        <f>ROUND(2*E252,0)/2</f>
        <v>21032</v>
      </c>
      <c r="G252" s="38">
        <f>+C252-(C$7+F252*C$8)</f>
        <v>0.1888360000011744</v>
      </c>
      <c r="H252" s="38"/>
      <c r="I252" s="38"/>
      <c r="K252" s="38">
        <f>G252</f>
        <v>0.1888360000011744</v>
      </c>
      <c r="L252" s="38"/>
      <c r="M252" s="38"/>
      <c r="N252" s="38"/>
      <c r="O252" s="38">
        <f>+C$11+C$12*F252</f>
        <v>0.17694328875740351</v>
      </c>
      <c r="P252" s="38">
        <f ca="1">+D$11+D$12*$F252</f>
        <v>0.19480617238285752</v>
      </c>
      <c r="Q252" s="39">
        <f>+C252-15018.5</f>
        <v>44120.425000000003</v>
      </c>
      <c r="R252" s="50"/>
      <c r="S252">
        <f>G252-O252</f>
        <v>1.1892711243770893E-2</v>
      </c>
      <c r="T252">
        <f>U$2+U$3*F252+U$4*F252^2+U$5*SIN(RADIANS(U$6*F252+U$7))</f>
        <v>1.1010476289882096E-2</v>
      </c>
      <c r="U252">
        <f>+(T252-S252)^2</f>
        <v>7.7833851386316763E-7</v>
      </c>
    </row>
    <row r="253" spans="1:21" ht="12" customHeight="1" x14ac:dyDescent="0.2">
      <c r="A253" s="74" t="s">
        <v>178</v>
      </c>
      <c r="B253" s="71" t="s">
        <v>103</v>
      </c>
      <c r="C253" s="95">
        <v>59158.834499999997</v>
      </c>
      <c r="D253" s="95">
        <v>2.0000000000000001E-4</v>
      </c>
      <c r="E253" s="60">
        <f>+(C253-C$7)/C$8</f>
        <v>21048.151486160197</v>
      </c>
      <c r="F253" s="38">
        <f>ROUND(2*E253,0)/2</f>
        <v>21048</v>
      </c>
      <c r="G253" s="38">
        <f>+C253-(C$7+F253*C$8)</f>
        <v>0.18850399999064393</v>
      </c>
      <c r="H253" s="38"/>
      <c r="I253" s="38"/>
      <c r="K253" s="38">
        <f>G253</f>
        <v>0.18850399999064393</v>
      </c>
      <c r="L253" s="38"/>
      <c r="M253" s="38"/>
      <c r="N253" s="38"/>
      <c r="O253" s="38">
        <f>+C$11+C$12*F253</f>
        <v>0.17712618053783369</v>
      </c>
      <c r="P253" s="38">
        <f ca="1">+D$11+D$12*$F253</f>
        <v>0.19508995176355082</v>
      </c>
      <c r="Q253" s="39">
        <f>+C253-15018.5</f>
        <v>44140.334499999997</v>
      </c>
      <c r="R253" s="50"/>
      <c r="S253">
        <f>G253-O253</f>
        <v>1.1377819452810245E-2</v>
      </c>
      <c r="T253">
        <f>U$2+U$3*F253+U$4*F253^2+U$5*SIN(RADIANS(U$6*F253+U$7))</f>
        <v>1.0869732368115382E-2</v>
      </c>
      <c r="U253">
        <f>+(T253-S253)^2</f>
        <v>2.5815248563372494E-7</v>
      </c>
    </row>
    <row r="254" spans="1:21" ht="12" customHeight="1" x14ac:dyDescent="0.2">
      <c r="A254" s="75" t="s">
        <v>179</v>
      </c>
      <c r="B254" s="76" t="s">
        <v>103</v>
      </c>
      <c r="C254" s="97">
        <v>59188.699200000003</v>
      </c>
      <c r="D254" s="98">
        <v>2.0000000000000001E-4</v>
      </c>
      <c r="E254" s="60">
        <f>+(C254-C$7)/C$8</f>
        <v>21072.151447586297</v>
      </c>
      <c r="F254" s="38">
        <f>ROUND(2*E254,0)/2</f>
        <v>21072</v>
      </c>
      <c r="G254" s="38">
        <f>+C254-(C$7+F254*C$8)</f>
        <v>0.18845600000349805</v>
      </c>
      <c r="H254" s="38"/>
      <c r="I254" s="38"/>
      <c r="K254" s="38">
        <f>G254</f>
        <v>0.18845600000349805</v>
      </c>
      <c r="L254" s="38"/>
      <c r="M254" s="38"/>
      <c r="N254" s="38"/>
      <c r="O254" s="38">
        <f>+C$11+C$12*F254</f>
        <v>0.17740051820847891</v>
      </c>
      <c r="P254" s="38">
        <f ca="1">+D$11+D$12*$F254</f>
        <v>0.19551562083459068</v>
      </c>
      <c r="Q254" s="39">
        <f>+C254-15018.5</f>
        <v>44170.199200000003</v>
      </c>
      <c r="R254" s="50"/>
      <c r="S254">
        <f>G254-O254</f>
        <v>1.105548179501914E-2</v>
      </c>
      <c r="T254">
        <f>U$2+U$3*F254+U$4*F254^2+U$5*SIN(RADIANS(U$6*F254+U$7))</f>
        <v>1.0660462731943671E-2</v>
      </c>
      <c r="U254">
        <f>+(T254-S254)^2</f>
        <v>1.5604006019302088E-7</v>
      </c>
    </row>
    <row r="255" spans="1:21" ht="12" customHeight="1" x14ac:dyDescent="0.2">
      <c r="A255" s="74" t="s">
        <v>177</v>
      </c>
      <c r="B255" s="71" t="s">
        <v>103</v>
      </c>
      <c r="C255" s="95">
        <v>59263.361100000002</v>
      </c>
      <c r="D255" s="95">
        <v>5.0000000000000001E-4</v>
      </c>
      <c r="E255" s="60">
        <f>+(C255-C$7)/C$8</f>
        <v>21132.151471694986</v>
      </c>
      <c r="F255" s="38">
        <f>ROUND(2*E255,0)/2</f>
        <v>21132</v>
      </c>
      <c r="G255" s="38">
        <f>+C255-(C$7+F255*C$8)</f>
        <v>0.18848599999910221</v>
      </c>
      <c r="H255" s="38"/>
      <c r="I255" s="38"/>
      <c r="K255" s="38">
        <f>G255</f>
        <v>0.18848599999910221</v>
      </c>
      <c r="L255" s="38"/>
      <c r="M255" s="38"/>
      <c r="N255" s="38"/>
      <c r="O255" s="38">
        <f>+C$11+C$12*F255</f>
        <v>0.17808636238509196</v>
      </c>
      <c r="P255" s="38">
        <f ca="1">+D$11+D$12*$F255</f>
        <v>0.19657979351219046</v>
      </c>
      <c r="Q255" s="39">
        <f>+C255-15018.5</f>
        <v>44244.861100000002</v>
      </c>
      <c r="R255" s="50"/>
      <c r="S255">
        <f>G255-O255</f>
        <v>1.0399637614010249E-2</v>
      </c>
      <c r="T255">
        <f>U$2+U$3*F255+U$4*F255^2+U$5*SIN(RADIANS(U$6*F255+U$7))</f>
        <v>1.0148058689582136E-2</v>
      </c>
      <c r="U255">
        <f>+(T255-S255)^2</f>
        <v>6.3291955216406069E-8</v>
      </c>
    </row>
    <row r="256" spans="1:21" ht="12" customHeight="1" x14ac:dyDescent="0.2">
      <c r="A256" s="77" t="s">
        <v>180</v>
      </c>
      <c r="B256" s="76" t="s">
        <v>103</v>
      </c>
      <c r="C256" s="97">
        <v>59519.699699999997</v>
      </c>
      <c r="D256" s="98">
        <v>1E-4</v>
      </c>
      <c r="E256" s="60">
        <f>+(C256-C$7)/C$8</f>
        <v>21338.151080330557</v>
      </c>
      <c r="F256" s="38">
        <f>ROUND(2*E256,0)/2</f>
        <v>21338</v>
      </c>
      <c r="G256" s="38">
        <f>+C256-(C$7+F256*C$8)</f>
        <v>0.18799899999430636</v>
      </c>
      <c r="H256" s="38"/>
      <c r="I256" s="38"/>
      <c r="K256" s="38">
        <f>G256</f>
        <v>0.18799899999430636</v>
      </c>
      <c r="L256" s="38"/>
      <c r="M256" s="38"/>
      <c r="N256" s="38"/>
      <c r="O256" s="38">
        <f>+C$11+C$12*F256</f>
        <v>0.18044109405813019</v>
      </c>
      <c r="P256" s="38">
        <f ca="1">+D$11+D$12*$F256</f>
        <v>0.20023345303861634</v>
      </c>
      <c r="Q256" s="39">
        <f>+C256-15018.5</f>
        <v>44501.199699999997</v>
      </c>
      <c r="R256" s="50"/>
      <c r="S256">
        <f>G256-O256</f>
        <v>7.557905936176168E-3</v>
      </c>
      <c r="T256">
        <f>U$2+U$3*F256+U$4*F256^2+U$5*SIN(RADIANS(U$6*F256+U$7))</f>
        <v>8.5389669278567101E-3</v>
      </c>
      <c r="U256">
        <f>+(T256-S256)^2</f>
        <v>9.6248066939720865E-7</v>
      </c>
    </row>
    <row r="257" spans="1:4" x14ac:dyDescent="0.2">
      <c r="A257" s="40"/>
      <c r="B257" s="40"/>
      <c r="C257" s="40"/>
      <c r="D257" s="40"/>
    </row>
    <row r="258" spans="1:4" x14ac:dyDescent="0.2">
      <c r="A258" s="40"/>
      <c r="B258" s="40"/>
      <c r="C258" s="40"/>
      <c r="D258" s="40"/>
    </row>
    <row r="259" spans="1:4" x14ac:dyDescent="0.2">
      <c r="A259" s="40"/>
      <c r="B259" s="40"/>
      <c r="C259" s="40"/>
      <c r="D259" s="40"/>
    </row>
    <row r="260" spans="1:4" x14ac:dyDescent="0.2">
      <c r="A260" s="40"/>
      <c r="B260" s="40"/>
      <c r="C260" s="40"/>
      <c r="D260" s="40"/>
    </row>
    <row r="261" spans="1:4" x14ac:dyDescent="0.2">
      <c r="A261" s="40"/>
      <c r="B261" s="40"/>
      <c r="C261" s="40"/>
      <c r="D261" s="40"/>
    </row>
    <row r="262" spans="1:4" x14ac:dyDescent="0.2">
      <c r="A262" s="40"/>
      <c r="B262" s="40"/>
      <c r="C262" s="40"/>
      <c r="D262" s="40"/>
    </row>
    <row r="263" spans="1:4" x14ac:dyDescent="0.2">
      <c r="A263" s="40"/>
      <c r="B263" s="40"/>
      <c r="C263" s="40"/>
      <c r="D263" s="40"/>
    </row>
    <row r="264" spans="1:4" x14ac:dyDescent="0.2">
      <c r="A264" s="40"/>
      <c r="B264" s="40"/>
      <c r="C264" s="40"/>
      <c r="D264" s="40"/>
    </row>
    <row r="265" spans="1:4" x14ac:dyDescent="0.2">
      <c r="A265" s="40"/>
      <c r="B265" s="40"/>
      <c r="C265" s="40"/>
      <c r="D265" s="40"/>
    </row>
    <row r="266" spans="1:4" x14ac:dyDescent="0.2">
      <c r="A266" s="40"/>
      <c r="B266" s="40"/>
      <c r="C266" s="40"/>
      <c r="D266" s="40"/>
    </row>
    <row r="267" spans="1:4" x14ac:dyDescent="0.2">
      <c r="A267" s="40"/>
      <c r="B267" s="40"/>
      <c r="C267" s="40"/>
      <c r="D267" s="40"/>
    </row>
    <row r="268" spans="1:4" x14ac:dyDescent="0.2">
      <c r="A268" s="40"/>
      <c r="B268" s="40"/>
      <c r="C268" s="40"/>
      <c r="D268" s="40"/>
    </row>
    <row r="269" spans="1:4" x14ac:dyDescent="0.2">
      <c r="A269" s="40"/>
      <c r="B269" s="40"/>
      <c r="C269" s="40"/>
      <c r="D269" s="40"/>
    </row>
    <row r="270" spans="1:4" x14ac:dyDescent="0.2">
      <c r="A270" s="40"/>
      <c r="B270" s="40"/>
      <c r="C270" s="40"/>
      <c r="D270" s="40"/>
    </row>
    <row r="271" spans="1:4" x14ac:dyDescent="0.2">
      <c r="A271" s="40"/>
      <c r="B271" s="40"/>
      <c r="C271" s="40"/>
      <c r="D271" s="40"/>
    </row>
    <row r="272" spans="1:4" x14ac:dyDescent="0.2">
      <c r="A272" s="40"/>
      <c r="B272" s="40"/>
      <c r="C272" s="40"/>
      <c r="D272" s="40"/>
    </row>
    <row r="273" spans="1:4" x14ac:dyDescent="0.2">
      <c r="A273" s="40"/>
      <c r="B273" s="40"/>
      <c r="C273" s="40"/>
      <c r="D273" s="40"/>
    </row>
    <row r="274" spans="1:4" x14ac:dyDescent="0.2">
      <c r="A274" s="40"/>
      <c r="B274" s="40"/>
      <c r="C274" s="40"/>
      <c r="D274" s="40"/>
    </row>
    <row r="275" spans="1:4" x14ac:dyDescent="0.2">
      <c r="A275" s="40"/>
      <c r="B275" s="40"/>
      <c r="C275" s="40"/>
      <c r="D275" s="40"/>
    </row>
    <row r="276" spans="1:4" x14ac:dyDescent="0.2">
      <c r="A276" s="40"/>
      <c r="B276" s="40"/>
      <c r="C276" s="40"/>
      <c r="D276" s="40"/>
    </row>
    <row r="277" spans="1:4" x14ac:dyDescent="0.2">
      <c r="A277" s="40"/>
      <c r="B277" s="40"/>
      <c r="C277" s="40"/>
      <c r="D277" s="40"/>
    </row>
    <row r="278" spans="1:4" x14ac:dyDescent="0.2">
      <c r="A278" s="40"/>
      <c r="B278" s="40"/>
      <c r="C278" s="40"/>
      <c r="D278" s="40"/>
    </row>
    <row r="279" spans="1:4" x14ac:dyDescent="0.2">
      <c r="A279" s="40"/>
      <c r="B279" s="40"/>
      <c r="C279" s="40"/>
      <c r="D279" s="40"/>
    </row>
    <row r="280" spans="1:4" x14ac:dyDescent="0.2">
      <c r="A280" s="40"/>
      <c r="B280" s="40"/>
      <c r="C280" s="40"/>
      <c r="D280" s="40"/>
    </row>
    <row r="281" spans="1:4" x14ac:dyDescent="0.2">
      <c r="A281" s="40"/>
      <c r="B281" s="40"/>
      <c r="C281" s="40"/>
      <c r="D281" s="40"/>
    </row>
    <row r="282" spans="1:4" x14ac:dyDescent="0.2">
      <c r="A282" s="40"/>
      <c r="B282" s="40"/>
      <c r="C282" s="40"/>
      <c r="D282" s="40"/>
    </row>
    <row r="283" spans="1:4" x14ac:dyDescent="0.2">
      <c r="A283" s="40"/>
      <c r="B283" s="40"/>
      <c r="C283" s="40"/>
      <c r="D283" s="40"/>
    </row>
    <row r="284" spans="1:4" x14ac:dyDescent="0.2">
      <c r="A284" s="40"/>
      <c r="B284" s="40"/>
      <c r="C284" s="40"/>
      <c r="D284" s="40"/>
    </row>
    <row r="285" spans="1:4" x14ac:dyDescent="0.2">
      <c r="A285" s="40"/>
      <c r="B285" s="40"/>
      <c r="C285" s="40"/>
      <c r="D285" s="40"/>
    </row>
    <row r="286" spans="1:4" x14ac:dyDescent="0.2">
      <c r="A286" s="40"/>
      <c r="B286" s="40"/>
      <c r="C286" s="40"/>
      <c r="D286" s="40"/>
    </row>
    <row r="287" spans="1:4" x14ac:dyDescent="0.2">
      <c r="A287" s="40"/>
      <c r="B287" s="40"/>
      <c r="C287" s="40"/>
      <c r="D287" s="40"/>
    </row>
    <row r="288" spans="1:4" x14ac:dyDescent="0.2">
      <c r="A288" s="40"/>
      <c r="B288" s="40"/>
      <c r="C288" s="40"/>
      <c r="D288" s="40"/>
    </row>
    <row r="289" spans="1:4" x14ac:dyDescent="0.2">
      <c r="A289" s="40"/>
      <c r="B289" s="40"/>
      <c r="C289" s="40"/>
      <c r="D289" s="40"/>
    </row>
    <row r="290" spans="1:4" x14ac:dyDescent="0.2">
      <c r="A290" s="40"/>
      <c r="B290" s="40"/>
      <c r="C290" s="40"/>
      <c r="D290" s="40"/>
    </row>
    <row r="291" spans="1:4" x14ac:dyDescent="0.2">
      <c r="A291" s="40"/>
      <c r="B291" s="40"/>
      <c r="C291" s="40"/>
      <c r="D291" s="40"/>
    </row>
    <row r="292" spans="1:4" x14ac:dyDescent="0.2">
      <c r="A292" s="40"/>
      <c r="B292" s="40"/>
      <c r="C292" s="40"/>
      <c r="D292" s="40"/>
    </row>
    <row r="293" spans="1:4" x14ac:dyDescent="0.2">
      <c r="A293" s="40"/>
      <c r="B293" s="40"/>
      <c r="C293" s="40"/>
      <c r="D293" s="40"/>
    </row>
    <row r="294" spans="1:4" x14ac:dyDescent="0.2">
      <c r="A294" s="40"/>
      <c r="B294" s="40"/>
      <c r="C294" s="40"/>
      <c r="D294" s="40"/>
    </row>
    <row r="295" spans="1:4" x14ac:dyDescent="0.2">
      <c r="A295" s="40"/>
      <c r="B295" s="40"/>
      <c r="C295" s="40"/>
      <c r="D295" s="40"/>
    </row>
    <row r="296" spans="1:4" x14ac:dyDescent="0.2">
      <c r="A296" s="40"/>
      <c r="B296" s="40"/>
      <c r="C296" s="40"/>
      <c r="D296" s="40"/>
    </row>
    <row r="297" spans="1:4" x14ac:dyDescent="0.2">
      <c r="A297" s="40"/>
      <c r="B297" s="40"/>
      <c r="C297" s="40"/>
      <c r="D297" s="40"/>
    </row>
    <row r="298" spans="1:4" x14ac:dyDescent="0.2">
      <c r="A298" s="40"/>
      <c r="B298" s="40"/>
      <c r="C298" s="40"/>
      <c r="D298" s="40"/>
    </row>
    <row r="299" spans="1:4" x14ac:dyDescent="0.2">
      <c r="A299" s="40"/>
      <c r="B299" s="40"/>
      <c r="C299" s="40"/>
      <c r="D299" s="40"/>
    </row>
    <row r="300" spans="1:4" x14ac:dyDescent="0.2">
      <c r="A300" s="40"/>
      <c r="B300" s="40"/>
      <c r="C300" s="40"/>
      <c r="D300" s="40"/>
    </row>
    <row r="301" spans="1:4" x14ac:dyDescent="0.2">
      <c r="A301" s="40"/>
      <c r="B301" s="40"/>
      <c r="C301" s="40"/>
      <c r="D301" s="40"/>
    </row>
    <row r="302" spans="1:4" x14ac:dyDescent="0.2">
      <c r="A302" s="40"/>
      <c r="B302" s="40"/>
      <c r="C302" s="40"/>
      <c r="D302" s="40"/>
    </row>
    <row r="303" spans="1:4" x14ac:dyDescent="0.2">
      <c r="A303" s="40"/>
      <c r="B303" s="40"/>
      <c r="C303" s="40"/>
      <c r="D303" s="40"/>
    </row>
    <row r="304" spans="1:4" x14ac:dyDescent="0.2">
      <c r="A304" s="40"/>
      <c r="B304" s="40"/>
      <c r="C304" s="40"/>
      <c r="D304" s="40"/>
    </row>
    <row r="305" spans="1:4" x14ac:dyDescent="0.2">
      <c r="A305" s="40"/>
      <c r="B305" s="40"/>
      <c r="C305" s="40"/>
      <c r="D305" s="40"/>
    </row>
    <row r="306" spans="1:4" x14ac:dyDescent="0.2">
      <c r="A306" s="40"/>
      <c r="B306" s="40"/>
      <c r="C306" s="40"/>
      <c r="D306" s="40"/>
    </row>
    <row r="307" spans="1:4" x14ac:dyDescent="0.2">
      <c r="A307" s="40"/>
      <c r="B307" s="40"/>
      <c r="C307" s="40"/>
      <c r="D307" s="40"/>
    </row>
    <row r="308" spans="1:4" x14ac:dyDescent="0.2">
      <c r="A308" s="40"/>
      <c r="B308" s="40"/>
      <c r="C308" s="40"/>
      <c r="D308" s="40"/>
    </row>
    <row r="309" spans="1:4" x14ac:dyDescent="0.2">
      <c r="A309" s="40"/>
      <c r="B309" s="40"/>
      <c r="C309" s="40"/>
      <c r="D309" s="40"/>
    </row>
    <row r="310" spans="1:4" x14ac:dyDescent="0.2">
      <c r="A310" s="40"/>
      <c r="B310" s="40"/>
      <c r="C310" s="40"/>
      <c r="D310" s="40"/>
    </row>
    <row r="311" spans="1:4" x14ac:dyDescent="0.2">
      <c r="A311" s="40"/>
      <c r="B311" s="40"/>
      <c r="C311" s="40"/>
      <c r="D311" s="40"/>
    </row>
    <row r="312" spans="1:4" x14ac:dyDescent="0.2">
      <c r="A312" s="40"/>
      <c r="B312" s="40"/>
      <c r="C312" s="40"/>
      <c r="D312" s="40"/>
    </row>
    <row r="313" spans="1:4" x14ac:dyDescent="0.2">
      <c r="A313" s="40"/>
      <c r="B313" s="40"/>
      <c r="C313" s="40"/>
      <c r="D313" s="40"/>
    </row>
    <row r="314" spans="1:4" x14ac:dyDescent="0.2">
      <c r="A314" s="40"/>
      <c r="B314" s="40"/>
      <c r="C314" s="40"/>
      <c r="D314" s="40"/>
    </row>
    <row r="315" spans="1:4" x14ac:dyDescent="0.2">
      <c r="A315" s="40"/>
      <c r="B315" s="40"/>
      <c r="C315" s="40"/>
      <c r="D315" s="40"/>
    </row>
    <row r="316" spans="1:4" x14ac:dyDescent="0.2">
      <c r="A316" s="40"/>
      <c r="B316" s="40"/>
      <c r="C316" s="40"/>
      <c r="D316" s="40"/>
    </row>
    <row r="317" spans="1:4" x14ac:dyDescent="0.2">
      <c r="A317" s="40"/>
      <c r="B317" s="40"/>
      <c r="C317" s="40"/>
      <c r="D317" s="40"/>
    </row>
    <row r="318" spans="1:4" x14ac:dyDescent="0.2">
      <c r="A318" s="40"/>
      <c r="B318" s="40"/>
      <c r="C318" s="40"/>
      <c r="D318" s="40"/>
    </row>
    <row r="319" spans="1:4" x14ac:dyDescent="0.2">
      <c r="A319" s="40"/>
      <c r="B319" s="40"/>
      <c r="C319" s="40"/>
      <c r="D319" s="40"/>
    </row>
    <row r="320" spans="1:4" x14ac:dyDescent="0.2">
      <c r="A320" s="40"/>
      <c r="B320" s="40"/>
      <c r="C320" s="40"/>
      <c r="D320" s="40"/>
    </row>
    <row r="321" spans="1:4" x14ac:dyDescent="0.2">
      <c r="A321" s="40"/>
      <c r="B321" s="40"/>
      <c r="C321" s="40"/>
      <c r="D321" s="40"/>
    </row>
    <row r="322" spans="1:4" x14ac:dyDescent="0.2">
      <c r="A322" s="40"/>
      <c r="B322" s="40"/>
      <c r="C322" s="40"/>
      <c r="D322" s="40"/>
    </row>
    <row r="323" spans="1:4" x14ac:dyDescent="0.2">
      <c r="A323" s="40"/>
      <c r="B323" s="40"/>
      <c r="C323" s="40"/>
      <c r="D323" s="40"/>
    </row>
    <row r="324" spans="1:4" x14ac:dyDescent="0.2">
      <c r="A324" s="40"/>
      <c r="B324" s="40"/>
      <c r="C324" s="40"/>
      <c r="D324" s="40"/>
    </row>
    <row r="325" spans="1:4" x14ac:dyDescent="0.2">
      <c r="A325" s="40"/>
      <c r="B325" s="40"/>
      <c r="C325" s="40"/>
      <c r="D325" s="40"/>
    </row>
    <row r="326" spans="1:4" x14ac:dyDescent="0.2">
      <c r="A326" s="40"/>
      <c r="B326" s="40"/>
      <c r="C326" s="40"/>
      <c r="D326" s="40"/>
    </row>
    <row r="327" spans="1:4" x14ac:dyDescent="0.2">
      <c r="A327" s="40"/>
      <c r="B327" s="40"/>
      <c r="C327" s="40"/>
      <c r="D327" s="40"/>
    </row>
    <row r="328" spans="1:4" x14ac:dyDescent="0.2">
      <c r="A328" s="40"/>
      <c r="B328" s="40"/>
      <c r="C328" s="40"/>
      <c r="D328" s="40"/>
    </row>
    <row r="329" spans="1:4" x14ac:dyDescent="0.2">
      <c r="A329" s="40"/>
      <c r="B329" s="40"/>
      <c r="C329" s="40"/>
      <c r="D329" s="40"/>
    </row>
    <row r="330" spans="1:4" x14ac:dyDescent="0.2">
      <c r="A330" s="40"/>
      <c r="B330" s="40"/>
      <c r="C330" s="40"/>
      <c r="D330" s="40"/>
    </row>
    <row r="331" spans="1:4" x14ac:dyDescent="0.2">
      <c r="A331" s="40"/>
      <c r="B331" s="40"/>
      <c r="C331" s="40"/>
      <c r="D331" s="40"/>
    </row>
    <row r="332" spans="1:4" x14ac:dyDescent="0.2">
      <c r="A332" s="40"/>
      <c r="B332" s="40"/>
      <c r="C332" s="40"/>
      <c r="D332" s="40"/>
    </row>
    <row r="333" spans="1:4" x14ac:dyDescent="0.2">
      <c r="A333" s="40"/>
      <c r="B333" s="40"/>
      <c r="C333" s="40"/>
      <c r="D333" s="40"/>
    </row>
    <row r="334" spans="1:4" x14ac:dyDescent="0.2">
      <c r="A334" s="40"/>
      <c r="B334" s="40"/>
      <c r="C334" s="40"/>
      <c r="D334" s="40"/>
    </row>
    <row r="335" spans="1:4" x14ac:dyDescent="0.2">
      <c r="A335" s="40"/>
      <c r="B335" s="40"/>
      <c r="C335" s="40"/>
      <c r="D335" s="40"/>
    </row>
    <row r="336" spans="1:4" x14ac:dyDescent="0.2">
      <c r="A336" s="40"/>
      <c r="B336" s="40"/>
      <c r="C336" s="40"/>
      <c r="D336" s="40"/>
    </row>
    <row r="337" spans="1:4" x14ac:dyDescent="0.2">
      <c r="A337" s="40"/>
      <c r="B337" s="40"/>
      <c r="C337" s="40"/>
      <c r="D337" s="40"/>
    </row>
    <row r="338" spans="1:4" x14ac:dyDescent="0.2">
      <c r="A338" s="40"/>
      <c r="B338" s="40"/>
      <c r="C338" s="40"/>
      <c r="D338" s="40"/>
    </row>
    <row r="339" spans="1:4" x14ac:dyDescent="0.2">
      <c r="A339" s="40"/>
      <c r="B339" s="40"/>
      <c r="C339" s="40"/>
      <c r="D339" s="40"/>
    </row>
    <row r="340" spans="1:4" x14ac:dyDescent="0.2">
      <c r="A340" s="40"/>
      <c r="B340" s="40"/>
      <c r="C340" s="40"/>
      <c r="D340" s="40"/>
    </row>
    <row r="341" spans="1:4" x14ac:dyDescent="0.2">
      <c r="A341" s="40"/>
      <c r="B341" s="40"/>
      <c r="C341" s="40"/>
      <c r="D341" s="40"/>
    </row>
    <row r="342" spans="1:4" x14ac:dyDescent="0.2">
      <c r="A342" s="40"/>
      <c r="B342" s="40"/>
      <c r="C342" s="40"/>
      <c r="D342" s="40"/>
    </row>
    <row r="343" spans="1:4" x14ac:dyDescent="0.2">
      <c r="A343" s="40"/>
      <c r="B343" s="40"/>
      <c r="C343" s="40"/>
      <c r="D343" s="40"/>
    </row>
    <row r="344" spans="1:4" x14ac:dyDescent="0.2">
      <c r="A344" s="40"/>
      <c r="B344" s="40"/>
      <c r="C344" s="40"/>
      <c r="D344" s="40"/>
    </row>
    <row r="345" spans="1:4" x14ac:dyDescent="0.2">
      <c r="A345" s="40"/>
      <c r="B345" s="40"/>
      <c r="C345" s="40"/>
      <c r="D345" s="40"/>
    </row>
    <row r="346" spans="1:4" x14ac:dyDescent="0.2">
      <c r="A346" s="40"/>
      <c r="B346" s="40"/>
      <c r="C346" s="40"/>
      <c r="D346" s="40"/>
    </row>
    <row r="347" spans="1:4" x14ac:dyDescent="0.2">
      <c r="A347" s="40"/>
      <c r="B347" s="40"/>
      <c r="C347" s="40"/>
      <c r="D347" s="40"/>
    </row>
    <row r="348" spans="1:4" x14ac:dyDescent="0.2">
      <c r="A348" s="40"/>
      <c r="B348" s="40"/>
      <c r="C348" s="40"/>
      <c r="D348" s="40"/>
    </row>
    <row r="349" spans="1:4" x14ac:dyDescent="0.2">
      <c r="A349" s="40"/>
      <c r="B349" s="40"/>
      <c r="C349" s="40"/>
      <c r="D349" s="40"/>
    </row>
    <row r="350" spans="1:4" x14ac:dyDescent="0.2">
      <c r="A350" s="40"/>
      <c r="B350" s="40"/>
      <c r="C350" s="40"/>
      <c r="D350" s="40"/>
    </row>
    <row r="351" spans="1:4" x14ac:dyDescent="0.2">
      <c r="A351" s="40"/>
      <c r="B351" s="40"/>
      <c r="C351" s="40"/>
      <c r="D351" s="40"/>
    </row>
    <row r="352" spans="1:4" x14ac:dyDescent="0.2">
      <c r="A352" s="40"/>
      <c r="B352" s="40"/>
      <c r="C352" s="40"/>
      <c r="D352" s="40"/>
    </row>
    <row r="353" spans="1:4" x14ac:dyDescent="0.2">
      <c r="A353" s="40"/>
      <c r="B353" s="40"/>
      <c r="C353" s="40"/>
      <c r="D353" s="40"/>
    </row>
    <row r="354" spans="1:4" x14ac:dyDescent="0.2">
      <c r="A354" s="40"/>
      <c r="B354" s="40"/>
      <c r="C354" s="40"/>
      <c r="D354" s="40"/>
    </row>
    <row r="355" spans="1:4" x14ac:dyDescent="0.2">
      <c r="A355" s="40"/>
      <c r="B355" s="40"/>
      <c r="C355" s="40"/>
      <c r="D355" s="40"/>
    </row>
    <row r="356" spans="1:4" x14ac:dyDescent="0.2">
      <c r="A356" s="40"/>
      <c r="B356" s="40"/>
      <c r="C356" s="40"/>
      <c r="D356" s="40"/>
    </row>
    <row r="357" spans="1:4" x14ac:dyDescent="0.2">
      <c r="A357" s="40"/>
      <c r="B357" s="40"/>
      <c r="C357" s="40"/>
      <c r="D357" s="40"/>
    </row>
    <row r="358" spans="1:4" x14ac:dyDescent="0.2">
      <c r="A358" s="40"/>
      <c r="B358" s="40"/>
      <c r="C358" s="40"/>
      <c r="D358" s="40"/>
    </row>
    <row r="359" spans="1:4" x14ac:dyDescent="0.2">
      <c r="A359" s="40"/>
      <c r="B359" s="40"/>
      <c r="C359" s="40"/>
      <c r="D359" s="40"/>
    </row>
    <row r="360" spans="1:4" x14ac:dyDescent="0.2">
      <c r="A360" s="40"/>
      <c r="B360" s="40"/>
      <c r="C360" s="40"/>
      <c r="D360" s="40"/>
    </row>
    <row r="361" spans="1:4" x14ac:dyDescent="0.2">
      <c r="A361" s="40"/>
      <c r="B361" s="40"/>
      <c r="C361" s="40"/>
      <c r="D361" s="40"/>
    </row>
    <row r="362" spans="1:4" x14ac:dyDescent="0.2">
      <c r="A362" s="40"/>
      <c r="B362" s="40"/>
      <c r="C362" s="40"/>
      <c r="D362" s="40"/>
    </row>
    <row r="363" spans="1:4" x14ac:dyDescent="0.2">
      <c r="A363" s="40"/>
      <c r="B363" s="40"/>
      <c r="C363" s="40"/>
      <c r="D363" s="40"/>
    </row>
    <row r="364" spans="1:4" x14ac:dyDescent="0.2">
      <c r="A364" s="40"/>
      <c r="B364" s="40"/>
      <c r="C364" s="40"/>
      <c r="D364" s="40"/>
    </row>
    <row r="365" spans="1:4" x14ac:dyDescent="0.2">
      <c r="A365" s="40"/>
      <c r="B365" s="40"/>
      <c r="C365" s="40"/>
      <c r="D365" s="40"/>
    </row>
    <row r="366" spans="1:4" x14ac:dyDescent="0.2">
      <c r="A366" s="40"/>
      <c r="B366" s="40"/>
      <c r="C366" s="40"/>
      <c r="D366" s="40"/>
    </row>
    <row r="367" spans="1:4" x14ac:dyDescent="0.2">
      <c r="A367" s="40"/>
      <c r="B367" s="40"/>
      <c r="C367" s="40"/>
      <c r="D367" s="40"/>
    </row>
    <row r="368" spans="1:4" x14ac:dyDescent="0.2">
      <c r="A368" s="40"/>
      <c r="B368" s="40"/>
      <c r="C368" s="40"/>
      <c r="D368" s="40"/>
    </row>
    <row r="369" spans="1:4" x14ac:dyDescent="0.2">
      <c r="A369" s="40"/>
      <c r="B369" s="40"/>
      <c r="C369" s="40"/>
      <c r="D369" s="40"/>
    </row>
    <row r="370" spans="1:4" x14ac:dyDescent="0.2">
      <c r="A370" s="40"/>
      <c r="B370" s="40"/>
      <c r="C370" s="40"/>
      <c r="D370" s="40"/>
    </row>
    <row r="371" spans="1:4" x14ac:dyDescent="0.2">
      <c r="A371" s="40"/>
      <c r="B371" s="40"/>
      <c r="C371" s="40"/>
      <c r="D371" s="40"/>
    </row>
    <row r="372" spans="1:4" x14ac:dyDescent="0.2">
      <c r="A372" s="40"/>
      <c r="B372" s="40"/>
      <c r="C372" s="40"/>
      <c r="D372" s="40"/>
    </row>
    <row r="373" spans="1:4" x14ac:dyDescent="0.2">
      <c r="A373" s="40"/>
      <c r="B373" s="40"/>
      <c r="C373" s="40"/>
      <c r="D373" s="40"/>
    </row>
    <row r="374" spans="1:4" x14ac:dyDescent="0.2">
      <c r="A374" s="40"/>
      <c r="B374" s="40"/>
      <c r="C374" s="40"/>
      <c r="D374" s="40"/>
    </row>
    <row r="375" spans="1:4" x14ac:dyDescent="0.2">
      <c r="A375" s="40"/>
      <c r="B375" s="40"/>
      <c r="C375" s="40"/>
      <c r="D375" s="40"/>
    </row>
    <row r="376" spans="1:4" x14ac:dyDescent="0.2">
      <c r="A376" s="40"/>
      <c r="B376" s="40"/>
      <c r="C376" s="40"/>
      <c r="D376" s="40"/>
    </row>
    <row r="377" spans="1:4" x14ac:dyDescent="0.2">
      <c r="A377" s="40"/>
      <c r="B377" s="40"/>
      <c r="C377" s="40"/>
      <c r="D377" s="40"/>
    </row>
    <row r="378" spans="1:4" x14ac:dyDescent="0.2">
      <c r="A378" s="40"/>
      <c r="B378" s="40"/>
      <c r="C378" s="40"/>
      <c r="D378" s="40"/>
    </row>
    <row r="379" spans="1:4" x14ac:dyDescent="0.2">
      <c r="A379" s="40"/>
      <c r="B379" s="40"/>
      <c r="C379" s="40"/>
      <c r="D379" s="40"/>
    </row>
    <row r="380" spans="1:4" x14ac:dyDescent="0.2">
      <c r="A380" s="40"/>
      <c r="B380" s="40"/>
      <c r="C380" s="40"/>
      <c r="D380" s="40"/>
    </row>
    <row r="381" spans="1:4" x14ac:dyDescent="0.2">
      <c r="A381" s="40"/>
      <c r="B381" s="40"/>
      <c r="C381" s="40"/>
      <c r="D381" s="40"/>
    </row>
    <row r="382" spans="1:4" x14ac:dyDescent="0.2">
      <c r="A382" s="40"/>
      <c r="B382" s="40"/>
      <c r="C382" s="40"/>
      <c r="D382" s="40"/>
    </row>
    <row r="383" spans="1:4" x14ac:dyDescent="0.2">
      <c r="A383" s="40"/>
      <c r="B383" s="40"/>
      <c r="C383" s="40"/>
      <c r="D383" s="40"/>
    </row>
  </sheetData>
  <protectedRanges>
    <protectedRange sqref="A227:D250" name="Range1"/>
  </protectedRanges>
  <sortState xmlns:xlrd2="http://schemas.microsoft.com/office/spreadsheetml/2017/richdata2" ref="A21:U256">
    <sortCondition ref="C21:C256"/>
  </sortState>
  <phoneticPr fontId="8" type="noConversion"/>
  <hyperlinks>
    <hyperlink ref="H64866" r:id="rId1" display="http://vsolj.cetus-net.org/bulletin.html"/>
    <hyperlink ref="H64859" r:id="rId2" display="http://vsolj.cetus-net.org/bulletin.html"/>
    <hyperlink ref="AP2356" r:id="rId3" display="http://cdsbib.u-strasbg.fr/cgi-bin/cdsbib?1990RMxAA..21..381G"/>
    <hyperlink ref="AP2359" r:id="rId4" display="http://cdsbib.u-strasbg.fr/cgi-bin/cdsbib?1990RMxAA..21..381G"/>
    <hyperlink ref="AP2357" r:id="rId5" display="http://cdsbib.u-strasbg.fr/cgi-bin/cdsbib?1990RMxAA..21..381G"/>
    <hyperlink ref="AP2335" r:id="rId6" display="http://cdsbib.u-strasbg.fr/cgi-bin/cdsbib?1990RMxAA..21..381G"/>
    <hyperlink ref="I64866" r:id="rId7" display="http://vsolj.cetus-net.org/bulletin.html"/>
    <hyperlink ref="AQ2469" r:id="rId8" display="http://cdsbib.u-strasbg.fr/cgi-bin/cdsbib?1990RMxAA..21..381G"/>
    <hyperlink ref="AQ738" r:id="rId9" display="http://cdsbib.u-strasbg.fr/cgi-bin/cdsbib?1990RMxAA..21..381G"/>
    <hyperlink ref="AQ2470" r:id="rId10" display="http://cdsbib.u-strasbg.fr/cgi-bin/cdsbib?1990RMxAA..21..381G"/>
    <hyperlink ref="H64863" r:id="rId11" display="https://www.aavso.org/ejaavso"/>
    <hyperlink ref="H65088" r:id="rId12" display="http://vsolj.cetus-net.org/bulletin.html"/>
    <hyperlink ref="H65081" r:id="rId13" display="https://www.aavso.org/ejaavso"/>
    <hyperlink ref="I65088" r:id="rId14" display="http://vsolj.cetus-net.org/bulletin.html"/>
    <hyperlink ref="AQ58739" r:id="rId15" display="http://cdsbib.u-strasbg.fr/cgi-bin/cdsbib?1990RMxAA..21..381G"/>
    <hyperlink ref="H65085" r:id="rId16" display="https://www.aavso.org/ejaavso"/>
    <hyperlink ref="AP6103" r:id="rId17" display="http://cdsbib.u-strasbg.fr/cgi-bin/cdsbib?1990RMxAA..21..381G"/>
    <hyperlink ref="AP6106" r:id="rId18" display="http://cdsbib.u-strasbg.fr/cgi-bin/cdsbib?1990RMxAA..21..381G"/>
    <hyperlink ref="AP6104" r:id="rId19" display="http://cdsbib.u-strasbg.fr/cgi-bin/cdsbib?1990RMxAA..21..381G"/>
    <hyperlink ref="AP6088" r:id="rId20" display="http://cdsbib.u-strasbg.fr/cgi-bin/cdsbib?1990RMxAA..21..381G"/>
    <hyperlink ref="AQ6317" r:id="rId21" display="http://cdsbib.u-strasbg.fr/cgi-bin/cdsbib?1990RMxAA..21..381G"/>
    <hyperlink ref="AQ6321" r:id="rId22" display="http://cdsbib.u-strasbg.fr/cgi-bin/cdsbib?1990RMxAA..21..381G"/>
    <hyperlink ref="AQ465" r:id="rId23" display="http://cdsbib.u-strasbg.fr/cgi-bin/cdsbib?1990RMxAA..21..381G"/>
    <hyperlink ref="I3209" r:id="rId24" display="http://vsolj.cetus-net.org/bulletin.html"/>
    <hyperlink ref="H3209" r:id="rId25" display="http://vsolj.cetus-net.org/bulletin.html"/>
    <hyperlink ref="AQ1126" r:id="rId26" display="http://cdsbib.u-strasbg.fr/cgi-bin/cdsbib?1990RMxAA..21..381G"/>
    <hyperlink ref="AQ1125" r:id="rId27" display="http://cdsbib.u-strasbg.fr/cgi-bin/cdsbib?1990RMxAA..21..381G"/>
    <hyperlink ref="AP4379" r:id="rId28" display="http://cdsbib.u-strasbg.fr/cgi-bin/cdsbib?1990RMxAA..21..381G"/>
    <hyperlink ref="AP4397" r:id="rId29" display="http://cdsbib.u-strasbg.fr/cgi-bin/cdsbib?1990RMxAA..21..381G"/>
    <hyperlink ref="AP4398" r:id="rId30" display="http://cdsbib.u-strasbg.fr/cgi-bin/cdsbib?1990RMxAA..21..381G"/>
    <hyperlink ref="AP4394" r:id="rId31" display="http://cdsbib.u-strasbg.fr/cgi-bin/cdsbib?1990RMxAA..21..381G"/>
  </hyperlinks>
  <pageMargins left="0.75" right="0.75" top="1" bottom="1" header="0.5" footer="0.5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2023-01-02T03:50:43Z</dcterms:modified>
</cp:coreProperties>
</file>