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3CD1AE-DB02-41F9-844B-4491DDD3F52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174" i="2" l="1"/>
  <c r="F174" i="2" s="1"/>
  <c r="G174" i="2" s="1"/>
  <c r="K174" i="2" s="1"/>
  <c r="Q174" i="2"/>
  <c r="E175" i="2"/>
  <c r="F175" i="2" s="1"/>
  <c r="G175" i="2" s="1"/>
  <c r="K175" i="2" s="1"/>
  <c r="Q175" i="2"/>
  <c r="E176" i="2"/>
  <c r="F176" i="2"/>
  <c r="G176" i="2"/>
  <c r="K176" i="2" s="1"/>
  <c r="Q176" i="2"/>
  <c r="Q153" i="2"/>
  <c r="Q170" i="2"/>
  <c r="Q171" i="2"/>
  <c r="Q172" i="2"/>
  <c r="Q173" i="2"/>
  <c r="Q167" i="2"/>
  <c r="Q168" i="2"/>
  <c r="Q169" i="2"/>
  <c r="Q151" i="2"/>
  <c r="Q152" i="2"/>
  <c r="Q160" i="2"/>
  <c r="Q162" i="2"/>
  <c r="Q163" i="2"/>
  <c r="Q164" i="2"/>
  <c r="Q165" i="2"/>
  <c r="Q166" i="2"/>
  <c r="Q142" i="2"/>
  <c r="Q155" i="2"/>
  <c r="Q156" i="2"/>
  <c r="Q157" i="2"/>
  <c r="Q158" i="2"/>
  <c r="Q159" i="2"/>
  <c r="Q145" i="2"/>
  <c r="Q161" i="2"/>
  <c r="Q154" i="2"/>
  <c r="Q135" i="2"/>
  <c r="Q136" i="2"/>
  <c r="Q73" i="2"/>
  <c r="Q137" i="2"/>
  <c r="Q139" i="2"/>
  <c r="Q140" i="2"/>
  <c r="Q141" i="2"/>
  <c r="Q143" i="2"/>
  <c r="Q144" i="2"/>
  <c r="Q146" i="2"/>
  <c r="Q147" i="2"/>
  <c r="Q148" i="2"/>
  <c r="Q149" i="2"/>
  <c r="Q150" i="2"/>
  <c r="Q138" i="2"/>
  <c r="C9" i="2"/>
  <c r="D9" i="2"/>
  <c r="Q111" i="2"/>
  <c r="Q112" i="2"/>
  <c r="Q122" i="2"/>
  <c r="Q121" i="2"/>
  <c r="Q134" i="2"/>
  <c r="Q65" i="2"/>
  <c r="Q66" i="2"/>
  <c r="Q67" i="2"/>
  <c r="Q89" i="2"/>
  <c r="Q90" i="2"/>
  <c r="Q88" i="2"/>
  <c r="Q92" i="2"/>
  <c r="Q93" i="2"/>
  <c r="Q91" i="2"/>
  <c r="Q96" i="2"/>
  <c r="Q95" i="2"/>
  <c r="Q94" i="2"/>
  <c r="Q109" i="2"/>
  <c r="Q110" i="2"/>
  <c r="Q124" i="2"/>
  <c r="Q123" i="2"/>
  <c r="Q125" i="2"/>
  <c r="Q126" i="2"/>
  <c r="Q127" i="2"/>
  <c r="Q128" i="2"/>
  <c r="Q129" i="2"/>
  <c r="Q130" i="2"/>
  <c r="Q131" i="2"/>
  <c r="Q133" i="2"/>
  <c r="Q132" i="2"/>
  <c r="Q114" i="2"/>
  <c r="Q116" i="2"/>
  <c r="Q119" i="2"/>
  <c r="Q120" i="2"/>
  <c r="Q118" i="2"/>
  <c r="Q115" i="2"/>
  <c r="Q113" i="2"/>
  <c r="Q106" i="2"/>
  <c r="Q105" i="2"/>
  <c r="Q104" i="2"/>
  <c r="Q103" i="2"/>
  <c r="Q102" i="2"/>
  <c r="Q99" i="2"/>
  <c r="Q82" i="2"/>
  <c r="Q79" i="2"/>
  <c r="Q78" i="2"/>
  <c r="Q117" i="2"/>
  <c r="Q98" i="2"/>
  <c r="Q97" i="2"/>
  <c r="Q87" i="2"/>
  <c r="Q86" i="2"/>
  <c r="Q85" i="2"/>
  <c r="Q84" i="2"/>
  <c r="Q83" i="2"/>
  <c r="Q55" i="2"/>
  <c r="Q54" i="2"/>
  <c r="Q53" i="2"/>
  <c r="Q107" i="2"/>
  <c r="F16" i="2"/>
  <c r="F17" i="2" s="1"/>
  <c r="Q108" i="2"/>
  <c r="Q101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6" i="2"/>
  <c r="Q57" i="2"/>
  <c r="Q58" i="2"/>
  <c r="Q59" i="2"/>
  <c r="Q60" i="2"/>
  <c r="Q61" i="2"/>
  <c r="Q62" i="2"/>
  <c r="Q63" i="2"/>
  <c r="Q64" i="2"/>
  <c r="Q68" i="2"/>
  <c r="Q69" i="2"/>
  <c r="Q70" i="2"/>
  <c r="Q71" i="2"/>
  <c r="Q72" i="2"/>
  <c r="Q74" i="2"/>
  <c r="Q75" i="2"/>
  <c r="Q76" i="2"/>
  <c r="Q77" i="2"/>
  <c r="Q80" i="2"/>
  <c r="Q81" i="2"/>
  <c r="Q100" i="2"/>
  <c r="C7" i="1"/>
  <c r="E22" i="1"/>
  <c r="F22" i="1"/>
  <c r="G22" i="1"/>
  <c r="J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J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E50" i="1"/>
  <c r="F50" i="1"/>
  <c r="G50" i="1"/>
  <c r="J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E61" i="1"/>
  <c r="F61" i="1"/>
  <c r="G61" i="1"/>
  <c r="L61" i="1"/>
  <c r="E62" i="1"/>
  <c r="F62" i="1"/>
  <c r="G62" i="1"/>
  <c r="L62" i="1"/>
  <c r="E21" i="1"/>
  <c r="F21" i="1"/>
  <c r="C18" i="1"/>
  <c r="Q21" i="1"/>
  <c r="Q22" i="1"/>
  <c r="Q23" i="1"/>
  <c r="Q24" i="1"/>
  <c r="I25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I41" i="1"/>
  <c r="Q41" i="1"/>
  <c r="Q42" i="1"/>
  <c r="Q43" i="1"/>
  <c r="Q44" i="1"/>
  <c r="Q45" i="1"/>
  <c r="Q46" i="1"/>
  <c r="Q47" i="1"/>
  <c r="Q48" i="1"/>
  <c r="I49" i="1"/>
  <c r="Q49" i="1"/>
  <c r="Q50" i="1"/>
  <c r="Q51" i="1"/>
  <c r="I52" i="1"/>
  <c r="Q52" i="1"/>
  <c r="Q53" i="1"/>
  <c r="Q54" i="1"/>
  <c r="Q55" i="1"/>
  <c r="Q56" i="1"/>
  <c r="K57" i="1"/>
  <c r="Q57" i="1"/>
  <c r="Q58" i="1"/>
  <c r="Q59" i="1"/>
  <c r="K60" i="1"/>
  <c r="Q60" i="1"/>
  <c r="Q61" i="1"/>
  <c r="Q62" i="1"/>
  <c r="I29" i="1"/>
  <c r="C11" i="1"/>
  <c r="C12" i="1"/>
  <c r="C16" i="1"/>
  <c r="D18" i="1"/>
  <c r="E59" i="2"/>
  <c r="F59" i="2" s="1"/>
  <c r="G59" i="2" s="1"/>
  <c r="I59" i="2" s="1"/>
  <c r="E155" i="2"/>
  <c r="F155" i="2" s="1"/>
  <c r="G155" i="2" s="1"/>
  <c r="K155" i="2" s="1"/>
  <c r="E136" i="2"/>
  <c r="F136" i="2" s="1"/>
  <c r="G136" i="2" s="1"/>
  <c r="K136" i="2" s="1"/>
  <c r="E112" i="2"/>
  <c r="F112" i="2" s="1"/>
  <c r="G112" i="2" s="1"/>
  <c r="K112" i="2" s="1"/>
  <c r="E47" i="2"/>
  <c r="F47" i="2" s="1"/>
  <c r="G47" i="2" s="1"/>
  <c r="I47" i="2" s="1"/>
  <c r="E39" i="2"/>
  <c r="F39" i="2" s="1"/>
  <c r="G39" i="2" s="1"/>
  <c r="I39" i="2" s="1"/>
  <c r="E30" i="2"/>
  <c r="F30" i="2" s="1"/>
  <c r="G30" i="2" s="1"/>
  <c r="I30" i="2" s="1"/>
  <c r="E50" i="2"/>
  <c r="F50" i="2" s="1"/>
  <c r="G50" i="2" s="1"/>
  <c r="I50" i="2" s="1"/>
  <c r="E94" i="2"/>
  <c r="F94" i="2" s="1"/>
  <c r="G94" i="2" s="1"/>
  <c r="K94" i="2" s="1"/>
  <c r="E79" i="2"/>
  <c r="F79" i="2" s="1"/>
  <c r="G79" i="2" s="1"/>
  <c r="K79" i="2" s="1"/>
  <c r="E150" i="2"/>
  <c r="F150" i="2" s="1"/>
  <c r="G150" i="2" s="1"/>
  <c r="K150" i="2" s="1"/>
  <c r="E135" i="2"/>
  <c r="F135" i="2" s="1"/>
  <c r="G135" i="2" s="1"/>
  <c r="K135" i="2" s="1"/>
  <c r="E120" i="2"/>
  <c r="F120" i="2" s="1"/>
  <c r="G120" i="2" s="1"/>
  <c r="K120" i="2" s="1"/>
  <c r="E100" i="2"/>
  <c r="F100" i="2" s="1"/>
  <c r="G100" i="2" s="1"/>
  <c r="K100" i="2" s="1"/>
  <c r="E86" i="2"/>
  <c r="F86" i="2" s="1"/>
  <c r="G86" i="2" s="1"/>
  <c r="J86" i="2" s="1"/>
  <c r="E70" i="2"/>
  <c r="F70" i="2" s="1"/>
  <c r="G70" i="2" s="1"/>
  <c r="K70" i="2" s="1"/>
  <c r="E141" i="2"/>
  <c r="F141" i="2" s="1"/>
  <c r="G141" i="2" s="1"/>
  <c r="K141" i="2" s="1"/>
  <c r="E127" i="2"/>
  <c r="F127" i="2" s="1"/>
  <c r="G127" i="2" s="1"/>
  <c r="K127" i="2" s="1"/>
  <c r="E109" i="2"/>
  <c r="F109" i="2" s="1"/>
  <c r="G109" i="2" s="1"/>
  <c r="K109" i="2" s="1"/>
  <c r="E92" i="2"/>
  <c r="F92" i="2" s="1"/>
  <c r="G92" i="2" s="1"/>
  <c r="K92" i="2" s="1"/>
  <c r="E78" i="2"/>
  <c r="F78" i="2" s="1"/>
  <c r="G78" i="2" s="1"/>
  <c r="K78" i="2" s="1"/>
  <c r="E62" i="2"/>
  <c r="F62" i="2" s="1"/>
  <c r="G62" i="2" s="1"/>
  <c r="J62" i="2" s="1"/>
  <c r="E133" i="2"/>
  <c r="F133" i="2" s="1"/>
  <c r="G133" i="2" s="1"/>
  <c r="K133" i="2" s="1"/>
  <c r="E160" i="2"/>
  <c r="F160" i="2" s="1"/>
  <c r="G160" i="2" s="1"/>
  <c r="K160" i="2" s="1"/>
  <c r="E151" i="2"/>
  <c r="F151" i="2" s="1"/>
  <c r="G151" i="2" s="1"/>
  <c r="K151" i="2" s="1"/>
  <c r="E84" i="2"/>
  <c r="F84" i="2" s="1"/>
  <c r="G84" i="2" s="1"/>
  <c r="J84" i="2" s="1"/>
  <c r="E69" i="2"/>
  <c r="F69" i="2" s="1"/>
  <c r="G69" i="2" s="1"/>
  <c r="J69" i="2" s="1"/>
  <c r="E54" i="2"/>
  <c r="F54" i="2" s="1"/>
  <c r="G54" i="2" s="1"/>
  <c r="J54" i="2" s="1"/>
  <c r="E125" i="2"/>
  <c r="F125" i="2" s="1"/>
  <c r="G125" i="2" s="1"/>
  <c r="K125" i="2" s="1"/>
  <c r="E105" i="2"/>
  <c r="F105" i="2" s="1"/>
  <c r="G105" i="2" s="1"/>
  <c r="K105" i="2" s="1"/>
  <c r="E97" i="2"/>
  <c r="F97" i="2" s="1"/>
  <c r="G97" i="2" s="1"/>
  <c r="J97" i="2" s="1"/>
  <c r="E89" i="2"/>
  <c r="F89" i="2" s="1"/>
  <c r="G89" i="2" s="1"/>
  <c r="K89" i="2" s="1"/>
  <c r="E81" i="2"/>
  <c r="F81" i="2" s="1"/>
  <c r="G81" i="2" s="1"/>
  <c r="K81" i="2" s="1"/>
  <c r="E72" i="2"/>
  <c r="F72" i="2" s="1"/>
  <c r="G72" i="2" s="1"/>
  <c r="K72" i="2" s="1"/>
  <c r="E64" i="2"/>
  <c r="F64" i="2" s="1"/>
  <c r="G64" i="2" s="1"/>
  <c r="J64" i="2" s="1"/>
  <c r="E56" i="2"/>
  <c r="F56" i="2" s="1"/>
  <c r="G56" i="2" s="1"/>
  <c r="I56" i="2" s="1"/>
  <c r="E158" i="2"/>
  <c r="F158" i="2" s="1"/>
  <c r="G158" i="2" s="1"/>
  <c r="K158" i="2" s="1"/>
  <c r="E147" i="2"/>
  <c r="F147" i="2" s="1"/>
  <c r="G147" i="2" s="1"/>
  <c r="K147" i="2" s="1"/>
  <c r="E138" i="2"/>
  <c r="F138" i="2" s="1"/>
  <c r="G138" i="2" s="1"/>
  <c r="K138" i="2" s="1"/>
  <c r="E130" i="2"/>
  <c r="F130" i="2" s="1"/>
  <c r="G130" i="2" s="1"/>
  <c r="K130" i="2" s="1"/>
  <c r="E122" i="2"/>
  <c r="F122" i="2" s="1"/>
  <c r="G122" i="2" s="1"/>
  <c r="K122" i="2" s="1"/>
  <c r="E114" i="2"/>
  <c r="F114" i="2" s="1"/>
  <c r="G114" i="2" s="1"/>
  <c r="K114" i="2" s="1"/>
  <c r="E163" i="2"/>
  <c r="F163" i="2" s="1"/>
  <c r="G163" i="2" s="1"/>
  <c r="K163" i="2" s="1"/>
  <c r="E119" i="2"/>
  <c r="F119" i="2" s="1"/>
  <c r="G119" i="2" s="1"/>
  <c r="K119" i="2" s="1"/>
  <c r="E111" i="2"/>
  <c r="F111" i="2" s="1"/>
  <c r="G111" i="2" s="1"/>
  <c r="K111" i="2" s="1"/>
  <c r="E152" i="2"/>
  <c r="F152" i="2" s="1"/>
  <c r="G152" i="2" s="1"/>
  <c r="K152" i="2" s="1"/>
  <c r="E49" i="2"/>
  <c r="F49" i="2" s="1"/>
  <c r="G49" i="2" s="1"/>
  <c r="I49" i="2" s="1"/>
  <c r="E45" i="2"/>
  <c r="F45" i="2" s="1"/>
  <c r="G45" i="2" s="1"/>
  <c r="I45" i="2" s="1"/>
  <c r="E41" i="2"/>
  <c r="F41" i="2" s="1"/>
  <c r="G41" i="2" s="1"/>
  <c r="I41" i="2" s="1"/>
  <c r="E37" i="2"/>
  <c r="F37" i="2" s="1"/>
  <c r="G37" i="2" s="1"/>
  <c r="I37" i="2" s="1"/>
  <c r="E32" i="2"/>
  <c r="F32" i="2" s="1"/>
  <c r="G32" i="2" s="1"/>
  <c r="I32" i="2" s="1"/>
  <c r="E28" i="2"/>
  <c r="F28" i="2" s="1"/>
  <c r="G28" i="2" s="1"/>
  <c r="I28" i="2" s="1"/>
  <c r="E24" i="2"/>
  <c r="F24" i="2" s="1"/>
  <c r="G24" i="2" s="1"/>
  <c r="I24" i="2" s="1"/>
  <c r="E34" i="2"/>
  <c r="F34" i="2" s="1"/>
  <c r="G34" i="2" s="1"/>
  <c r="I34" i="2" s="1"/>
  <c r="E103" i="2"/>
  <c r="F103" i="2" s="1"/>
  <c r="G103" i="2" s="1"/>
  <c r="K103" i="2" s="1"/>
  <c r="E99" i="2"/>
  <c r="F99" i="2" s="1"/>
  <c r="G99" i="2" s="1"/>
  <c r="K99" i="2" s="1"/>
  <c r="E91" i="2"/>
  <c r="F91" i="2" s="1"/>
  <c r="G91" i="2" s="1"/>
  <c r="K91" i="2" s="1"/>
  <c r="E83" i="2"/>
  <c r="F83" i="2" s="1"/>
  <c r="G83" i="2" s="1"/>
  <c r="J83" i="2" s="1"/>
  <c r="E75" i="2"/>
  <c r="F75" i="2" s="1"/>
  <c r="G75" i="2" s="1"/>
  <c r="J75" i="2" s="1"/>
  <c r="E66" i="2"/>
  <c r="F66" i="2" s="1"/>
  <c r="G66" i="2" s="1"/>
  <c r="K66" i="2" s="1"/>
  <c r="E58" i="2"/>
  <c r="F58" i="2" s="1"/>
  <c r="G58" i="2" s="1"/>
  <c r="I58" i="2" s="1"/>
  <c r="E73" i="2"/>
  <c r="F73" i="2" s="1"/>
  <c r="G73" i="2" s="1"/>
  <c r="K73" i="2" s="1"/>
  <c r="E161" i="2"/>
  <c r="F161" i="2" s="1"/>
  <c r="G161" i="2" s="1"/>
  <c r="K161" i="2" s="1"/>
  <c r="E149" i="2"/>
  <c r="F149" i="2" s="1"/>
  <c r="G149" i="2" s="1"/>
  <c r="K149" i="2" s="1"/>
  <c r="E140" i="2"/>
  <c r="F140" i="2" s="1"/>
  <c r="G140" i="2" s="1"/>
  <c r="K140" i="2" s="1"/>
  <c r="E132" i="2"/>
  <c r="F132" i="2" s="1"/>
  <c r="G132" i="2" s="1"/>
  <c r="K132" i="2" s="1"/>
  <c r="E124" i="2"/>
  <c r="F124" i="2" s="1"/>
  <c r="G124" i="2" s="1"/>
  <c r="K124" i="2" s="1"/>
  <c r="E116" i="2"/>
  <c r="F116" i="2" s="1"/>
  <c r="G116" i="2" s="1"/>
  <c r="K116" i="2" s="1"/>
  <c r="E108" i="2"/>
  <c r="F108" i="2" s="1"/>
  <c r="G108" i="2" s="1"/>
  <c r="K108" i="2" s="1"/>
  <c r="E165" i="2"/>
  <c r="F165" i="2" s="1"/>
  <c r="G165" i="2" s="1"/>
  <c r="K165" i="2" s="1"/>
  <c r="E102" i="2"/>
  <c r="F102" i="2" s="1"/>
  <c r="G102" i="2" s="1"/>
  <c r="K102" i="2" s="1"/>
  <c r="E96" i="2"/>
  <c r="F96" i="2" s="1"/>
  <c r="G96" i="2" s="1"/>
  <c r="K96" i="2" s="1"/>
  <c r="E88" i="2"/>
  <c r="F88" i="2" s="1"/>
  <c r="G88" i="2" s="1"/>
  <c r="K88" i="2" s="1"/>
  <c r="E80" i="2"/>
  <c r="F80" i="2" s="1"/>
  <c r="G80" i="2" s="1"/>
  <c r="K80" i="2" s="1"/>
  <c r="E71" i="2"/>
  <c r="F71" i="2" s="1"/>
  <c r="G71" i="2" s="1"/>
  <c r="K71" i="2" s="1"/>
  <c r="E63" i="2"/>
  <c r="F63" i="2" s="1"/>
  <c r="G63" i="2" s="1"/>
  <c r="J63" i="2" s="1"/>
  <c r="E55" i="2"/>
  <c r="F55" i="2" s="1"/>
  <c r="G55" i="2" s="1"/>
  <c r="J55" i="2" s="1"/>
  <c r="E157" i="2"/>
  <c r="F157" i="2" s="1"/>
  <c r="G157" i="2" s="1"/>
  <c r="K157" i="2" s="1"/>
  <c r="E146" i="2"/>
  <c r="F146" i="2" s="1"/>
  <c r="G146" i="2" s="1"/>
  <c r="K146" i="2" s="1"/>
  <c r="E137" i="2"/>
  <c r="F137" i="2" s="1"/>
  <c r="G137" i="2" s="1"/>
  <c r="K137" i="2" s="1"/>
  <c r="E129" i="2"/>
  <c r="F129" i="2" s="1"/>
  <c r="G129" i="2" s="1"/>
  <c r="K129" i="2" s="1"/>
  <c r="E121" i="2"/>
  <c r="F121" i="2" s="1"/>
  <c r="G121" i="2" s="1"/>
  <c r="K121" i="2" s="1"/>
  <c r="E113" i="2"/>
  <c r="F113" i="2" s="1"/>
  <c r="G113" i="2" s="1"/>
  <c r="K113" i="2" s="1"/>
  <c r="E162" i="2"/>
  <c r="F162" i="2" s="1"/>
  <c r="G162" i="2" s="1"/>
  <c r="K162" i="2" s="1"/>
  <c r="E48" i="2"/>
  <c r="F48" i="2" s="1"/>
  <c r="G48" i="2" s="1"/>
  <c r="I48" i="2" s="1"/>
  <c r="E44" i="2"/>
  <c r="F44" i="2" s="1"/>
  <c r="G44" i="2" s="1"/>
  <c r="I44" i="2" s="1"/>
  <c r="E40" i="2"/>
  <c r="F40" i="2" s="1"/>
  <c r="G40" i="2" s="1"/>
  <c r="I40" i="2" s="1"/>
  <c r="E36" i="2"/>
  <c r="F36" i="2" s="1"/>
  <c r="G36" i="2" s="1"/>
  <c r="I36" i="2" s="1"/>
  <c r="E31" i="2"/>
  <c r="F31" i="2" s="1"/>
  <c r="G31" i="2" s="1"/>
  <c r="I31" i="2" s="1"/>
  <c r="E27" i="2"/>
  <c r="F27" i="2" s="1"/>
  <c r="G27" i="2" s="1"/>
  <c r="I27" i="2" s="1"/>
  <c r="E23" i="2"/>
  <c r="F23" i="2" s="1"/>
  <c r="G23" i="2" s="1"/>
  <c r="I23" i="2" s="1"/>
  <c r="E21" i="2"/>
  <c r="F21" i="2" s="1"/>
  <c r="E101" i="2"/>
  <c r="F101" i="2" s="1"/>
  <c r="G101" i="2" s="1"/>
  <c r="K101" i="2" s="1"/>
  <c r="E93" i="2"/>
  <c r="F93" i="2" s="1"/>
  <c r="G93" i="2" s="1"/>
  <c r="K93" i="2" s="1"/>
  <c r="E85" i="2"/>
  <c r="F85" i="2" s="1"/>
  <c r="G85" i="2" s="1"/>
  <c r="J85" i="2" s="1"/>
  <c r="E77" i="2"/>
  <c r="F77" i="2" s="1"/>
  <c r="G77" i="2" s="1"/>
  <c r="K77" i="2" s="1"/>
  <c r="E68" i="2"/>
  <c r="F68" i="2" s="1"/>
  <c r="G68" i="2" s="1"/>
  <c r="J68" i="2" s="1"/>
  <c r="E60" i="2"/>
  <c r="F60" i="2" s="1"/>
  <c r="G60" i="2" s="1"/>
  <c r="I60" i="2" s="1"/>
  <c r="E52" i="2"/>
  <c r="F52" i="2" s="1"/>
  <c r="G52" i="2" s="1"/>
  <c r="J52" i="2" s="1"/>
  <c r="E154" i="2"/>
  <c r="F154" i="2" s="1"/>
  <c r="G154" i="2" s="1"/>
  <c r="K154" i="2" s="1"/>
  <c r="E143" i="2"/>
  <c r="F143" i="2" s="1"/>
  <c r="G143" i="2" s="1"/>
  <c r="K143" i="2" s="1"/>
  <c r="E134" i="2"/>
  <c r="F134" i="2" s="1"/>
  <c r="G134" i="2" s="1"/>
  <c r="K134" i="2" s="1"/>
  <c r="E126" i="2"/>
  <c r="F126" i="2" s="1"/>
  <c r="G126" i="2" s="1"/>
  <c r="K126" i="2" s="1"/>
  <c r="E118" i="2"/>
  <c r="F118" i="2" s="1"/>
  <c r="G118" i="2" s="1"/>
  <c r="J118" i="2" s="1"/>
  <c r="E110" i="2"/>
  <c r="F110" i="2" s="1"/>
  <c r="G110" i="2" s="1"/>
  <c r="K110" i="2" s="1"/>
  <c r="E142" i="2"/>
  <c r="F142" i="2" s="1"/>
  <c r="G142" i="2" s="1"/>
  <c r="K142" i="2" s="1"/>
  <c r="E22" i="2"/>
  <c r="F22" i="2" s="1"/>
  <c r="G22" i="2" s="1"/>
  <c r="I22" i="2" s="1"/>
  <c r="E98" i="2"/>
  <c r="F98" i="2" s="1"/>
  <c r="G98" i="2" s="1"/>
  <c r="J98" i="2" s="1"/>
  <c r="E90" i="2"/>
  <c r="F90" i="2" s="1"/>
  <c r="G90" i="2" s="1"/>
  <c r="K90" i="2" s="1"/>
  <c r="E82" i="2"/>
  <c r="F82" i="2" s="1"/>
  <c r="G82" i="2" s="1"/>
  <c r="K82" i="2" s="1"/>
  <c r="E74" i="2"/>
  <c r="F74" i="2" s="1"/>
  <c r="G74" i="2" s="1"/>
  <c r="K74" i="2" s="1"/>
  <c r="E65" i="2"/>
  <c r="F65" i="2" s="1"/>
  <c r="G65" i="2" s="1"/>
  <c r="K65" i="2" s="1"/>
  <c r="E57" i="2"/>
  <c r="F57" i="2" s="1"/>
  <c r="G57" i="2" s="1"/>
  <c r="I57" i="2" s="1"/>
  <c r="E159" i="2"/>
  <c r="F159" i="2" s="1"/>
  <c r="G159" i="2" s="1"/>
  <c r="K159" i="2" s="1"/>
  <c r="E148" i="2"/>
  <c r="F148" i="2" s="1"/>
  <c r="G148" i="2" s="1"/>
  <c r="K148" i="2" s="1"/>
  <c r="E139" i="2"/>
  <c r="F139" i="2" s="1"/>
  <c r="G139" i="2" s="1"/>
  <c r="K139" i="2" s="1"/>
  <c r="E131" i="2"/>
  <c r="F131" i="2" s="1"/>
  <c r="G131" i="2" s="1"/>
  <c r="K131" i="2" s="1"/>
  <c r="E123" i="2"/>
  <c r="F123" i="2" s="1"/>
  <c r="G123" i="2" s="1"/>
  <c r="K123" i="2" s="1"/>
  <c r="E115" i="2"/>
  <c r="F115" i="2" s="1"/>
  <c r="G115" i="2" s="1"/>
  <c r="K115" i="2" s="1"/>
  <c r="E107" i="2"/>
  <c r="F107" i="2" s="1"/>
  <c r="G107" i="2" s="1"/>
  <c r="K107" i="2" s="1"/>
  <c r="E164" i="2"/>
  <c r="F164" i="2" s="1"/>
  <c r="G164" i="2" s="1"/>
  <c r="K164" i="2" s="1"/>
  <c r="O28" i="1"/>
  <c r="O36" i="1"/>
  <c r="O44" i="1"/>
  <c r="O52" i="1"/>
  <c r="O60" i="1"/>
  <c r="O55" i="1"/>
  <c r="O23" i="1"/>
  <c r="O31" i="1"/>
  <c r="O39" i="1"/>
  <c r="O47" i="1"/>
  <c r="O24" i="1"/>
  <c r="O26" i="1"/>
  <c r="O34" i="1"/>
  <c r="O42" i="1"/>
  <c r="O50" i="1"/>
  <c r="O58" i="1"/>
  <c r="O32" i="1"/>
  <c r="O56" i="1"/>
  <c r="O21" i="1"/>
  <c r="O29" i="1"/>
  <c r="O37" i="1"/>
  <c r="O45" i="1"/>
  <c r="O53" i="1"/>
  <c r="O61" i="1"/>
  <c r="O40" i="1"/>
  <c r="O48" i="1"/>
  <c r="O27" i="1"/>
  <c r="O35" i="1"/>
  <c r="O43" i="1"/>
  <c r="O51" i="1"/>
  <c r="O59" i="1"/>
  <c r="O22" i="1"/>
  <c r="O38" i="1"/>
  <c r="O54" i="1"/>
  <c r="O33" i="1"/>
  <c r="O49" i="1"/>
  <c r="O46" i="1"/>
  <c r="O41" i="1"/>
  <c r="O57" i="1"/>
  <c r="O30" i="1"/>
  <c r="O62" i="1"/>
  <c r="O25" i="1"/>
  <c r="E153" i="2" l="1"/>
  <c r="F153" i="2" s="1"/>
  <c r="G153" i="2" s="1"/>
  <c r="K153" i="2" s="1"/>
  <c r="E43" i="2"/>
  <c r="F43" i="2" s="1"/>
  <c r="G43" i="2" s="1"/>
  <c r="I43" i="2" s="1"/>
  <c r="E35" i="2"/>
  <c r="F35" i="2" s="1"/>
  <c r="G35" i="2" s="1"/>
  <c r="I35" i="2" s="1"/>
  <c r="E29" i="2"/>
  <c r="F29" i="2" s="1"/>
  <c r="G29" i="2" s="1"/>
  <c r="I29" i="2" s="1"/>
  <c r="E168" i="2"/>
  <c r="F168" i="2" s="1"/>
  <c r="G168" i="2" s="1"/>
  <c r="K168" i="2" s="1"/>
  <c r="E42" i="2"/>
  <c r="F42" i="2" s="1"/>
  <c r="G42" i="2" s="1"/>
  <c r="I42" i="2" s="1"/>
  <c r="E117" i="2"/>
  <c r="F117" i="2" s="1"/>
  <c r="G117" i="2" s="1"/>
  <c r="K117" i="2" s="1"/>
  <c r="E95" i="2"/>
  <c r="F95" i="2" s="1"/>
  <c r="G95" i="2" s="1"/>
  <c r="K95" i="2" s="1"/>
  <c r="E26" i="2"/>
  <c r="F26" i="2" s="1"/>
  <c r="G26" i="2" s="1"/>
  <c r="I26" i="2" s="1"/>
  <c r="E53" i="2"/>
  <c r="F53" i="2" s="1"/>
  <c r="G53" i="2" s="1"/>
  <c r="J53" i="2" s="1"/>
  <c r="E46" i="2"/>
  <c r="F46" i="2" s="1"/>
  <c r="G46" i="2" s="1"/>
  <c r="I46" i="2" s="1"/>
  <c r="E33" i="2"/>
  <c r="F33" i="2" s="1"/>
  <c r="G33" i="2" s="1"/>
  <c r="I33" i="2" s="1"/>
  <c r="E87" i="2"/>
  <c r="F87" i="2" s="1"/>
  <c r="G87" i="2" s="1"/>
  <c r="J87" i="2" s="1"/>
  <c r="E144" i="2"/>
  <c r="F144" i="2" s="1"/>
  <c r="G144" i="2" s="1"/>
  <c r="K144" i="2" s="1"/>
  <c r="E172" i="2"/>
  <c r="F172" i="2" s="1"/>
  <c r="G172" i="2" s="1"/>
  <c r="K172" i="2" s="1"/>
  <c r="E51" i="2"/>
  <c r="F51" i="2" s="1"/>
  <c r="G51" i="2" s="1"/>
  <c r="E38" i="2"/>
  <c r="F38" i="2" s="1"/>
  <c r="G38" i="2" s="1"/>
  <c r="I38" i="2" s="1"/>
  <c r="E25" i="2"/>
  <c r="F25" i="2" s="1"/>
  <c r="G25" i="2" s="1"/>
  <c r="I25" i="2" s="1"/>
  <c r="E76" i="2"/>
  <c r="F76" i="2" s="1"/>
  <c r="G76" i="2" s="1"/>
  <c r="J76" i="2" s="1"/>
  <c r="E128" i="2"/>
  <c r="F128" i="2" s="1"/>
  <c r="G128" i="2" s="1"/>
  <c r="K128" i="2" s="1"/>
  <c r="E171" i="2"/>
  <c r="F171" i="2" s="1"/>
  <c r="G171" i="2" s="1"/>
  <c r="K171" i="2" s="1"/>
  <c r="E106" i="2"/>
  <c r="F106" i="2" s="1"/>
  <c r="G106" i="2" s="1"/>
  <c r="K106" i="2" s="1"/>
  <c r="E166" i="2"/>
  <c r="F166" i="2" s="1"/>
  <c r="G166" i="2" s="1"/>
  <c r="K166" i="2" s="1"/>
  <c r="E167" i="2"/>
  <c r="F167" i="2" s="1"/>
  <c r="G167" i="2" s="1"/>
  <c r="K167" i="2" s="1"/>
  <c r="E67" i="2"/>
  <c r="F67" i="2" s="1"/>
  <c r="G67" i="2" s="1"/>
  <c r="K67" i="2" s="1"/>
  <c r="E156" i="2"/>
  <c r="F156" i="2" s="1"/>
  <c r="G156" i="2" s="1"/>
  <c r="K156" i="2" s="1"/>
  <c r="E170" i="2"/>
  <c r="F170" i="2" s="1"/>
  <c r="G170" i="2" s="1"/>
  <c r="K170" i="2" s="1"/>
  <c r="E104" i="2"/>
  <c r="F104" i="2" s="1"/>
  <c r="G104" i="2" s="1"/>
  <c r="K104" i="2" s="1"/>
  <c r="E61" i="2"/>
  <c r="F61" i="2" s="1"/>
  <c r="G61" i="2" s="1"/>
  <c r="J61" i="2" s="1"/>
  <c r="E145" i="2"/>
  <c r="F145" i="2" s="1"/>
  <c r="G145" i="2" s="1"/>
  <c r="K145" i="2" s="1"/>
  <c r="E169" i="2"/>
  <c r="F169" i="2" s="1"/>
  <c r="G169" i="2" s="1"/>
  <c r="K169" i="2" s="1"/>
  <c r="E173" i="2"/>
  <c r="F173" i="2" s="1"/>
  <c r="G173" i="2" s="1"/>
  <c r="K173" i="2" s="1"/>
  <c r="C11" i="2"/>
  <c r="C12" i="2"/>
  <c r="O176" i="2" l="1"/>
  <c r="O175" i="2"/>
  <c r="O174" i="2"/>
  <c r="C16" i="2"/>
  <c r="D18" i="2" s="1"/>
  <c r="O162" i="2"/>
  <c r="O86" i="2"/>
  <c r="O87" i="2"/>
  <c r="O160" i="2"/>
  <c r="O101" i="2"/>
  <c r="O27" i="2"/>
  <c r="O40" i="2"/>
  <c r="O50" i="2"/>
  <c r="O31" i="2"/>
  <c r="O32" i="2"/>
  <c r="O109" i="2"/>
  <c r="O36" i="2"/>
  <c r="O43" i="2"/>
  <c r="O54" i="2"/>
  <c r="O148" i="2"/>
  <c r="O155" i="2"/>
  <c r="O113" i="2"/>
  <c r="O150" i="2"/>
  <c r="O68" i="2"/>
  <c r="O136" i="2"/>
  <c r="O25" i="2"/>
  <c r="O111" i="2"/>
  <c r="O144" i="2"/>
  <c r="O172" i="2"/>
  <c r="O53" i="2"/>
  <c r="O140" i="2"/>
  <c r="O57" i="2"/>
  <c r="O114" i="2"/>
  <c r="O145" i="2"/>
  <c r="O126" i="2"/>
  <c r="O69" i="2"/>
  <c r="O119" i="2"/>
  <c r="O93" i="2"/>
  <c r="O94" i="2"/>
  <c r="O129" i="2"/>
  <c r="O161" i="2"/>
  <c r="O99" i="2"/>
  <c r="O82" i="2"/>
  <c r="O120" i="2"/>
  <c r="O62" i="2"/>
  <c r="O130" i="2"/>
  <c r="O118" i="2"/>
  <c r="O128" i="2"/>
  <c r="O47" i="2"/>
  <c r="O102" i="2"/>
  <c r="O98" i="2"/>
  <c r="O100" i="2"/>
  <c r="O55" i="2"/>
  <c r="O137" i="2"/>
  <c r="O64" i="2"/>
  <c r="O88" i="2"/>
  <c r="O135" i="2"/>
  <c r="O141" i="2"/>
  <c r="O59" i="2"/>
  <c r="O152" i="2"/>
  <c r="O96" i="2"/>
  <c r="O21" i="2"/>
  <c r="O127" i="2"/>
  <c r="O158" i="2"/>
  <c r="O147" i="2"/>
  <c r="O37" i="2"/>
  <c r="O73" i="2"/>
  <c r="O95" i="2"/>
  <c r="O34" i="2"/>
  <c r="O29" i="2"/>
  <c r="O139" i="2"/>
  <c r="O67" i="2"/>
  <c r="O76" i="2"/>
  <c r="O134" i="2"/>
  <c r="O97" i="2"/>
  <c r="O56" i="2"/>
  <c r="O38" i="2"/>
  <c r="O39" i="2"/>
  <c r="O107" i="2"/>
  <c r="O85" i="2"/>
  <c r="O108" i="2"/>
  <c r="O74" i="2"/>
  <c r="O28" i="2"/>
  <c r="O171" i="2"/>
  <c r="O51" i="2"/>
  <c r="O115" i="2"/>
  <c r="O24" i="2"/>
  <c r="O48" i="2"/>
  <c r="O72" i="2"/>
  <c r="O49" i="2"/>
  <c r="O167" i="2"/>
  <c r="O66" i="2"/>
  <c r="O46" i="2"/>
  <c r="O70" i="2"/>
  <c r="O143" i="2"/>
  <c r="O75" i="2"/>
  <c r="O44" i="2"/>
  <c r="O78" i="2"/>
  <c r="O42" i="2"/>
  <c r="O65" i="2"/>
  <c r="O168" i="2"/>
  <c r="O125" i="2"/>
  <c r="O122" i="2"/>
  <c r="O41" i="2"/>
  <c r="O58" i="2"/>
  <c r="O89" i="2"/>
  <c r="O156" i="2"/>
  <c r="O146" i="2"/>
  <c r="O23" i="2"/>
  <c r="O84" i="2"/>
  <c r="O22" i="2"/>
  <c r="O45" i="2"/>
  <c r="O90" i="2"/>
  <c r="O133" i="2"/>
  <c r="O63" i="2"/>
  <c r="O153" i="2"/>
  <c r="O169" i="2"/>
  <c r="O131" i="2"/>
  <c r="O116" i="2"/>
  <c r="O81" i="2"/>
  <c r="O132" i="2"/>
  <c r="O35" i="2"/>
  <c r="O105" i="2"/>
  <c r="O106" i="2"/>
  <c r="C15" i="2"/>
  <c r="C18" i="2" s="1"/>
  <c r="O159" i="2"/>
  <c r="O30" i="2"/>
  <c r="O117" i="2"/>
  <c r="O138" i="2"/>
  <c r="O110" i="2"/>
  <c r="O80" i="2"/>
  <c r="O104" i="2"/>
  <c r="O124" i="2"/>
  <c r="O83" i="2"/>
  <c r="O91" i="2"/>
  <c r="O164" i="2"/>
  <c r="O26" i="2"/>
  <c r="O170" i="2"/>
  <c r="O173" i="2"/>
  <c r="O123" i="2"/>
  <c r="O151" i="2"/>
  <c r="O61" i="2"/>
  <c r="O33" i="2"/>
  <c r="O52" i="2"/>
  <c r="O163" i="2"/>
  <c r="O112" i="2"/>
  <c r="O154" i="2"/>
  <c r="O71" i="2"/>
  <c r="O142" i="2"/>
  <c r="O121" i="2"/>
  <c r="O165" i="2"/>
  <c r="O157" i="2"/>
  <c r="O79" i="2"/>
  <c r="O103" i="2"/>
  <c r="O166" i="2"/>
  <c r="O149" i="2"/>
  <c r="O77" i="2"/>
  <c r="O92" i="2"/>
  <c r="O60" i="2"/>
  <c r="J51" i="2"/>
  <c r="F18" i="2" l="1"/>
  <c r="F19" i="2" s="1"/>
</calcChain>
</file>

<file path=xl/sharedStrings.xml><?xml version="1.0" encoding="utf-8"?>
<sst xmlns="http://schemas.openxmlformats.org/spreadsheetml/2006/main" count="624" uniqueCount="144">
  <si>
    <t>JAVSO..47..105</t>
  </si>
  <si>
    <t>IBVS 6244</t>
  </si>
  <si>
    <t>JAVSO 43, 77</t>
  </si>
  <si>
    <t>JAVSO..44…69</t>
  </si>
  <si>
    <t>JAVSO..45..121</t>
  </si>
  <si>
    <t>JAVSO..44..164</t>
  </si>
  <si>
    <t>JAVSO..45..215</t>
  </si>
  <si>
    <t>JAVSO..46…79 (2018)</t>
  </si>
  <si>
    <t>0.0003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</si>
  <si>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</si>
  <si>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</si>
  <si>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</si>
  <si>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</si>
  <si>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</si>
  <si>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</si>
  <si>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</si>
  <si>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</si>
  <si>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</si>
  <si>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</si>
  <si>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</si>
  <si>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</si>
  <si>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</si>
  <si>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</si>
  <si>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</si>
  <si>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</si>
  <si>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</si>
  <si>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</si>
  <si>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</si>
  <si>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</si>
  <si>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</si>
  <si>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</si>
  <si>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</si>
  <si>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</si>
  <si>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</si>
  <si>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</si>
  <si>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</si>
  <si>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</si>
  <si>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</si>
  <si>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</t>
  </si>
  <si>
    <t>BBSAG</t>
  </si>
  <si>
    <t>EP Aur</t>
  </si>
  <si>
    <t>Diethelm R</t>
  </si>
  <si>
    <t>BBSAG Bull.21</t>
  </si>
  <si>
    <t>G. Wedemayer</t>
  </si>
  <si>
    <t>AAVSO 2</t>
  </si>
  <si>
    <t>A</t>
  </si>
  <si>
    <t>G. Samolyk</t>
  </si>
  <si>
    <t>C. Hesseltine</t>
  </si>
  <si>
    <t>D. Ruokonen</t>
  </si>
  <si>
    <t>BBSAG Bull.31</t>
  </si>
  <si>
    <t>P. Goodwin</t>
  </si>
  <si>
    <t>BBSAG Bull.91</t>
  </si>
  <si>
    <t>AAVSO</t>
  </si>
  <si>
    <t>IBVS 4099</t>
  </si>
  <si>
    <t>I</t>
  </si>
  <si>
    <t>II</t>
  </si>
  <si>
    <t>IBVS</t>
  </si>
  <si>
    <t>IBVS 5296</t>
  </si>
  <si>
    <t>RHN 2005</t>
  </si>
  <si>
    <t>Nelson</t>
  </si>
  <si>
    <t>IBVS 5643</t>
  </si>
  <si>
    <t>IBVS 5672</t>
  </si>
  <si>
    <t>IBVS 5657</t>
  </si>
  <si>
    <t>EP Aur / GSC 2420-0176</t>
  </si>
  <si>
    <t># of data points:</t>
  </si>
  <si>
    <t>EB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</si>
  <si>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</si>
  <si>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</si>
  <si>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</si>
  <si>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</si>
  <si>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</si>
  <si>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</si>
  <si>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</si>
  <si>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</si>
  <si>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5870</t>
  </si>
  <si>
    <t>IBVS 5874</t>
  </si>
  <si>
    <t>IBVS 5894</t>
  </si>
  <si>
    <t>OEJV 0107</t>
  </si>
  <si>
    <t>IBVS 5920</t>
  </si>
  <si>
    <t>Add cycle</t>
  </si>
  <si>
    <t>Old Cycle</t>
  </si>
  <si>
    <t>IBVS 5960</t>
  </si>
  <si>
    <t>IBVS 5966</t>
  </si>
  <si>
    <t>IBVS 5918</t>
  </si>
  <si>
    <t>IBVS 6029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</si>
  <si>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</si>
  <si>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</si>
  <si>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</si>
  <si>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</si>
  <si>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</si>
  <si>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</si>
  <si>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</si>
  <si>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2012JAVSO..40..975</t>
  </si>
  <si>
    <t>2013JAVSO..41..122</t>
  </si>
  <si>
    <t>IBVS 6048</t>
  </si>
  <si>
    <t>0:00017</t>
  </si>
  <si>
    <t>V</t>
  </si>
  <si>
    <t>85-cm</t>
  </si>
  <si>
    <t>0:00008</t>
  </si>
  <si>
    <t>0:00041</t>
  </si>
  <si>
    <t>60-cm</t>
  </si>
  <si>
    <t>0:00035</t>
  </si>
  <si>
    <t>R</t>
  </si>
  <si>
    <t>0:00018</t>
  </si>
  <si>
    <t>0:00019</t>
  </si>
  <si>
    <t>0:00072</t>
  </si>
  <si>
    <t>0:00062</t>
  </si>
  <si>
    <t>0:00037</t>
  </si>
  <si>
    <t>0:00021</t>
  </si>
  <si>
    <t>0:00029</t>
  </si>
  <si>
    <t>0:00010</t>
  </si>
  <si>
    <t>0:00016</t>
  </si>
  <si>
    <t>0:00030</t>
  </si>
  <si>
    <t>0:00038</t>
  </si>
  <si>
    <t>0:00009</t>
  </si>
  <si>
    <t>0:00013</t>
  </si>
  <si>
    <t>0:00012</t>
  </si>
  <si>
    <t>1.0-m</t>
  </si>
  <si>
    <t>Li et al 2015NewA…35…48</t>
  </si>
  <si>
    <t>pg</t>
  </si>
  <si>
    <t>vis</t>
  </si>
  <si>
    <t>PE</t>
  </si>
  <si>
    <t>CCD</t>
  </si>
  <si>
    <t>s5</t>
  </si>
  <si>
    <t>s6</t>
  </si>
  <si>
    <t>s7</t>
  </si>
  <si>
    <t>JAVSO..42..426</t>
  </si>
  <si>
    <t>IBVS 6131</t>
  </si>
  <si>
    <t>JAVSO..41..122</t>
  </si>
  <si>
    <t>IBVS 5984</t>
  </si>
  <si>
    <t>OEJV 0168</t>
  </si>
  <si>
    <t>IBVS 6261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</si>
  <si>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</si>
  <si>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</si>
  <si>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</si>
  <si>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</si>
  <si>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</si>
  <si>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</si>
  <si>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256</t>
  </si>
  <si>
    <t>JAVSO 49, 108</t>
  </si>
  <si>
    <t>IBVS, 63, 6262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</si>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</sst>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5" fillId="0" borderId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3" fillId="0" borderId="0" xfId="0" applyFont="1" applyAlignment="1"/>
    <xf numFmtId="14" fontId="15" fillId="0" borderId="0" xfId="0" applyNumberFormat="1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41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5-4D31-AB1C-2E3667A28C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8.9999999999999998E-4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2.5599999935366213E-4</c:v>
                </c:pt>
                <c:pt idx="2">
                  <c:v>-8.0560000060359016E-3</c:v>
                </c:pt>
                <c:pt idx="3">
                  <c:v>-1.4080000000831205E-2</c:v>
                </c:pt>
                <c:pt idx="4">
                  <c:v>-5.0799999953596853E-3</c:v>
                </c:pt>
                <c:pt idx="5">
                  <c:v>1.9200000024284236E-3</c:v>
                </c:pt>
                <c:pt idx="6">
                  <c:v>2.0784000000276137E-2</c:v>
                </c:pt>
                <c:pt idx="7">
                  <c:v>-5.2639999994426034E-3</c:v>
                </c:pt>
                <c:pt idx="8">
                  <c:v>5.7359999991604127E-3</c:v>
                </c:pt>
                <c:pt idx="9">
                  <c:v>1.7479999994975515E-2</c:v>
                </c:pt>
                <c:pt idx="10">
                  <c:v>-9.6159999957308173E-3</c:v>
                </c:pt>
                <c:pt idx="11">
                  <c:v>-9.8320000033709221E-3</c:v>
                </c:pt>
                <c:pt idx="12">
                  <c:v>-5.7119999983115122E-3</c:v>
                </c:pt>
                <c:pt idx="13">
                  <c:v>-1.1759999993955716E-2</c:v>
                </c:pt>
                <c:pt idx="14">
                  <c:v>4.1520000013406388E-3</c:v>
                </c:pt>
                <c:pt idx="15">
                  <c:v>5.6000000040512532E-4</c:v>
                </c:pt>
                <c:pt idx="16">
                  <c:v>-8.4000000060768798E-4</c:v>
                </c:pt>
                <c:pt idx="17">
                  <c:v>-9.5760000040172599E-3</c:v>
                </c:pt>
                <c:pt idx="18">
                  <c:v>-1.8640000002051238E-2</c:v>
                </c:pt>
                <c:pt idx="19">
                  <c:v>-1.2704000000667293E-2</c:v>
                </c:pt>
                <c:pt idx="20">
                  <c:v>1.039999995555263E-3</c:v>
                </c:pt>
                <c:pt idx="21">
                  <c:v>2.2336000001814682E-2</c:v>
                </c:pt>
                <c:pt idx="22">
                  <c:v>-1.5360000004875474E-2</c:v>
                </c:pt>
                <c:pt idx="23">
                  <c:v>-2.2775999997975305E-2</c:v>
                </c:pt>
                <c:pt idx="24">
                  <c:v>8.7999999959720299E-4</c:v>
                </c:pt>
                <c:pt idx="25">
                  <c:v>-1.6464000000269152E-2</c:v>
                </c:pt>
                <c:pt idx="26">
                  <c:v>-1.6087999996670987E-2</c:v>
                </c:pt>
                <c:pt idx="27">
                  <c:v>-1.8567999999504536E-2</c:v>
                </c:pt>
                <c:pt idx="28">
                  <c:v>2.6159999979427084E-3</c:v>
                </c:pt>
                <c:pt idx="29">
                  <c:v>-6.3599999994039536E-3</c:v>
                </c:pt>
                <c:pt idx="35">
                  <c:v>6.3599999994039536E-3</c:v>
                </c:pt>
                <c:pt idx="36">
                  <c:v>3.8480000002891757E-3</c:v>
                </c:pt>
                <c:pt idx="37">
                  <c:v>-8.3280000035301782E-3</c:v>
                </c:pt>
                <c:pt idx="38">
                  <c:v>3.2480000008945353E-3</c:v>
                </c:pt>
                <c:pt idx="39">
                  <c:v>-1.6000000323401764E-4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5-4D31-AB1C-2E3667A28C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30">
                  <c:v>2.3719999953755178E-3</c:v>
                </c:pt>
                <c:pt idx="31">
                  <c:v>-1.4439999999012798E-2</c:v>
                </c:pt>
                <c:pt idx="32">
                  <c:v>-6.140000004961621E-3</c:v>
                </c:pt>
                <c:pt idx="33">
                  <c:v>-8.2919999986188486E-3</c:v>
                </c:pt>
                <c:pt idx="34">
                  <c:v>1.8920000002253801E-3</c:v>
                </c:pt>
                <c:pt idx="40">
                  <c:v>4.5040000040899031E-3</c:v>
                </c:pt>
                <c:pt idx="41">
                  <c:v>7.7359999922919087E-3</c:v>
                </c:pt>
                <c:pt idx="42">
                  <c:v>8.8439999963156879E-3</c:v>
                </c:pt>
                <c:pt idx="43">
                  <c:v>3.3079999993788078E-3</c:v>
                </c:pt>
                <c:pt idx="47">
                  <c:v>1.5295999997761101E-2</c:v>
                </c:pt>
                <c:pt idx="48">
                  <c:v>5.8599999974831007E-3</c:v>
                </c:pt>
                <c:pt idx="54">
                  <c:v>9.2799999983981252E-3</c:v>
                </c:pt>
                <c:pt idx="55">
                  <c:v>1.1979999995674007E-2</c:v>
                </c:pt>
                <c:pt idx="62">
                  <c:v>2.514800000062678E-2</c:v>
                </c:pt>
                <c:pt idx="63">
                  <c:v>5.7439999945927411E-3</c:v>
                </c:pt>
                <c:pt idx="64">
                  <c:v>1.1720000002242159E-2</c:v>
                </c:pt>
                <c:pt idx="65">
                  <c:v>1.2008000005153008E-2</c:v>
                </c:pt>
                <c:pt idx="66">
                  <c:v>1.250399999844376E-2</c:v>
                </c:pt>
                <c:pt idx="76">
                  <c:v>1.1700000002747402E-2</c:v>
                </c:pt>
                <c:pt idx="77">
                  <c:v>1.2667999995755963E-2</c:v>
                </c:pt>
                <c:pt idx="97">
                  <c:v>1.5283999993698671E-2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5-4D31-AB1C-2E3667A28C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44">
                  <c:v>6.0040000025765039E-3</c:v>
                </c:pt>
                <c:pt idx="45">
                  <c:v>5.4719999970984645E-3</c:v>
                </c:pt>
                <c:pt idx="46">
                  <c:v>7.0179999966057949E-3</c:v>
                </c:pt>
                <c:pt idx="49">
                  <c:v>5.7040000028791837E-3</c:v>
                </c:pt>
                <c:pt idx="50">
                  <c:v>6.7960000014863908E-3</c:v>
                </c:pt>
                <c:pt idx="51">
                  <c:v>5.7520000045769848E-3</c:v>
                </c:pt>
                <c:pt idx="52">
                  <c:v>1.1827999995148275E-2</c:v>
                </c:pt>
                <c:pt idx="53">
                  <c:v>1.2024000003293622E-2</c:v>
                </c:pt>
                <c:pt idx="56">
                  <c:v>1.3207999996666331E-2</c:v>
                </c:pt>
                <c:pt idx="57">
                  <c:v>1.2727999994240236E-2</c:v>
                </c:pt>
                <c:pt idx="58">
                  <c:v>1.2496000003011432E-2</c:v>
                </c:pt>
                <c:pt idx="59">
                  <c:v>9.9479999989853241E-3</c:v>
                </c:pt>
                <c:pt idx="60">
                  <c:v>1.2108000002626795E-2</c:v>
                </c:pt>
                <c:pt idx="61">
                  <c:v>9.9919999993289821E-3</c:v>
                </c:pt>
                <c:pt idx="67">
                  <c:v>1.2648000003537163E-2</c:v>
                </c:pt>
                <c:pt idx="68">
                  <c:v>1.3278000005811919E-2</c:v>
                </c:pt>
                <c:pt idx="69">
                  <c:v>1.3918000004196074E-2</c:v>
                </c:pt>
                <c:pt idx="70">
                  <c:v>1.1895999996340834E-2</c:v>
                </c:pt>
                <c:pt idx="71">
                  <c:v>1.2135999997553881E-2</c:v>
                </c:pt>
                <c:pt idx="72">
                  <c:v>1.2135999997553881E-2</c:v>
                </c:pt>
                <c:pt idx="73">
                  <c:v>1.2113999997382052E-2</c:v>
                </c:pt>
                <c:pt idx="74">
                  <c:v>1.2173999995866325E-2</c:v>
                </c:pt>
                <c:pt idx="75">
                  <c:v>1.4263999997638166E-2</c:v>
                </c:pt>
                <c:pt idx="78">
                  <c:v>1.3775999999779742E-2</c:v>
                </c:pt>
                <c:pt idx="79">
                  <c:v>1.4640000001236331E-2</c:v>
                </c:pt>
                <c:pt idx="80">
                  <c:v>1.1887999993632548E-2</c:v>
                </c:pt>
                <c:pt idx="81">
                  <c:v>1.0951999996905215E-2</c:v>
                </c:pt>
                <c:pt idx="82">
                  <c:v>1.1011999995389488E-2</c:v>
                </c:pt>
                <c:pt idx="83">
                  <c:v>1.2704000000667293E-2</c:v>
                </c:pt>
                <c:pt idx="84">
                  <c:v>1.4280000003054738E-2</c:v>
                </c:pt>
                <c:pt idx="85">
                  <c:v>1.4595999993616715E-2</c:v>
                </c:pt>
                <c:pt idx="86">
                  <c:v>1.3443999996525235E-2</c:v>
                </c:pt>
                <c:pt idx="87">
                  <c:v>1.333600000361912E-2</c:v>
                </c:pt>
                <c:pt idx="88">
                  <c:v>1.3240000000223517E-2</c:v>
                </c:pt>
                <c:pt idx="89">
                  <c:v>1.3279999999213032E-2</c:v>
                </c:pt>
                <c:pt idx="90">
                  <c:v>1.1647999999695458E-2</c:v>
                </c:pt>
                <c:pt idx="91">
                  <c:v>1.184399999328889E-2</c:v>
                </c:pt>
                <c:pt idx="92">
                  <c:v>1.1583999999857042E-2</c:v>
                </c:pt>
                <c:pt idx="93">
                  <c:v>1.6023999996832572E-2</c:v>
                </c:pt>
                <c:pt idx="94">
                  <c:v>1.6023999996832572E-2</c:v>
                </c:pt>
                <c:pt idx="95">
                  <c:v>1.3780000001133885E-2</c:v>
                </c:pt>
                <c:pt idx="96">
                  <c:v>1.1947999999392778E-2</c:v>
                </c:pt>
                <c:pt idx="98">
                  <c:v>1.0623999995004851E-2</c:v>
                </c:pt>
                <c:pt idx="99">
                  <c:v>1.3160000002244487E-2</c:v>
                </c:pt>
                <c:pt idx="100">
                  <c:v>1.2515999995230231E-2</c:v>
                </c:pt>
                <c:pt idx="101">
                  <c:v>1.2193999995361082E-2</c:v>
                </c:pt>
                <c:pt idx="102">
                  <c:v>1.5143999997235369E-2</c:v>
                </c:pt>
                <c:pt idx="103">
                  <c:v>1.5273999997589272E-2</c:v>
                </c:pt>
                <c:pt idx="104">
                  <c:v>1.5434000000823289E-2</c:v>
                </c:pt>
                <c:pt idx="105">
                  <c:v>1.4761999998881947E-2</c:v>
                </c:pt>
                <c:pt idx="106">
                  <c:v>1.4871999999741092E-2</c:v>
                </c:pt>
                <c:pt idx="107">
                  <c:v>1.5642000005755108E-2</c:v>
                </c:pt>
                <c:pt idx="108">
                  <c:v>1.4763999999559019E-2</c:v>
                </c:pt>
                <c:pt idx="109">
                  <c:v>1.4823999998043291E-2</c:v>
                </c:pt>
                <c:pt idx="110">
                  <c:v>1.4913999999407679E-2</c:v>
                </c:pt>
                <c:pt idx="111">
                  <c:v>1.6175999997358304E-2</c:v>
                </c:pt>
                <c:pt idx="112">
                  <c:v>1.6206000000238419E-2</c:v>
                </c:pt>
                <c:pt idx="113">
                  <c:v>8.6640000008628704E-3</c:v>
                </c:pt>
                <c:pt idx="114">
                  <c:v>1.2084000001777895E-2</c:v>
                </c:pt>
                <c:pt idx="115">
                  <c:v>1.3291999995999504E-2</c:v>
                </c:pt>
                <c:pt idx="116">
                  <c:v>1.5227999996568542E-2</c:v>
                </c:pt>
                <c:pt idx="117">
                  <c:v>1.2876000000687782E-2</c:v>
                </c:pt>
                <c:pt idx="118">
                  <c:v>1.8963999995321501E-2</c:v>
                </c:pt>
                <c:pt idx="119">
                  <c:v>1.8524000006436836E-2</c:v>
                </c:pt>
                <c:pt idx="120">
                  <c:v>1.7051999995601363E-2</c:v>
                </c:pt>
                <c:pt idx="121">
                  <c:v>1.6586000230745412E-2</c:v>
                </c:pt>
                <c:pt idx="122">
                  <c:v>1.5344000006734859E-2</c:v>
                </c:pt>
                <c:pt idx="123">
                  <c:v>1.5063999999256339E-2</c:v>
                </c:pt>
                <c:pt idx="124">
                  <c:v>1.7632000002777204E-2</c:v>
                </c:pt>
                <c:pt idx="125">
                  <c:v>1.9743999997444917E-2</c:v>
                </c:pt>
                <c:pt idx="126">
                  <c:v>1.9767999998293817E-2</c:v>
                </c:pt>
                <c:pt idx="127">
                  <c:v>2.0051999999850523E-2</c:v>
                </c:pt>
                <c:pt idx="128">
                  <c:v>2.0495999997365288E-2</c:v>
                </c:pt>
                <c:pt idx="129">
                  <c:v>2.0700000000942964E-2</c:v>
                </c:pt>
                <c:pt idx="130">
                  <c:v>1.9639999998616986E-2</c:v>
                </c:pt>
                <c:pt idx="131">
                  <c:v>1.8427999995765276E-2</c:v>
                </c:pt>
                <c:pt idx="132">
                  <c:v>1.7551999997522216E-2</c:v>
                </c:pt>
                <c:pt idx="133">
                  <c:v>1.7552722747495864E-2</c:v>
                </c:pt>
                <c:pt idx="134">
                  <c:v>1.875599999766564E-2</c:v>
                </c:pt>
                <c:pt idx="135">
                  <c:v>2.0563999998557847E-2</c:v>
                </c:pt>
                <c:pt idx="136">
                  <c:v>2.0575999995344318E-2</c:v>
                </c:pt>
                <c:pt idx="137">
                  <c:v>2.1435999995446764E-2</c:v>
                </c:pt>
                <c:pt idx="138">
                  <c:v>2.1543999995628837E-2</c:v>
                </c:pt>
                <c:pt idx="139">
                  <c:v>2.3003999995125923E-2</c:v>
                </c:pt>
                <c:pt idx="140">
                  <c:v>2.2342306569044013E-2</c:v>
                </c:pt>
                <c:pt idx="141">
                  <c:v>2.273599999898579E-2</c:v>
                </c:pt>
                <c:pt idx="142">
                  <c:v>1.6995999998471234E-2</c:v>
                </c:pt>
                <c:pt idx="143">
                  <c:v>1.7456000001402572E-2</c:v>
                </c:pt>
                <c:pt idx="144">
                  <c:v>2.0919999995385297E-2</c:v>
                </c:pt>
                <c:pt idx="145">
                  <c:v>2.1696000003430527E-2</c:v>
                </c:pt>
                <c:pt idx="146">
                  <c:v>2.0435999998881016E-2</c:v>
                </c:pt>
                <c:pt idx="147">
                  <c:v>1.8372000005911104E-2</c:v>
                </c:pt>
                <c:pt idx="148">
                  <c:v>2.0312000000558328E-2</c:v>
                </c:pt>
                <c:pt idx="149">
                  <c:v>2.3936000005051028E-2</c:v>
                </c:pt>
                <c:pt idx="150">
                  <c:v>1.8780000005790498E-2</c:v>
                </c:pt>
                <c:pt idx="151">
                  <c:v>2.2208000002137851E-2</c:v>
                </c:pt>
                <c:pt idx="152">
                  <c:v>2.0519999998214189E-2</c:v>
                </c:pt>
                <c:pt idx="153">
                  <c:v>2.5835999993432779E-2</c:v>
                </c:pt>
                <c:pt idx="154">
                  <c:v>2.6611999994202051E-2</c:v>
                </c:pt>
                <c:pt idx="155">
                  <c:v>2.704000000085216E-2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5-4D31-AB1C-2E3667A28C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5-4D31-AB1C-2E3667A28C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5-4D31-AB1C-2E3667A28C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5-4D31-AB1C-2E3667A28C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  <c:pt idx="153">
                  <c:v>56758</c:v>
                </c:pt>
                <c:pt idx="154">
                  <c:v>56798.5</c:v>
                </c:pt>
                <c:pt idx="155">
                  <c:v>56895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-4.9393867955336027E-2</c:v>
                </c:pt>
                <c:pt idx="1">
                  <c:v>-1.4795652715686378E-2</c:v>
                </c:pt>
                <c:pt idx="2">
                  <c:v>-1.4113633990083078E-2</c:v>
                </c:pt>
                <c:pt idx="3">
                  <c:v>-1.4109837967491594E-2</c:v>
                </c:pt>
                <c:pt idx="4">
                  <c:v>-1.4109837967491594E-2</c:v>
                </c:pt>
                <c:pt idx="5">
                  <c:v>-1.4109837967491594E-2</c:v>
                </c:pt>
                <c:pt idx="6">
                  <c:v>-1.3930159564828015E-2</c:v>
                </c:pt>
                <c:pt idx="7">
                  <c:v>-1.3606232303688036E-2</c:v>
                </c:pt>
                <c:pt idx="8">
                  <c:v>-1.3606232303688036E-2</c:v>
                </c:pt>
                <c:pt idx="9">
                  <c:v>-1.3565741396045543E-2</c:v>
                </c:pt>
                <c:pt idx="10">
                  <c:v>-1.3550557305679604E-2</c:v>
                </c:pt>
                <c:pt idx="11">
                  <c:v>-1.351639310235625E-2</c:v>
                </c:pt>
                <c:pt idx="12">
                  <c:v>-1.3377205607335164E-2</c:v>
                </c:pt>
                <c:pt idx="13">
                  <c:v>-1.3369613562152195E-2</c:v>
                </c:pt>
                <c:pt idx="14">
                  <c:v>-1.3355694812650087E-2</c:v>
                </c:pt>
                <c:pt idx="15">
                  <c:v>-1.3262059588726817E-2</c:v>
                </c:pt>
                <c:pt idx="16">
                  <c:v>-1.2724289721599905E-2</c:v>
                </c:pt>
                <c:pt idx="17">
                  <c:v>-1.1817040322235212E-2</c:v>
                </c:pt>
                <c:pt idx="18">
                  <c:v>-1.1174247163410575E-2</c:v>
                </c:pt>
                <c:pt idx="19">
                  <c:v>-1.0215118788628935E-2</c:v>
                </c:pt>
                <c:pt idx="20">
                  <c:v>-1.0174627880986435E-2</c:v>
                </c:pt>
                <c:pt idx="21">
                  <c:v>-1.0063277884969572E-2</c:v>
                </c:pt>
                <c:pt idx="22">
                  <c:v>-9.3205227979025196E-3</c:v>
                </c:pt>
                <c:pt idx="23">
                  <c:v>-8.6220546410694515E-3</c:v>
                </c:pt>
                <c:pt idx="24">
                  <c:v>-7.7768069440323356E-3</c:v>
                </c:pt>
                <c:pt idx="25">
                  <c:v>-7.0897268549737144E-3</c:v>
                </c:pt>
                <c:pt idx="26">
                  <c:v>-6.9910302675951289E-3</c:v>
                </c:pt>
                <c:pt idx="27">
                  <c:v>-6.2824393838514375E-3</c:v>
                </c:pt>
                <c:pt idx="28">
                  <c:v>-4.7298661439344539E-3</c:v>
                </c:pt>
                <c:pt idx="29">
                  <c:v>-3.9428241266334235E-3</c:v>
                </c:pt>
                <c:pt idx="30">
                  <c:v>-2.4294764534951094E-3</c:v>
                </c:pt>
                <c:pt idx="31">
                  <c:v>-2.4275784421993671E-3</c:v>
                </c:pt>
                <c:pt idx="32">
                  <c:v>-2.4275784421993671E-3</c:v>
                </c:pt>
                <c:pt idx="33">
                  <c:v>-2.3719034441909287E-3</c:v>
                </c:pt>
                <c:pt idx="34">
                  <c:v>-2.3693727624632746E-3</c:v>
                </c:pt>
                <c:pt idx="35">
                  <c:v>-2.316861116614409E-3</c:v>
                </c:pt>
                <c:pt idx="36">
                  <c:v>-2.2358793013294159E-3</c:v>
                </c:pt>
                <c:pt idx="37">
                  <c:v>-2.2080418023252002E-3</c:v>
                </c:pt>
                <c:pt idx="38">
                  <c:v>-1.6664759126068102E-3</c:v>
                </c:pt>
                <c:pt idx="39">
                  <c:v>-1.4437759205730774E-3</c:v>
                </c:pt>
                <c:pt idx="40">
                  <c:v>4.8095386284650182E-3</c:v>
                </c:pt>
                <c:pt idx="41">
                  <c:v>7.1453578630915476E-3</c:v>
                </c:pt>
                <c:pt idx="42">
                  <c:v>7.2073595654191178E-3</c:v>
                </c:pt>
                <c:pt idx="43">
                  <c:v>7.6401061408483059E-3</c:v>
                </c:pt>
                <c:pt idx="44">
                  <c:v>7.7356393760673187E-3</c:v>
                </c:pt>
                <c:pt idx="45">
                  <c:v>7.737537387363061E-3</c:v>
                </c:pt>
                <c:pt idx="46">
                  <c:v>7.7381700577949797E-3</c:v>
                </c:pt>
                <c:pt idx="47">
                  <c:v>7.9267058465053511E-3</c:v>
                </c:pt>
                <c:pt idx="48">
                  <c:v>8.5650703123065913E-3</c:v>
                </c:pt>
                <c:pt idx="49">
                  <c:v>8.5739276983533841E-3</c:v>
                </c:pt>
                <c:pt idx="50">
                  <c:v>8.5751930392172146E-3</c:v>
                </c:pt>
                <c:pt idx="51">
                  <c:v>8.6296026963618155E-3</c:v>
                </c:pt>
                <c:pt idx="52">
                  <c:v>1.0120174233951229E-2</c:v>
                </c:pt>
                <c:pt idx="53">
                  <c:v>1.0943278465871363E-2</c:v>
                </c:pt>
                <c:pt idx="54">
                  <c:v>1.0981871362218114E-2</c:v>
                </c:pt>
                <c:pt idx="55">
                  <c:v>1.0981871362218114E-2</c:v>
                </c:pt>
                <c:pt idx="56">
                  <c:v>1.0993259429992568E-2</c:v>
                </c:pt>
                <c:pt idx="57">
                  <c:v>1.1005912838630845E-2</c:v>
                </c:pt>
                <c:pt idx="58">
                  <c:v>1.104260772368186E-2</c:v>
                </c:pt>
                <c:pt idx="59">
                  <c:v>1.1445618788811084E-2</c:v>
                </c:pt>
                <c:pt idx="60">
                  <c:v>1.151521253632163E-2</c:v>
                </c:pt>
                <c:pt idx="61">
                  <c:v>1.1565193500442834E-2</c:v>
                </c:pt>
                <c:pt idx="62">
                  <c:v>1.1667053439980993E-2</c:v>
                </c:pt>
                <c:pt idx="63">
                  <c:v>1.1667686110412905E-2</c:v>
                </c:pt>
                <c:pt idx="64">
                  <c:v>1.1671482133004389E-2</c:v>
                </c:pt>
                <c:pt idx="65">
                  <c:v>1.1673380144300131E-2</c:v>
                </c:pt>
                <c:pt idx="66">
                  <c:v>1.1674012814732043E-2</c:v>
                </c:pt>
                <c:pt idx="67">
                  <c:v>1.167970684861927E-2</c:v>
                </c:pt>
                <c:pt idx="68">
                  <c:v>1.167970684861927E-2</c:v>
                </c:pt>
                <c:pt idx="69">
                  <c:v>1.167970684861927E-2</c:v>
                </c:pt>
                <c:pt idx="70">
                  <c:v>1.1681604859915012E-2</c:v>
                </c:pt>
                <c:pt idx="71">
                  <c:v>1.1681604859915012E-2</c:v>
                </c:pt>
                <c:pt idx="72">
                  <c:v>1.1681604859915012E-2</c:v>
                </c:pt>
                <c:pt idx="73">
                  <c:v>1.1683502871210755E-2</c:v>
                </c:pt>
                <c:pt idx="74">
                  <c:v>1.1683502871210755E-2</c:v>
                </c:pt>
                <c:pt idx="75">
                  <c:v>1.1683502871210755E-2</c:v>
                </c:pt>
                <c:pt idx="76">
                  <c:v>1.1690462245961805E-2</c:v>
                </c:pt>
                <c:pt idx="77">
                  <c:v>1.1727157131012821E-2</c:v>
                </c:pt>
                <c:pt idx="78">
                  <c:v>1.175752531174469E-2</c:v>
                </c:pt>
                <c:pt idx="79">
                  <c:v>1.1779036106429767E-2</c:v>
                </c:pt>
                <c:pt idx="80">
                  <c:v>1.2372480971565111E-2</c:v>
                </c:pt>
                <c:pt idx="81">
                  <c:v>1.2425625287845889E-2</c:v>
                </c:pt>
                <c:pt idx="82">
                  <c:v>1.2431951992165027E-2</c:v>
                </c:pt>
                <c:pt idx="83">
                  <c:v>1.2528117897815959E-2</c:v>
                </c:pt>
                <c:pt idx="84">
                  <c:v>1.2626814485194544E-2</c:v>
                </c:pt>
                <c:pt idx="85">
                  <c:v>1.3162053670593796E-2</c:v>
                </c:pt>
                <c:pt idx="86">
                  <c:v>1.3186095147006527E-2</c:v>
                </c:pt>
                <c:pt idx="87">
                  <c:v>1.3234810770263908E-2</c:v>
                </c:pt>
                <c:pt idx="88">
                  <c:v>1.3265811621427703E-2</c:v>
                </c:pt>
                <c:pt idx="89">
                  <c:v>1.3265811621427703E-2</c:v>
                </c:pt>
                <c:pt idx="90">
                  <c:v>1.3296179802159566E-2</c:v>
                </c:pt>
                <c:pt idx="91">
                  <c:v>1.3296812472591485E-2</c:v>
                </c:pt>
                <c:pt idx="92">
                  <c:v>1.3401203093857297E-2</c:v>
                </c:pt>
                <c:pt idx="93">
                  <c:v>1.3901012735069371E-2</c:v>
                </c:pt>
                <c:pt idx="94">
                  <c:v>1.3901012735069371E-2</c:v>
                </c:pt>
                <c:pt idx="95">
                  <c:v>1.4050322957001066E-2</c:v>
                </c:pt>
                <c:pt idx="96">
                  <c:v>1.4087017842052088E-2</c:v>
                </c:pt>
                <c:pt idx="97">
                  <c:v>1.4176224372951962E-2</c:v>
                </c:pt>
                <c:pt idx="98">
                  <c:v>1.4217347951026374E-2</c:v>
                </c:pt>
                <c:pt idx="99">
                  <c:v>1.4575439415489708E-2</c:v>
                </c:pt>
                <c:pt idx="100">
                  <c:v>1.5389053590931123E-2</c:v>
                </c:pt>
                <c:pt idx="101">
                  <c:v>1.5422585123822566E-2</c:v>
                </c:pt>
                <c:pt idx="102">
                  <c:v>1.5520649040769233E-2</c:v>
                </c:pt>
                <c:pt idx="103">
                  <c:v>1.5520649040769233E-2</c:v>
                </c:pt>
                <c:pt idx="104">
                  <c:v>1.5520649040769233E-2</c:v>
                </c:pt>
                <c:pt idx="105">
                  <c:v>1.5522547052064975E-2</c:v>
                </c:pt>
                <c:pt idx="106">
                  <c:v>1.5522547052064975E-2</c:v>
                </c:pt>
                <c:pt idx="107">
                  <c:v>1.5522547052064975E-2</c:v>
                </c:pt>
                <c:pt idx="108">
                  <c:v>1.5526975745088378E-2</c:v>
                </c:pt>
                <c:pt idx="109">
                  <c:v>1.5526975745088378E-2</c:v>
                </c:pt>
                <c:pt idx="110">
                  <c:v>1.5526975745088378E-2</c:v>
                </c:pt>
                <c:pt idx="111">
                  <c:v>1.5629468355058448E-2</c:v>
                </c:pt>
                <c:pt idx="112">
                  <c:v>1.5629468355058448E-2</c:v>
                </c:pt>
                <c:pt idx="113">
                  <c:v>1.6219749868034219E-2</c:v>
                </c:pt>
                <c:pt idx="114">
                  <c:v>1.6279853559066054E-2</c:v>
                </c:pt>
                <c:pt idx="115">
                  <c:v>1.6373488782989318E-2</c:v>
                </c:pt>
                <c:pt idx="116">
                  <c:v>1.7016281941813954E-2</c:v>
                </c:pt>
                <c:pt idx="117">
                  <c:v>1.7135223983013786E-2</c:v>
                </c:pt>
                <c:pt idx="118">
                  <c:v>1.7690708622234291E-2</c:v>
                </c:pt>
                <c:pt idx="119">
                  <c:v>1.7855202934531939E-2</c:v>
                </c:pt>
                <c:pt idx="120">
                  <c:v>1.7929858045497793E-2</c:v>
                </c:pt>
                <c:pt idx="121">
                  <c:v>1.7976675657459432E-2</c:v>
                </c:pt>
                <c:pt idx="122">
                  <c:v>1.7994390429553017E-2</c:v>
                </c:pt>
                <c:pt idx="123">
                  <c:v>1.8007043838191295E-2</c:v>
                </c:pt>
                <c:pt idx="124">
                  <c:v>1.802792196244446E-2</c:v>
                </c:pt>
                <c:pt idx="125">
                  <c:v>1.8532160296679936E-2</c:v>
                </c:pt>
                <c:pt idx="126">
                  <c:v>1.8591631317279853E-2</c:v>
                </c:pt>
                <c:pt idx="127">
                  <c:v>1.86257955206032E-2</c:v>
                </c:pt>
                <c:pt idx="128">
                  <c:v>1.8634652906650007E-2</c:v>
                </c:pt>
                <c:pt idx="129">
                  <c:v>1.8649836997015931E-2</c:v>
                </c:pt>
                <c:pt idx="130">
                  <c:v>1.8833311422271001E-2</c:v>
                </c:pt>
                <c:pt idx="131">
                  <c:v>1.8882659715960287E-2</c:v>
                </c:pt>
                <c:pt idx="132">
                  <c:v>1.9290099474112921E-2</c:v>
                </c:pt>
                <c:pt idx="133">
                  <c:v>1.9290099474112921E-2</c:v>
                </c:pt>
                <c:pt idx="134">
                  <c:v>1.936855060767026E-2</c:v>
                </c:pt>
                <c:pt idx="135">
                  <c:v>1.9430552309997823E-2</c:v>
                </c:pt>
                <c:pt idx="136">
                  <c:v>1.9507738102691338E-2</c:v>
                </c:pt>
                <c:pt idx="137">
                  <c:v>1.9514064807010484E-2</c:v>
                </c:pt>
                <c:pt idx="138">
                  <c:v>1.9544432987742347E-2</c:v>
                </c:pt>
                <c:pt idx="139">
                  <c:v>1.9550759692061492E-2</c:v>
                </c:pt>
                <c:pt idx="140">
                  <c:v>1.9578597191065708E-2</c:v>
                </c:pt>
                <c:pt idx="141">
                  <c:v>1.9640598893393285E-2</c:v>
                </c:pt>
                <c:pt idx="142">
                  <c:v>2.0026527856860821E-2</c:v>
                </c:pt>
                <c:pt idx="143">
                  <c:v>2.0191022169158468E-2</c:v>
                </c:pt>
                <c:pt idx="144">
                  <c:v>2.0370700571822054E-2</c:v>
                </c:pt>
                <c:pt idx="145">
                  <c:v>2.0374496594413538E-2</c:v>
                </c:pt>
                <c:pt idx="146">
                  <c:v>2.0874306235625598E-2</c:v>
                </c:pt>
                <c:pt idx="147">
                  <c:v>2.1010963048919029E-2</c:v>
                </c:pt>
                <c:pt idx="148">
                  <c:v>2.1194437474174085E-2</c:v>
                </c:pt>
                <c:pt idx="149">
                  <c:v>2.172841131870952E-2</c:v>
                </c:pt>
                <c:pt idx="150">
                  <c:v>2.1768902226352013E-2</c:v>
                </c:pt>
                <c:pt idx="151">
                  <c:v>2.1843557337317868E-2</c:v>
                </c:pt>
                <c:pt idx="152">
                  <c:v>2.1952376651607083E-2</c:v>
                </c:pt>
                <c:pt idx="153">
                  <c:v>2.2424348793814927E-2</c:v>
                </c:pt>
                <c:pt idx="154">
                  <c:v>2.2475595098799969E-2</c:v>
                </c:pt>
                <c:pt idx="155">
                  <c:v>2.2597700492159367E-2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5-4D31-AB1C-2E3667A2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405541561712846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846347607053"/>
          <c:y val="0.15"/>
          <c:w val="0.843828715365239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459F-8A79-6F576FBFE2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2">
                  <c:v>8.115559998259414E-3</c:v>
                </c:pt>
                <c:pt idx="3">
                  <c:v>2.0932999977958389E-3</c:v>
                </c:pt>
                <c:pt idx="4">
                  <c:v>1.1093300003267359E-2</c:v>
                </c:pt>
                <c:pt idx="5">
                  <c:v>1.8093300001055468E-2</c:v>
                </c:pt>
                <c:pt idx="6">
                  <c:v>3.7039660004666075E-2</c:v>
                </c:pt>
                <c:pt idx="7">
                  <c:v>1.1140139999042731E-2</c:v>
                </c:pt>
                <c:pt idx="8">
                  <c:v>2.2140139997645747E-2</c:v>
                </c:pt>
                <c:pt idx="9">
                  <c:v>3.3902700000908226E-2</c:v>
                </c:pt>
                <c:pt idx="10">
                  <c:v>6.8136600020807236E-3</c:v>
                </c:pt>
                <c:pt idx="11">
                  <c:v>6.6133200016338378E-3</c:v>
                </c:pt>
                <c:pt idx="12">
                  <c:v>1.0797119997732807E-2</c:v>
                </c:pt>
                <c:pt idx="14">
                  <c:v>2.0670980004069861E-2</c:v>
                </c:pt>
                <c:pt idx="15">
                  <c:v>1.7121899996709544E-2</c:v>
                </c:pt>
                <c:pt idx="16">
                  <c:v>1.596840000274824E-2</c:v>
                </c:pt>
                <c:pt idx="17">
                  <c:v>7.6482599979499355E-3</c:v>
                </c:pt>
                <c:pt idx="18">
                  <c:v>-1.1211000019102357E-3</c:v>
                </c:pt>
                <c:pt idx="19">
                  <c:v>5.2545399958034977E-3</c:v>
                </c:pt>
                <c:pt idx="20">
                  <c:v>1.901709999947343E-2</c:v>
                </c:pt>
                <c:pt idx="21">
                  <c:v>4.0364139997109305E-2</c:v>
                </c:pt>
                <c:pt idx="22">
                  <c:v>3.0085999969742261E-3</c:v>
                </c:pt>
                <c:pt idx="23">
                  <c:v>-4.0872399986255914E-3</c:v>
                </c:pt>
                <c:pt idx="24">
                  <c:v>1.9956199997977819E-2</c:v>
                </c:pt>
                <c:pt idx="25">
                  <c:v>2.927140005340334E-3</c:v>
                </c:pt>
                <c:pt idx="26">
                  <c:v>3.3483799998066388E-3</c:v>
                </c:pt>
                <c:pt idx="27">
                  <c:v>1.1931800036109053E-3</c:v>
                </c:pt>
                <c:pt idx="28">
                  <c:v>2.3088840003765654E-2</c:v>
                </c:pt>
                <c:pt idx="30">
                  <c:v>2.7938900006120093E-2</c:v>
                </c:pt>
                <c:pt idx="31">
                  <c:v>2.5464020000072196E-2</c:v>
                </c:pt>
                <c:pt idx="32">
                  <c:v>1.3300779995915946E-2</c:v>
                </c:pt>
                <c:pt idx="33">
                  <c:v>2.5125020001723897E-2</c:v>
                </c:pt>
                <c:pt idx="34">
                  <c:v>2.1819099994900171E-2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4-459F-8A79-6F576FBFE2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">
                  <c:v>1.6114940000989009E-2</c:v>
                </c:pt>
                <c:pt idx="13">
                  <c:v>4.7525999980280176E-3</c:v>
                </c:pt>
                <c:pt idx="29">
                  <c:v>1.4473600000201259E-2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4-459F-8A79-6F576FBFE2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35">
                  <c:v>2.3899280000478029E-2</c:v>
                </c:pt>
                <c:pt idx="36">
                  <c:v>7.088149999617599E-3</c:v>
                </c:pt>
                <c:pt idx="37">
                  <c:v>1.0861670001759194E-2</c:v>
                </c:pt>
                <c:pt idx="38">
                  <c:v>2.5746829996933229E-2</c:v>
                </c:pt>
                <c:pt idx="39">
                  <c:v>2.934946000459604E-2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4-459F-8A79-6F576FBFE2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  <c:pt idx="40">
                  <c:v>3.2274960001814179E-2</c:v>
                </c:pt>
                <c:pt idx="41">
                  <c:v>3.2248480005364399E-2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4-459F-8A79-6F576FBFE2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4-459F-8A79-6F576FBFE2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4-459F-8A79-6F576FBFE2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-1.1340752405276208E-2</c:v>
                </c:pt>
                <c:pt idx="1">
                  <c:v>1.1399921790486465E-2</c:v>
                </c:pt>
                <c:pt idx="2">
                  <c:v>1.1848198255816386E-2</c:v>
                </c:pt>
                <c:pt idx="3">
                  <c:v>1.1850693301077964E-2</c:v>
                </c:pt>
                <c:pt idx="4">
                  <c:v>1.1850693301077964E-2</c:v>
                </c:pt>
                <c:pt idx="5">
                  <c:v>1.1850693301077964E-2</c:v>
                </c:pt>
                <c:pt idx="6">
                  <c:v>1.1968792110125921E-2</c:v>
                </c:pt>
                <c:pt idx="7">
                  <c:v>1.2181702639113789E-2</c:v>
                </c:pt>
                <c:pt idx="8">
                  <c:v>1.2181702639113789E-2</c:v>
                </c:pt>
                <c:pt idx="9">
                  <c:v>1.2208316455237272E-2</c:v>
                </c:pt>
                <c:pt idx="10">
                  <c:v>1.2218296636283578E-2</c:v>
                </c:pt>
                <c:pt idx="11">
                  <c:v>1.2240752043637768E-2</c:v>
                </c:pt>
                <c:pt idx="12">
                  <c:v>1.2332237036562242E-2</c:v>
                </c:pt>
                <c:pt idx="13">
                  <c:v>1.2337227127085394E-2</c:v>
                </c:pt>
                <c:pt idx="14">
                  <c:v>1.2346375626377842E-2</c:v>
                </c:pt>
                <c:pt idx="15">
                  <c:v>1.2407920076163398E-2</c:v>
                </c:pt>
                <c:pt idx="16">
                  <c:v>1.2761384821553409E-2</c:v>
                </c:pt>
                <c:pt idx="17">
                  <c:v>1.335770063907021E-2</c:v>
                </c:pt>
                <c:pt idx="18">
                  <c:v>1.3780194970030506E-2</c:v>
                </c:pt>
                <c:pt idx="19">
                  <c:v>1.4410609739455519E-2</c:v>
                </c:pt>
                <c:pt idx="20">
                  <c:v>1.4437223555579002E-2</c:v>
                </c:pt>
                <c:pt idx="21">
                  <c:v>1.4510411549918584E-2</c:v>
                </c:pt>
                <c:pt idx="22">
                  <c:v>1.499860873943373E-2</c:v>
                </c:pt>
                <c:pt idx="23">
                  <c:v>1.5457697067563819E-2</c:v>
                </c:pt>
                <c:pt idx="24">
                  <c:v>1.6013260479141533E-2</c:v>
                </c:pt>
                <c:pt idx="25">
                  <c:v>1.646486367148689E-2</c:v>
                </c:pt>
                <c:pt idx="26">
                  <c:v>1.6529734848287882E-2</c:v>
                </c:pt>
                <c:pt idx="27">
                  <c:v>1.6995476630448841E-2</c:v>
                </c:pt>
                <c:pt idx="28">
                  <c:v>1.8015950142433654E-2</c:v>
                </c:pt>
                <c:pt idx="29">
                  <c:v>1.8533256193333864E-2</c:v>
                </c:pt>
                <c:pt idx="30">
                  <c:v>1.9601967247042492E-2</c:v>
                </c:pt>
                <c:pt idx="31">
                  <c:v>1.9655194879289458E-2</c:v>
                </c:pt>
                <c:pt idx="32">
                  <c:v>1.9673491877874354E-2</c:v>
                </c:pt>
                <c:pt idx="33">
                  <c:v>2.0029451668525943E-2</c:v>
                </c:pt>
                <c:pt idx="34">
                  <c:v>2.01758276572051E-2</c:v>
                </c:pt>
                <c:pt idx="35">
                  <c:v>1.9527947570949056E-2</c:v>
                </c:pt>
                <c:pt idx="36">
                  <c:v>1.9529195093579841E-2</c:v>
                </c:pt>
                <c:pt idx="37">
                  <c:v>1.9565789090749634E-2</c:v>
                </c:pt>
                <c:pt idx="38">
                  <c:v>1.956745245425735E-2</c:v>
                </c:pt>
                <c:pt idx="39">
                  <c:v>2.4285998884775565E-2</c:v>
                </c:pt>
                <c:pt idx="40">
                  <c:v>2.6760252102505658E-2</c:v>
                </c:pt>
                <c:pt idx="41">
                  <c:v>2.6796846099675444E-2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4-459F-8A79-6F576FBF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93456"/>
        <c:axId val="1"/>
      </c:scatterChart>
      <c:valAx>
        <c:axId val="67869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89168765743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994962216624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9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1057934508816"/>
          <c:y val="0.91874999999999996"/>
          <c:w val="0.652392947103274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15</xdr:col>
      <xdr:colOff>247650</xdr:colOff>
      <xdr:row>18</xdr:row>
      <xdr:rowOff>38100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7FC67D9-647A-3AD1-FBF9-18DC9510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0</xdr:rowOff>
    </xdr:from>
    <xdr:to>
      <xdr:col>18</xdr:col>
      <xdr:colOff>457200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AEBDE4-9C1C-EE11-B359-D10AAD644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6"/>
  <sheetViews>
    <sheetView tabSelected="1" workbookViewId="0">
      <pane xSplit="14" ySplit="22" topLeftCell="O16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5703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8"/>
      <c r="C1" s="17"/>
    </row>
    <row r="2" spans="1:6">
      <c r="A2" t="s">
        <v>35</v>
      </c>
      <c r="B2" s="47" t="s">
        <v>65</v>
      </c>
    </row>
    <row r="4" spans="1:6" ht="14.25" thickTop="1" thickBot="1">
      <c r="A4" s="8" t="s">
        <v>10</v>
      </c>
      <c r="C4" s="3">
        <v>26309.382000000001</v>
      </c>
      <c r="D4" s="4">
        <v>0.59100799999999998</v>
      </c>
    </row>
    <row r="5" spans="1:6" ht="13.5" thickTop="1">
      <c r="A5" s="25" t="s">
        <v>67</v>
      </c>
      <c r="B5" s="48"/>
      <c r="C5" s="27">
        <v>-9.5</v>
      </c>
      <c r="D5" s="26" t="s">
        <v>68</v>
      </c>
    </row>
    <row r="6" spans="1:6">
      <c r="A6" s="8" t="s">
        <v>11</v>
      </c>
    </row>
    <row r="7" spans="1:6">
      <c r="A7" t="s">
        <v>12</v>
      </c>
      <c r="C7">
        <v>26309.382000000001</v>
      </c>
    </row>
    <row r="8" spans="1:6">
      <c r="A8" t="s">
        <v>13</v>
      </c>
      <c r="C8">
        <v>0.59100799999999998</v>
      </c>
      <c r="D8" s="16" t="s">
        <v>53</v>
      </c>
    </row>
    <row r="9" spans="1:6">
      <c r="A9" s="39" t="s">
        <v>72</v>
      </c>
      <c r="B9" s="40">
        <v>51</v>
      </c>
      <c r="C9" s="29" t="str">
        <f>"F"&amp;B9</f>
        <v>F51</v>
      </c>
      <c r="D9" s="16" t="str">
        <f>"G"&amp;B9</f>
        <v>G51</v>
      </c>
    </row>
    <row r="10" spans="1:6" ht="13.5" thickBot="1">
      <c r="A10" s="26"/>
      <c r="B10" s="48"/>
      <c r="C10" s="7" t="s">
        <v>30</v>
      </c>
      <c r="D10" s="7" t="s">
        <v>31</v>
      </c>
      <c r="E10" s="26"/>
    </row>
    <row r="11" spans="1:6">
      <c r="A11" s="26" t="s">
        <v>26</v>
      </c>
      <c r="B11" s="48"/>
      <c r="C11" s="28">
        <f ca="1">INTERCEPT(INDIRECT($D$9):G980,INDIRECT($C$9):F980)</f>
        <v>-4.9393867955336027E-2</v>
      </c>
      <c r="D11" s="6"/>
      <c r="E11" s="26"/>
    </row>
    <row r="12" spans="1:6">
      <c r="A12" s="26" t="s">
        <v>27</v>
      </c>
      <c r="B12" s="48"/>
      <c r="C12" s="28">
        <f ca="1">SLOPE(INDIRECT($D$9):G980,INDIRECT($C$9):F980)</f>
        <v>1.2653408638280235E-6</v>
      </c>
      <c r="D12" s="6"/>
      <c r="E12" s="26"/>
    </row>
    <row r="13" spans="1:6">
      <c r="A13" s="26" t="s">
        <v>29</v>
      </c>
      <c r="B13" s="48"/>
      <c r="C13" s="6" t="s">
        <v>24</v>
      </c>
    </row>
    <row r="14" spans="1:6">
      <c r="A14" s="26"/>
      <c r="B14" s="48"/>
      <c r="C14" s="26"/>
    </row>
    <row r="15" spans="1:6">
      <c r="A15" s="30" t="s">
        <v>28</v>
      </c>
      <c r="B15" s="48"/>
      <c r="C15" s="31">
        <f ca="1">(C7+C11)+(C8+C12)*INT(MAX(F21:F3521))</f>
        <v>59934.804757700498</v>
      </c>
      <c r="E15" s="32" t="s">
        <v>79</v>
      </c>
      <c r="F15" s="27">
        <v>1</v>
      </c>
    </row>
    <row r="16" spans="1:6">
      <c r="A16" s="34" t="s">
        <v>14</v>
      </c>
      <c r="B16" s="48"/>
      <c r="C16" s="35">
        <f ca="1">+C8+C12</f>
        <v>0.59100926534086384</v>
      </c>
      <c r="E16" s="32" t="s">
        <v>69</v>
      </c>
      <c r="F16" s="33">
        <f ca="1">NOW()+15018.5+$C$5/24</f>
        <v>60163.510608449069</v>
      </c>
    </row>
    <row r="17" spans="1:31" ht="13.5" thickBot="1">
      <c r="A17" s="32" t="s">
        <v>64</v>
      </c>
      <c r="B17" s="48"/>
      <c r="C17" s="26">
        <f>COUNT(C21:C2179)</f>
        <v>156</v>
      </c>
      <c r="E17" s="32" t="s">
        <v>80</v>
      </c>
      <c r="F17" s="33">
        <f ca="1">ROUND(2*(F16-$C$7)/$C$8,0)/2+F15</f>
        <v>57283</v>
      </c>
    </row>
    <row r="18" spans="1:31" ht="14.25" thickTop="1" thickBot="1">
      <c r="A18" s="34" t="s">
        <v>15</v>
      </c>
      <c r="B18" s="48"/>
      <c r="C18" s="37">
        <f ca="1">+C15</f>
        <v>59934.804757700498</v>
      </c>
      <c r="D18" s="38">
        <f ca="1">+C16</f>
        <v>0.59100926534086384</v>
      </c>
      <c r="E18" s="32" t="s">
        <v>70</v>
      </c>
      <c r="F18" s="16">
        <f ca="1">ROUND(2*(F16-$C$15)/$C$16,0)/2+F15</f>
        <v>388</v>
      </c>
    </row>
    <row r="19" spans="1:31" ht="13.5" thickTop="1">
      <c r="E19" s="32" t="s">
        <v>71</v>
      </c>
      <c r="F19" s="36">
        <f ca="1">+$C$15+$C$16*F18-15018.5-$C$5/24</f>
        <v>45146.012185986088</v>
      </c>
    </row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119</v>
      </c>
      <c r="I20" s="10" t="s">
        <v>120</v>
      </c>
      <c r="J20" s="10" t="s">
        <v>121</v>
      </c>
      <c r="K20" s="10" t="s">
        <v>122</v>
      </c>
      <c r="L20" s="10" t="s">
        <v>123</v>
      </c>
      <c r="M20" s="10" t="s">
        <v>124</v>
      </c>
      <c r="N20" s="10" t="s">
        <v>125</v>
      </c>
      <c r="O20" s="10" t="s">
        <v>33</v>
      </c>
      <c r="P20" s="9" t="s">
        <v>32</v>
      </c>
      <c r="Q20" s="7" t="s">
        <v>25</v>
      </c>
    </row>
    <row r="21" spans="1:31">
      <c r="A21" s="21" t="s">
        <v>22</v>
      </c>
      <c r="B21" s="49"/>
      <c r="C21" s="22">
        <v>26309.382000000001</v>
      </c>
      <c r="D21" s="22" t="s">
        <v>24</v>
      </c>
      <c r="E21" s="21">
        <f t="shared" ref="E21:E52" si="0">+(C21-C$7)/C$8</f>
        <v>0</v>
      </c>
      <c r="F21" s="21">
        <f t="shared" ref="F21:F52" si="1">ROUND(2*E21,0)/2</f>
        <v>0</v>
      </c>
      <c r="G21" s="21"/>
      <c r="H21" s="23">
        <v>0</v>
      </c>
      <c r="I21" s="21"/>
      <c r="J21" s="21"/>
      <c r="K21" s="21"/>
      <c r="L21" s="21"/>
      <c r="M21" s="21"/>
      <c r="N21" s="21"/>
      <c r="O21" s="21">
        <f t="shared" ref="O21:O52" ca="1" si="2">+C$11+C$12*F21</f>
        <v>-4.9393867955336027E-2</v>
      </c>
      <c r="P21" s="21"/>
      <c r="Q21" s="24">
        <f t="shared" ref="Q21:Q52" si="3">+C21-15018.5</f>
        <v>11290.882000000001</v>
      </c>
      <c r="R21" s="21"/>
    </row>
    <row r="22" spans="1:31">
      <c r="A22" s="21" t="s">
        <v>42</v>
      </c>
      <c r="B22" s="49"/>
      <c r="C22" s="22">
        <v>42469.313999999998</v>
      </c>
      <c r="D22" s="22"/>
      <c r="E22" s="21">
        <f t="shared" si="0"/>
        <v>27343.00043315826</v>
      </c>
      <c r="F22" s="21">
        <f t="shared" si="1"/>
        <v>27343</v>
      </c>
      <c r="G22" s="21">
        <f t="shared" ref="G22:G53" si="4">+C22-(C$7+F22*C$8)</f>
        <v>2.5599999935366213E-4</v>
      </c>
      <c r="H22" s="21"/>
      <c r="I22" s="21">
        <f t="shared" ref="I22:I50" si="5">G22</f>
        <v>2.5599999935366213E-4</v>
      </c>
      <c r="K22" s="21"/>
      <c r="L22" s="21"/>
      <c r="M22" s="21"/>
      <c r="N22" s="21"/>
      <c r="O22" s="21">
        <f t="shared" ca="1" si="2"/>
        <v>-1.4795652715686378E-2</v>
      </c>
      <c r="P22" s="21"/>
      <c r="Q22" s="24">
        <f t="shared" si="3"/>
        <v>27450.813999999998</v>
      </c>
      <c r="R22" s="21"/>
      <c r="AA22">
        <v>9</v>
      </c>
      <c r="AC22" t="s">
        <v>41</v>
      </c>
      <c r="AE22" t="s">
        <v>38</v>
      </c>
    </row>
    <row r="23" spans="1:31">
      <c r="A23" s="21" t="s">
        <v>44</v>
      </c>
      <c r="B23" s="49"/>
      <c r="C23" s="22">
        <v>42787.858999999997</v>
      </c>
      <c r="D23" s="22"/>
      <c r="E23" s="21">
        <f t="shared" si="0"/>
        <v>27881.986369050835</v>
      </c>
      <c r="F23" s="21">
        <f t="shared" si="1"/>
        <v>27882</v>
      </c>
      <c r="G23" s="21">
        <f t="shared" si="4"/>
        <v>-8.0560000060359016E-3</v>
      </c>
      <c r="H23" s="21"/>
      <c r="I23" s="21">
        <f t="shared" si="5"/>
        <v>-8.0560000060359016E-3</v>
      </c>
      <c r="J23" s="21"/>
      <c r="K23" s="21"/>
      <c r="L23" s="21"/>
      <c r="M23" s="21"/>
      <c r="N23" s="21"/>
      <c r="O23" s="21">
        <f t="shared" ca="1" si="2"/>
        <v>-1.4113633990083078E-2</v>
      </c>
      <c r="P23" s="21"/>
      <c r="Q23" s="24">
        <f t="shared" si="3"/>
        <v>27769.358999999997</v>
      </c>
      <c r="R23" s="21"/>
      <c r="AA23">
        <v>10</v>
      </c>
      <c r="AC23" t="s">
        <v>43</v>
      </c>
      <c r="AE23" t="s">
        <v>45</v>
      </c>
    </row>
    <row r="24" spans="1:31">
      <c r="A24" s="21" t="s">
        <v>44</v>
      </c>
      <c r="B24" s="49"/>
      <c r="C24" s="22">
        <v>42789.625999999997</v>
      </c>
      <c r="D24" s="22"/>
      <c r="E24" s="21">
        <f t="shared" si="0"/>
        <v>27884.976176295408</v>
      </c>
      <c r="F24" s="21">
        <f t="shared" si="1"/>
        <v>27885</v>
      </c>
      <c r="G24" s="21">
        <f t="shared" si="4"/>
        <v>-1.4080000000831205E-2</v>
      </c>
      <c r="H24" s="21"/>
      <c r="I24" s="21">
        <f t="shared" si="5"/>
        <v>-1.4080000000831205E-2</v>
      </c>
      <c r="J24" s="21"/>
      <c r="K24" s="21"/>
      <c r="L24" s="21"/>
      <c r="M24" s="21"/>
      <c r="N24" s="21"/>
      <c r="O24" s="21">
        <f t="shared" ca="1" si="2"/>
        <v>-1.4109837967491594E-2</v>
      </c>
      <c r="P24" s="21"/>
      <c r="Q24" s="24">
        <f t="shared" si="3"/>
        <v>27771.125999999997</v>
      </c>
      <c r="R24" s="21"/>
      <c r="AA24">
        <v>10</v>
      </c>
      <c r="AC24" t="s">
        <v>46</v>
      </c>
      <c r="AE24" t="s">
        <v>45</v>
      </c>
    </row>
    <row r="25" spans="1:31">
      <c r="A25" s="21" t="s">
        <v>44</v>
      </c>
      <c r="B25" s="49"/>
      <c r="C25" s="22">
        <v>42789.635000000002</v>
      </c>
      <c r="D25" s="22"/>
      <c r="E25" s="21">
        <f t="shared" si="0"/>
        <v>27884.991404515677</v>
      </c>
      <c r="F25" s="21">
        <f t="shared" si="1"/>
        <v>27885</v>
      </c>
      <c r="G25" s="21">
        <f t="shared" si="4"/>
        <v>-5.0799999953596853E-3</v>
      </c>
      <c r="H25" s="21"/>
      <c r="I25" s="21">
        <f t="shared" si="5"/>
        <v>-5.0799999953596853E-3</v>
      </c>
      <c r="J25" s="21"/>
      <c r="K25" s="21"/>
      <c r="L25" s="21"/>
      <c r="M25" s="21"/>
      <c r="N25" s="21"/>
      <c r="O25" s="21">
        <f t="shared" ca="1" si="2"/>
        <v>-1.4109837967491594E-2</v>
      </c>
      <c r="P25" s="21"/>
      <c r="Q25" s="24">
        <f t="shared" si="3"/>
        <v>27771.135000000002</v>
      </c>
      <c r="R25" s="21"/>
      <c r="AA25">
        <v>11</v>
      </c>
      <c r="AC25" t="s">
        <v>43</v>
      </c>
      <c r="AE25" t="s">
        <v>45</v>
      </c>
    </row>
    <row r="26" spans="1:31">
      <c r="A26" s="21" t="s">
        <v>44</v>
      </c>
      <c r="B26" s="49"/>
      <c r="C26" s="22">
        <v>42789.642</v>
      </c>
      <c r="D26" s="22"/>
      <c r="E26" s="21">
        <f t="shared" si="0"/>
        <v>27885.003248686986</v>
      </c>
      <c r="F26" s="21">
        <f t="shared" si="1"/>
        <v>27885</v>
      </c>
      <c r="G26" s="21">
        <f t="shared" si="4"/>
        <v>1.9200000024284236E-3</v>
      </c>
      <c r="H26" s="21"/>
      <c r="I26" s="21">
        <f t="shared" si="5"/>
        <v>1.9200000024284236E-3</v>
      </c>
      <c r="J26" s="21"/>
      <c r="K26" s="21"/>
      <c r="L26" s="21"/>
      <c r="M26" s="21"/>
      <c r="N26" s="21"/>
      <c r="O26" s="21">
        <f t="shared" ca="1" si="2"/>
        <v>-1.4109837967491594E-2</v>
      </c>
      <c r="P26" s="21"/>
      <c r="Q26" s="24">
        <f t="shared" si="3"/>
        <v>27771.142</v>
      </c>
      <c r="R26" s="21"/>
      <c r="AA26">
        <v>9</v>
      </c>
      <c r="AC26" t="s">
        <v>47</v>
      </c>
      <c r="AE26" t="s">
        <v>45</v>
      </c>
    </row>
    <row r="27" spans="1:31">
      <c r="A27" s="21" t="s">
        <v>44</v>
      </c>
      <c r="B27" s="49"/>
      <c r="C27" s="22">
        <v>42873.584000000003</v>
      </c>
      <c r="D27" s="22"/>
      <c r="E27" s="21">
        <f t="shared" si="0"/>
        <v>28027.035167036658</v>
      </c>
      <c r="F27" s="21">
        <f t="shared" si="1"/>
        <v>28027</v>
      </c>
      <c r="G27" s="21">
        <f t="shared" si="4"/>
        <v>2.0784000000276137E-2</v>
      </c>
      <c r="H27" s="21"/>
      <c r="I27" s="21">
        <f t="shared" si="5"/>
        <v>2.0784000000276137E-2</v>
      </c>
      <c r="J27" s="21"/>
      <c r="K27" s="21"/>
      <c r="L27" s="21"/>
      <c r="M27" s="21"/>
      <c r="N27" s="21"/>
      <c r="O27" s="21">
        <f t="shared" ca="1" si="2"/>
        <v>-1.3930159564828015E-2</v>
      </c>
      <c r="P27" s="21"/>
      <c r="Q27" s="24">
        <f t="shared" si="3"/>
        <v>27855.084000000003</v>
      </c>
      <c r="R27" s="21"/>
      <c r="AA27">
        <v>11</v>
      </c>
      <c r="AC27" t="s">
        <v>43</v>
      </c>
      <c r="AE27" t="s">
        <v>45</v>
      </c>
    </row>
    <row r="28" spans="1:31">
      <c r="A28" s="21" t="s">
        <v>44</v>
      </c>
      <c r="B28" s="49"/>
      <c r="C28" s="22">
        <v>43024.856</v>
      </c>
      <c r="D28" s="22"/>
      <c r="E28" s="21">
        <f t="shared" si="0"/>
        <v>28282.991093183169</v>
      </c>
      <c r="F28" s="21">
        <f t="shared" si="1"/>
        <v>28283</v>
      </c>
      <c r="G28" s="21">
        <f t="shared" si="4"/>
        <v>-5.2639999994426034E-3</v>
      </c>
      <c r="H28" s="21"/>
      <c r="I28" s="21">
        <f t="shared" si="5"/>
        <v>-5.2639999994426034E-3</v>
      </c>
      <c r="J28" s="21"/>
      <c r="K28" s="21"/>
      <c r="L28" s="21"/>
      <c r="M28" s="21"/>
      <c r="N28" s="21"/>
      <c r="O28" s="21">
        <f t="shared" ca="1" si="2"/>
        <v>-1.3606232303688036E-2</v>
      </c>
      <c r="P28" s="21"/>
      <c r="Q28" s="24">
        <f t="shared" si="3"/>
        <v>28006.356</v>
      </c>
      <c r="R28" s="21"/>
      <c r="AA28">
        <v>8</v>
      </c>
      <c r="AC28" t="s">
        <v>48</v>
      </c>
      <c r="AE28" t="s">
        <v>45</v>
      </c>
    </row>
    <row r="29" spans="1:31">
      <c r="A29" s="21" t="s">
        <v>44</v>
      </c>
      <c r="B29" s="49"/>
      <c r="C29" s="22">
        <v>43024.866999999998</v>
      </c>
      <c r="D29" s="22"/>
      <c r="E29" s="21">
        <f t="shared" si="0"/>
        <v>28283.009705452376</v>
      </c>
      <c r="F29" s="21">
        <f t="shared" si="1"/>
        <v>28283</v>
      </c>
      <c r="G29" s="21">
        <f t="shared" si="4"/>
        <v>5.7359999991604127E-3</v>
      </c>
      <c r="H29" s="21"/>
      <c r="I29" s="21">
        <f t="shared" si="5"/>
        <v>5.7359999991604127E-3</v>
      </c>
      <c r="J29" s="21"/>
      <c r="K29" s="21"/>
      <c r="L29" s="21"/>
      <c r="M29" s="21"/>
      <c r="N29" s="21"/>
      <c r="O29" s="21">
        <f t="shared" ca="1" si="2"/>
        <v>-1.3606232303688036E-2</v>
      </c>
      <c r="P29" s="21"/>
      <c r="Q29" s="24">
        <f t="shared" si="3"/>
        <v>28006.366999999998</v>
      </c>
      <c r="R29" s="21"/>
      <c r="AA29">
        <v>12</v>
      </c>
      <c r="AC29" t="s">
        <v>46</v>
      </c>
      <c r="AE29" t="s">
        <v>45</v>
      </c>
    </row>
    <row r="30" spans="1:31">
      <c r="A30" s="21" t="s">
        <v>44</v>
      </c>
      <c r="B30" s="49"/>
      <c r="C30" s="22">
        <v>43043.790999999997</v>
      </c>
      <c r="D30" s="22"/>
      <c r="E30" s="21">
        <f t="shared" si="0"/>
        <v>28315.029576587789</v>
      </c>
      <c r="F30" s="21">
        <f t="shared" si="1"/>
        <v>28315</v>
      </c>
      <c r="G30" s="21">
        <f t="shared" si="4"/>
        <v>1.7479999994975515E-2</v>
      </c>
      <c r="H30" s="21"/>
      <c r="I30" s="21">
        <f t="shared" si="5"/>
        <v>1.7479999994975515E-2</v>
      </c>
      <c r="J30" s="21"/>
      <c r="K30" s="21"/>
      <c r="L30" s="21"/>
      <c r="M30" s="21"/>
      <c r="N30" s="21"/>
      <c r="O30" s="21">
        <f t="shared" ca="1" si="2"/>
        <v>-1.3565741396045543E-2</v>
      </c>
      <c r="P30" s="21"/>
      <c r="Q30" s="24">
        <f t="shared" si="3"/>
        <v>28025.290999999997</v>
      </c>
      <c r="R30" s="21"/>
      <c r="AA30">
        <v>8</v>
      </c>
      <c r="AC30" t="s">
        <v>46</v>
      </c>
      <c r="AE30" t="s">
        <v>45</v>
      </c>
    </row>
    <row r="31" spans="1:31">
      <c r="A31" s="21" t="s">
        <v>44</v>
      </c>
      <c r="B31" s="49"/>
      <c r="C31" s="22">
        <v>43050.856</v>
      </c>
      <c r="D31" s="22"/>
      <c r="E31" s="21">
        <f t="shared" si="0"/>
        <v>28326.983729492662</v>
      </c>
      <c r="F31" s="21">
        <f t="shared" si="1"/>
        <v>28327</v>
      </c>
      <c r="G31" s="21">
        <f t="shared" si="4"/>
        <v>-9.6159999957308173E-3</v>
      </c>
      <c r="H31" s="21"/>
      <c r="I31" s="21">
        <f t="shared" si="5"/>
        <v>-9.6159999957308173E-3</v>
      </c>
      <c r="J31" s="21"/>
      <c r="K31" s="21"/>
      <c r="L31" s="21"/>
      <c r="M31" s="21"/>
      <c r="N31" s="21"/>
      <c r="O31" s="21">
        <f t="shared" ca="1" si="2"/>
        <v>-1.3550557305679604E-2</v>
      </c>
      <c r="P31" s="21"/>
      <c r="Q31" s="24">
        <f t="shared" si="3"/>
        <v>28032.356</v>
      </c>
      <c r="R31" s="21"/>
      <c r="AA31">
        <v>11</v>
      </c>
      <c r="AC31" t="s">
        <v>46</v>
      </c>
      <c r="AE31" t="s">
        <v>45</v>
      </c>
    </row>
    <row r="32" spans="1:31">
      <c r="A32" s="41" t="s">
        <v>44</v>
      </c>
      <c r="B32" s="20"/>
      <c r="C32" s="13">
        <v>43066.813000000002</v>
      </c>
      <c r="D32" s="13"/>
      <c r="E32" s="41">
        <f t="shared" si="0"/>
        <v>28353.983364015377</v>
      </c>
      <c r="F32" s="21">
        <f t="shared" si="1"/>
        <v>28354</v>
      </c>
      <c r="G32" s="21">
        <f t="shared" si="4"/>
        <v>-9.8320000033709221E-3</v>
      </c>
      <c r="H32" s="21"/>
      <c r="I32" s="21">
        <f t="shared" si="5"/>
        <v>-9.8320000033709221E-3</v>
      </c>
      <c r="J32" s="21"/>
      <c r="K32" s="21"/>
      <c r="L32" s="21"/>
      <c r="M32" s="21"/>
      <c r="N32" s="21"/>
      <c r="O32" s="21">
        <f t="shared" ca="1" si="2"/>
        <v>-1.351639310235625E-2</v>
      </c>
      <c r="P32" s="21"/>
      <c r="Q32" s="24">
        <f t="shared" si="3"/>
        <v>28048.313000000002</v>
      </c>
      <c r="R32" s="21"/>
      <c r="AA32">
        <v>8</v>
      </c>
      <c r="AC32" t="s">
        <v>46</v>
      </c>
      <c r="AE32" t="s">
        <v>45</v>
      </c>
    </row>
    <row r="33" spans="1:31">
      <c r="A33" s="41" t="s">
        <v>44</v>
      </c>
      <c r="B33" s="20"/>
      <c r="C33" s="13">
        <v>43131.828000000001</v>
      </c>
      <c r="D33" s="13"/>
      <c r="E33" s="41">
        <f t="shared" si="0"/>
        <v>28463.99033515621</v>
      </c>
      <c r="F33" s="21">
        <f t="shared" si="1"/>
        <v>28464</v>
      </c>
      <c r="G33" s="21">
        <f t="shared" si="4"/>
        <v>-5.7119999983115122E-3</v>
      </c>
      <c r="H33" s="21"/>
      <c r="I33" s="21">
        <f t="shared" si="5"/>
        <v>-5.7119999983115122E-3</v>
      </c>
      <c r="J33" s="21"/>
      <c r="K33" s="21"/>
      <c r="L33" s="21"/>
      <c r="M33" s="21"/>
      <c r="N33" s="21"/>
      <c r="O33" s="21">
        <f t="shared" ca="1" si="2"/>
        <v>-1.3377205607335164E-2</v>
      </c>
      <c r="P33" s="21"/>
      <c r="Q33" s="24">
        <f t="shared" si="3"/>
        <v>28113.328000000001</v>
      </c>
      <c r="R33" s="21"/>
      <c r="AA33">
        <v>7</v>
      </c>
      <c r="AC33" t="s">
        <v>43</v>
      </c>
      <c r="AE33" t="s">
        <v>45</v>
      </c>
    </row>
    <row r="34" spans="1:31">
      <c r="A34" s="41" t="s">
        <v>49</v>
      </c>
      <c r="B34" s="20"/>
      <c r="C34" s="13">
        <v>43135.368000000002</v>
      </c>
      <c r="D34" s="13"/>
      <c r="E34" s="41">
        <f t="shared" si="0"/>
        <v>28469.980101792196</v>
      </c>
      <c r="F34" s="21">
        <f t="shared" si="1"/>
        <v>28470</v>
      </c>
      <c r="G34" s="21">
        <f t="shared" si="4"/>
        <v>-1.1759999993955716E-2</v>
      </c>
      <c r="H34" s="21"/>
      <c r="I34" s="21">
        <f t="shared" si="5"/>
        <v>-1.1759999993955716E-2</v>
      </c>
      <c r="K34" s="21"/>
      <c r="L34" s="21"/>
      <c r="M34" s="21"/>
      <c r="N34" s="21"/>
      <c r="O34" s="21">
        <f t="shared" ca="1" si="2"/>
        <v>-1.3369613562152195E-2</v>
      </c>
      <c r="P34" s="21"/>
      <c r="Q34" s="24">
        <f t="shared" si="3"/>
        <v>28116.868000000002</v>
      </c>
      <c r="R34" s="21"/>
      <c r="AA34">
        <v>7</v>
      </c>
      <c r="AC34" t="s">
        <v>41</v>
      </c>
      <c r="AE34" t="s">
        <v>38</v>
      </c>
    </row>
    <row r="35" spans="1:31">
      <c r="A35" s="41" t="s">
        <v>44</v>
      </c>
      <c r="B35" s="20"/>
      <c r="C35" s="13">
        <v>43141.885000000002</v>
      </c>
      <c r="D35" s="13"/>
      <c r="E35" s="41">
        <f t="shared" si="0"/>
        <v>28481.007025285617</v>
      </c>
      <c r="F35" s="21">
        <f t="shared" si="1"/>
        <v>28481</v>
      </c>
      <c r="G35" s="21">
        <f t="shared" si="4"/>
        <v>4.1520000013406388E-3</v>
      </c>
      <c r="H35" s="21"/>
      <c r="I35" s="21">
        <f t="shared" si="5"/>
        <v>4.1520000013406388E-3</v>
      </c>
      <c r="J35" s="21"/>
      <c r="K35" s="21"/>
      <c r="L35" s="21"/>
      <c r="M35" s="21"/>
      <c r="N35" s="21"/>
      <c r="O35" s="21">
        <f t="shared" ca="1" si="2"/>
        <v>-1.3355694812650087E-2</v>
      </c>
      <c r="P35" s="21"/>
      <c r="Q35" s="24">
        <f t="shared" si="3"/>
        <v>28123.385000000002</v>
      </c>
      <c r="R35" s="21"/>
      <c r="AA35">
        <v>9</v>
      </c>
      <c r="AC35" t="s">
        <v>43</v>
      </c>
      <c r="AE35" t="s">
        <v>45</v>
      </c>
    </row>
    <row r="36" spans="1:31">
      <c r="A36" s="41" t="s">
        <v>44</v>
      </c>
      <c r="B36" s="20"/>
      <c r="C36" s="13">
        <v>43185.616000000002</v>
      </c>
      <c r="D36" s="13"/>
      <c r="E36" s="41">
        <f t="shared" si="0"/>
        <v>28555.000947533706</v>
      </c>
      <c r="F36" s="21">
        <f t="shared" si="1"/>
        <v>28555</v>
      </c>
      <c r="G36" s="21">
        <f t="shared" si="4"/>
        <v>5.6000000040512532E-4</v>
      </c>
      <c r="H36" s="21"/>
      <c r="I36" s="21">
        <f t="shared" si="5"/>
        <v>5.6000000040512532E-4</v>
      </c>
      <c r="J36" s="21"/>
      <c r="K36" s="21"/>
      <c r="L36" s="21"/>
      <c r="M36" s="21"/>
      <c r="N36" s="21"/>
      <c r="O36" s="21">
        <f t="shared" ca="1" si="2"/>
        <v>-1.3262059588726817E-2</v>
      </c>
      <c r="P36" s="21"/>
      <c r="Q36" s="24">
        <f t="shared" si="3"/>
        <v>28167.116000000002</v>
      </c>
      <c r="R36" s="21"/>
      <c r="AA36">
        <v>13</v>
      </c>
      <c r="AC36" t="s">
        <v>43</v>
      </c>
      <c r="AE36" t="s">
        <v>45</v>
      </c>
    </row>
    <row r="37" spans="1:31">
      <c r="A37" s="41" t="s">
        <v>44</v>
      </c>
      <c r="B37" s="20"/>
      <c r="C37" s="13">
        <v>43436.792999999998</v>
      </c>
      <c r="D37" s="13"/>
      <c r="E37" s="41">
        <f t="shared" si="0"/>
        <v>28979.998578699437</v>
      </c>
      <c r="F37" s="21">
        <f t="shared" si="1"/>
        <v>28980</v>
      </c>
      <c r="G37" s="21">
        <f t="shared" si="4"/>
        <v>-8.4000000060768798E-4</v>
      </c>
      <c r="H37" s="21"/>
      <c r="I37" s="21">
        <f t="shared" si="5"/>
        <v>-8.4000000060768798E-4</v>
      </c>
      <c r="J37" s="21"/>
      <c r="K37" s="21"/>
      <c r="L37" s="21"/>
      <c r="M37" s="21"/>
      <c r="N37" s="21"/>
      <c r="O37" s="21">
        <f t="shared" ca="1" si="2"/>
        <v>-1.2724289721599905E-2</v>
      </c>
      <c r="P37" s="21"/>
      <c r="Q37" s="24">
        <f t="shared" si="3"/>
        <v>28418.292999999998</v>
      </c>
      <c r="R37" s="21"/>
      <c r="AA37">
        <v>14</v>
      </c>
      <c r="AC37" t="s">
        <v>46</v>
      </c>
      <c r="AE37" t="s">
        <v>45</v>
      </c>
    </row>
    <row r="38" spans="1:31">
      <c r="A38" s="41" t="s">
        <v>44</v>
      </c>
      <c r="B38" s="20"/>
      <c r="C38" s="13">
        <v>43860.536999999997</v>
      </c>
      <c r="D38" s="13"/>
      <c r="E38" s="41">
        <f t="shared" si="0"/>
        <v>29696.983797173634</v>
      </c>
      <c r="F38" s="21">
        <f t="shared" si="1"/>
        <v>29697</v>
      </c>
      <c r="G38" s="21">
        <f t="shared" si="4"/>
        <v>-9.5760000040172599E-3</v>
      </c>
      <c r="H38" s="21"/>
      <c r="I38" s="21">
        <f t="shared" si="5"/>
        <v>-9.5760000040172599E-3</v>
      </c>
      <c r="J38" s="21"/>
      <c r="K38" s="21"/>
      <c r="L38" s="21"/>
      <c r="M38" s="21"/>
      <c r="N38" s="21"/>
      <c r="O38" s="21">
        <f t="shared" ca="1" si="2"/>
        <v>-1.1817040322235212E-2</v>
      </c>
      <c r="P38" s="21"/>
      <c r="Q38" s="24">
        <f t="shared" si="3"/>
        <v>28842.036999999997</v>
      </c>
      <c r="R38" s="21"/>
      <c r="AA38">
        <v>12</v>
      </c>
      <c r="AC38" t="s">
        <v>46</v>
      </c>
      <c r="AE38" t="s">
        <v>45</v>
      </c>
    </row>
    <row r="39" spans="1:31">
      <c r="A39" s="41" t="s">
        <v>44</v>
      </c>
      <c r="B39" s="20"/>
      <c r="C39" s="13">
        <v>44160.76</v>
      </c>
      <c r="D39" s="13"/>
      <c r="E39" s="41">
        <f t="shared" si="0"/>
        <v>30204.968460663818</v>
      </c>
      <c r="F39" s="21">
        <f t="shared" si="1"/>
        <v>30205</v>
      </c>
      <c r="G39" s="21">
        <f t="shared" si="4"/>
        <v>-1.8640000002051238E-2</v>
      </c>
      <c r="H39" s="21"/>
      <c r="I39" s="21">
        <f t="shared" si="5"/>
        <v>-1.8640000002051238E-2</v>
      </c>
      <c r="J39" s="21"/>
      <c r="K39" s="21"/>
      <c r="L39" s="21"/>
      <c r="M39" s="21"/>
      <c r="N39" s="21"/>
      <c r="O39" s="21">
        <f t="shared" ca="1" si="2"/>
        <v>-1.1174247163410575E-2</v>
      </c>
      <c r="P39" s="21"/>
      <c r="Q39" s="24">
        <f t="shared" si="3"/>
        <v>29142.260000000002</v>
      </c>
      <c r="R39" s="21"/>
      <c r="AA39">
        <v>11</v>
      </c>
      <c r="AC39" t="s">
        <v>46</v>
      </c>
      <c r="AE39" t="s">
        <v>45</v>
      </c>
    </row>
    <row r="40" spans="1:31">
      <c r="A40" s="41" t="s">
        <v>44</v>
      </c>
      <c r="B40" s="20"/>
      <c r="C40" s="13">
        <v>44608.75</v>
      </c>
      <c r="D40" s="13"/>
      <c r="E40" s="41">
        <f t="shared" si="0"/>
        <v>30962.978504521088</v>
      </c>
      <c r="F40" s="21">
        <f t="shared" si="1"/>
        <v>30963</v>
      </c>
      <c r="G40" s="21">
        <f t="shared" si="4"/>
        <v>-1.2704000000667293E-2</v>
      </c>
      <c r="H40" s="21"/>
      <c r="I40" s="21">
        <f t="shared" si="5"/>
        <v>-1.2704000000667293E-2</v>
      </c>
      <c r="J40" s="21"/>
      <c r="K40" s="21"/>
      <c r="L40" s="21"/>
      <c r="M40" s="21"/>
      <c r="N40" s="21"/>
      <c r="O40" s="21">
        <f t="shared" ca="1" si="2"/>
        <v>-1.0215118788628935E-2</v>
      </c>
      <c r="P40" s="21"/>
      <c r="Q40" s="24">
        <f t="shared" si="3"/>
        <v>29590.25</v>
      </c>
      <c r="R40" s="21"/>
      <c r="AA40">
        <v>16</v>
      </c>
      <c r="AC40" t="s">
        <v>46</v>
      </c>
      <c r="AE40" t="s">
        <v>45</v>
      </c>
    </row>
    <row r="41" spans="1:31">
      <c r="A41" s="41" t="s">
        <v>44</v>
      </c>
      <c r="B41" s="20"/>
      <c r="C41" s="13">
        <v>44627.675999999999</v>
      </c>
      <c r="D41" s="13"/>
      <c r="E41" s="41">
        <f t="shared" si="0"/>
        <v>30995.00175970545</v>
      </c>
      <c r="F41" s="21">
        <f t="shared" si="1"/>
        <v>30995</v>
      </c>
      <c r="G41" s="21">
        <f t="shared" si="4"/>
        <v>1.039999995555263E-3</v>
      </c>
      <c r="H41" s="21"/>
      <c r="I41" s="21">
        <f t="shared" si="5"/>
        <v>1.039999995555263E-3</v>
      </c>
      <c r="J41" s="21"/>
      <c r="K41" s="21"/>
      <c r="L41" s="21"/>
      <c r="M41" s="21"/>
      <c r="N41" s="21"/>
      <c r="O41" s="21">
        <f t="shared" ca="1" si="2"/>
        <v>-1.0174627880986435E-2</v>
      </c>
      <c r="P41" s="21"/>
      <c r="Q41" s="24">
        <f t="shared" si="3"/>
        <v>29609.175999999999</v>
      </c>
      <c r="R41" s="21"/>
      <c r="AA41">
        <v>13</v>
      </c>
      <c r="AC41" t="s">
        <v>46</v>
      </c>
      <c r="AE41" t="s">
        <v>45</v>
      </c>
    </row>
    <row r="42" spans="1:31">
      <c r="A42" s="41" t="s">
        <v>44</v>
      </c>
      <c r="B42" s="20"/>
      <c r="C42" s="13">
        <v>44679.705999999998</v>
      </c>
      <c r="D42" s="13"/>
      <c r="E42" s="41">
        <f t="shared" si="0"/>
        <v>31083.037793058636</v>
      </c>
      <c r="F42" s="21">
        <f t="shared" si="1"/>
        <v>31083</v>
      </c>
      <c r="G42" s="21">
        <f t="shared" si="4"/>
        <v>2.2336000001814682E-2</v>
      </c>
      <c r="H42" s="21"/>
      <c r="I42" s="21">
        <f t="shared" si="5"/>
        <v>2.2336000001814682E-2</v>
      </c>
      <c r="J42" s="21"/>
      <c r="K42" s="21"/>
      <c r="L42" s="21"/>
      <c r="M42" s="21"/>
      <c r="N42" s="21"/>
      <c r="O42" s="21">
        <f t="shared" ca="1" si="2"/>
        <v>-1.0063277884969572E-2</v>
      </c>
      <c r="P42" s="21"/>
      <c r="Q42" s="24">
        <f t="shared" si="3"/>
        <v>29661.205999999998</v>
      </c>
      <c r="R42" s="21"/>
      <c r="AA42">
        <v>16</v>
      </c>
      <c r="AC42" t="s">
        <v>50</v>
      </c>
      <c r="AE42" t="s">
        <v>45</v>
      </c>
    </row>
    <row r="43" spans="1:31">
      <c r="A43" s="41" t="s">
        <v>44</v>
      </c>
      <c r="B43" s="20"/>
      <c r="C43" s="13">
        <v>45026.59</v>
      </c>
      <c r="D43" s="13"/>
      <c r="E43" s="41">
        <f t="shared" si="0"/>
        <v>31669.97401050408</v>
      </c>
      <c r="F43" s="21">
        <f t="shared" si="1"/>
        <v>31670</v>
      </c>
      <c r="G43" s="21">
        <f t="shared" si="4"/>
        <v>-1.5360000004875474E-2</v>
      </c>
      <c r="H43" s="21"/>
      <c r="I43" s="21">
        <f t="shared" si="5"/>
        <v>-1.5360000004875474E-2</v>
      </c>
      <c r="J43" s="21"/>
      <c r="K43" s="21"/>
      <c r="L43" s="21"/>
      <c r="M43" s="21"/>
      <c r="N43" s="21"/>
      <c r="O43" s="21">
        <f t="shared" ca="1" si="2"/>
        <v>-9.3205227979025196E-3</v>
      </c>
      <c r="P43" s="21"/>
      <c r="Q43" s="24">
        <f t="shared" si="3"/>
        <v>30008.089999999997</v>
      </c>
      <c r="R43" s="21"/>
      <c r="AA43">
        <v>13</v>
      </c>
      <c r="AC43" t="s">
        <v>46</v>
      </c>
      <c r="AE43" t="s">
        <v>45</v>
      </c>
    </row>
    <row r="44" spans="1:31">
      <c r="A44" s="41" t="s">
        <v>44</v>
      </c>
      <c r="B44" s="20"/>
      <c r="C44" s="13">
        <v>45352.819000000003</v>
      </c>
      <c r="D44" s="13"/>
      <c r="E44" s="41">
        <f t="shared" si="0"/>
        <v>32221.961462450596</v>
      </c>
      <c r="F44" s="21">
        <f t="shared" si="1"/>
        <v>32222</v>
      </c>
      <c r="G44" s="21">
        <f t="shared" si="4"/>
        <v>-2.2775999997975305E-2</v>
      </c>
      <c r="H44" s="21"/>
      <c r="I44" s="21">
        <f t="shared" si="5"/>
        <v>-2.2775999997975305E-2</v>
      </c>
      <c r="J44" s="21"/>
      <c r="K44" s="21"/>
      <c r="L44" s="21"/>
      <c r="M44" s="21"/>
      <c r="N44" s="21"/>
      <c r="O44" s="21">
        <f t="shared" ca="1" si="2"/>
        <v>-8.6220546410694515E-3</v>
      </c>
      <c r="P44" s="21"/>
      <c r="Q44" s="24">
        <f t="shared" si="3"/>
        <v>30334.319000000003</v>
      </c>
      <c r="R44" s="21"/>
      <c r="AA44">
        <v>12</v>
      </c>
      <c r="AC44" t="s">
        <v>46</v>
      </c>
      <c r="AE44" t="s">
        <v>45</v>
      </c>
    </row>
    <row r="45" spans="1:31">
      <c r="A45" s="41" t="s">
        <v>44</v>
      </c>
      <c r="B45" s="20"/>
      <c r="C45" s="13">
        <v>45747.635999999999</v>
      </c>
      <c r="D45" s="13"/>
      <c r="E45" s="41">
        <f t="shared" si="0"/>
        <v>32890.001488981536</v>
      </c>
      <c r="F45" s="21">
        <f t="shared" si="1"/>
        <v>32890</v>
      </c>
      <c r="G45" s="21">
        <f t="shared" si="4"/>
        <v>8.7999999959720299E-4</v>
      </c>
      <c r="H45" s="21"/>
      <c r="I45" s="21">
        <f t="shared" si="5"/>
        <v>8.7999999959720299E-4</v>
      </c>
      <c r="J45" s="21"/>
      <c r="K45" s="21"/>
      <c r="L45" s="21"/>
      <c r="M45" s="21"/>
      <c r="N45" s="21"/>
      <c r="O45" s="21">
        <f t="shared" ca="1" si="2"/>
        <v>-7.7768069440323356E-3</v>
      </c>
      <c r="P45" s="21"/>
      <c r="Q45" s="24">
        <f t="shared" si="3"/>
        <v>30729.135999999999</v>
      </c>
      <c r="R45" s="21"/>
      <c r="AA45">
        <v>12</v>
      </c>
      <c r="AC45" t="s">
        <v>50</v>
      </c>
      <c r="AE45" t="s">
        <v>45</v>
      </c>
    </row>
    <row r="46" spans="1:31">
      <c r="A46" s="41" t="s">
        <v>44</v>
      </c>
      <c r="B46" s="20"/>
      <c r="C46" s="13">
        <v>46068.536</v>
      </c>
      <c r="D46" s="13"/>
      <c r="E46" s="41">
        <f t="shared" si="0"/>
        <v>33432.972142509068</v>
      </c>
      <c r="F46" s="21">
        <f t="shared" si="1"/>
        <v>33433</v>
      </c>
      <c r="G46" s="21">
        <f t="shared" si="4"/>
        <v>-1.6464000000269152E-2</v>
      </c>
      <c r="H46" s="21"/>
      <c r="I46" s="21">
        <f t="shared" si="5"/>
        <v>-1.6464000000269152E-2</v>
      </c>
      <c r="J46" s="21"/>
      <c r="K46" s="21"/>
      <c r="L46" s="21"/>
      <c r="M46" s="21"/>
      <c r="N46" s="21"/>
      <c r="O46" s="21">
        <f t="shared" ca="1" si="2"/>
        <v>-7.0897268549737144E-3</v>
      </c>
      <c r="P46" s="21"/>
      <c r="Q46" s="24">
        <f t="shared" si="3"/>
        <v>31050.036</v>
      </c>
      <c r="R46" s="21"/>
      <c r="AA46">
        <v>12</v>
      </c>
      <c r="AC46" t="s">
        <v>46</v>
      </c>
      <c r="AE46" t="s">
        <v>45</v>
      </c>
    </row>
    <row r="47" spans="1:31">
      <c r="A47" s="41" t="s">
        <v>44</v>
      </c>
      <c r="B47" s="20"/>
      <c r="C47" s="13">
        <v>46114.635000000002</v>
      </c>
      <c r="D47" s="13"/>
      <c r="E47" s="41">
        <f t="shared" si="0"/>
        <v>33510.972778710275</v>
      </c>
      <c r="F47" s="21">
        <f t="shared" si="1"/>
        <v>33511</v>
      </c>
      <c r="G47" s="21">
        <f t="shared" si="4"/>
        <v>-1.6087999996670987E-2</v>
      </c>
      <c r="H47" s="21"/>
      <c r="I47" s="21">
        <f t="shared" si="5"/>
        <v>-1.6087999996670987E-2</v>
      </c>
      <c r="J47" s="21"/>
      <c r="K47" s="21"/>
      <c r="L47" s="21"/>
      <c r="M47" s="21"/>
      <c r="N47" s="21"/>
      <c r="O47" s="21">
        <f t="shared" ca="1" si="2"/>
        <v>-6.9910302675951289E-3</v>
      </c>
      <c r="P47" s="21"/>
      <c r="Q47" s="24">
        <f t="shared" si="3"/>
        <v>31096.135000000002</v>
      </c>
      <c r="R47" s="21"/>
      <c r="AA47">
        <v>13</v>
      </c>
      <c r="AC47" t="s">
        <v>46</v>
      </c>
      <c r="AE47" t="s">
        <v>45</v>
      </c>
    </row>
    <row r="48" spans="1:31">
      <c r="A48" s="41" t="s">
        <v>44</v>
      </c>
      <c r="B48" s="20"/>
      <c r="C48" s="13">
        <v>46445.597000000002</v>
      </c>
      <c r="D48" s="13"/>
      <c r="E48" s="41">
        <f t="shared" si="0"/>
        <v>34070.968582489579</v>
      </c>
      <c r="F48" s="21">
        <f t="shared" si="1"/>
        <v>34071</v>
      </c>
      <c r="G48" s="21">
        <f t="shared" si="4"/>
        <v>-1.8567999999504536E-2</v>
      </c>
      <c r="H48" s="21"/>
      <c r="I48" s="21">
        <f t="shared" si="5"/>
        <v>-1.8567999999504536E-2</v>
      </c>
      <c r="J48" s="21"/>
      <c r="K48" s="21"/>
      <c r="L48" s="21"/>
      <c r="M48" s="21"/>
      <c r="N48" s="21"/>
      <c r="O48" s="21">
        <f t="shared" ca="1" si="2"/>
        <v>-6.2824393838514375E-3</v>
      </c>
      <c r="P48" s="21"/>
      <c r="Q48" s="24">
        <f t="shared" si="3"/>
        <v>31427.097000000002</v>
      </c>
      <c r="R48" s="21"/>
      <c r="AA48">
        <v>14</v>
      </c>
      <c r="AC48" t="s">
        <v>46</v>
      </c>
      <c r="AE48" t="s">
        <v>45</v>
      </c>
    </row>
    <row r="49" spans="1:31">
      <c r="A49" s="41" t="s">
        <v>44</v>
      </c>
      <c r="B49" s="20"/>
      <c r="C49" s="13">
        <v>47170.785000000003</v>
      </c>
      <c r="D49" s="13"/>
      <c r="E49" s="41">
        <f t="shared" si="0"/>
        <v>35298.004426336025</v>
      </c>
      <c r="F49" s="21">
        <f t="shared" si="1"/>
        <v>35298</v>
      </c>
      <c r="G49" s="21">
        <f t="shared" si="4"/>
        <v>2.6159999979427084E-3</v>
      </c>
      <c r="H49" s="21"/>
      <c r="I49" s="21">
        <f t="shared" si="5"/>
        <v>2.6159999979427084E-3</v>
      </c>
      <c r="J49" s="21"/>
      <c r="K49" s="21"/>
      <c r="L49" s="21"/>
      <c r="M49" s="21"/>
      <c r="N49" s="21"/>
      <c r="O49" s="21">
        <f t="shared" ca="1" si="2"/>
        <v>-4.7298661439344539E-3</v>
      </c>
      <c r="P49" s="21"/>
      <c r="Q49" s="24">
        <f t="shared" si="3"/>
        <v>32152.285000000003</v>
      </c>
      <c r="R49" s="21"/>
      <c r="AA49">
        <v>16</v>
      </c>
      <c r="AC49" t="s">
        <v>46</v>
      </c>
      <c r="AE49" t="s">
        <v>45</v>
      </c>
    </row>
    <row r="50" spans="1:31">
      <c r="A50" s="41" t="s">
        <v>51</v>
      </c>
      <c r="B50" s="20"/>
      <c r="C50" s="13">
        <v>47538.383000000002</v>
      </c>
      <c r="D50" s="13"/>
      <c r="E50" s="41">
        <f t="shared" si="0"/>
        <v>35919.989238724353</v>
      </c>
      <c r="F50" s="21">
        <f t="shared" si="1"/>
        <v>35920</v>
      </c>
      <c r="G50" s="21">
        <f t="shared" si="4"/>
        <v>-6.3599999994039536E-3</v>
      </c>
      <c r="H50" s="21"/>
      <c r="I50" s="21">
        <f t="shared" si="5"/>
        <v>-6.3599999994039536E-3</v>
      </c>
      <c r="K50" s="21"/>
      <c r="L50" s="21"/>
      <c r="M50" s="21"/>
      <c r="N50" s="21"/>
      <c r="O50" s="21">
        <f t="shared" ca="1" si="2"/>
        <v>-3.9428241266334235E-3</v>
      </c>
      <c r="P50" s="21"/>
      <c r="Q50" s="24">
        <f t="shared" si="3"/>
        <v>32519.883000000002</v>
      </c>
      <c r="R50" s="21"/>
      <c r="AA50">
        <v>6</v>
      </c>
      <c r="AC50" t="s">
        <v>41</v>
      </c>
      <c r="AE50" t="s">
        <v>38</v>
      </c>
    </row>
    <row r="51" spans="1:31">
      <c r="A51" s="41" t="s">
        <v>53</v>
      </c>
      <c r="B51" s="20" t="s">
        <v>54</v>
      </c>
      <c r="C51" s="13">
        <v>48245.237300000001</v>
      </c>
      <c r="D51" s="13">
        <v>5.0000000000000001E-4</v>
      </c>
      <c r="E51" s="41">
        <f t="shared" si="0"/>
        <v>37116.004013482052</v>
      </c>
      <c r="F51" s="21">
        <f t="shared" si="1"/>
        <v>37116</v>
      </c>
      <c r="G51" s="21">
        <f t="shared" si="4"/>
        <v>2.3719999953755178E-3</v>
      </c>
      <c r="H51" s="21"/>
      <c r="I51" s="21"/>
      <c r="J51" s="21">
        <f>G51</f>
        <v>2.3719999953755178E-3</v>
      </c>
      <c r="L51" s="21"/>
      <c r="M51" s="21"/>
      <c r="N51" s="21"/>
      <c r="O51" s="21">
        <f t="shared" ca="1" si="2"/>
        <v>-2.4294764534951094E-3</v>
      </c>
      <c r="P51" s="21"/>
      <c r="Q51" s="24">
        <f t="shared" si="3"/>
        <v>33226.737300000001</v>
      </c>
      <c r="R51" s="21"/>
      <c r="S51" t="s">
        <v>121</v>
      </c>
    </row>
    <row r="52" spans="1:31">
      <c r="A52" s="41" t="s">
        <v>53</v>
      </c>
      <c r="B52" s="20" t="s">
        <v>55</v>
      </c>
      <c r="C52" s="13">
        <v>48246.107000000004</v>
      </c>
      <c r="D52" s="13">
        <v>1E-4</v>
      </c>
      <c r="E52" s="41">
        <f t="shared" si="0"/>
        <v>37117.475567166606</v>
      </c>
      <c r="F52" s="21">
        <f t="shared" si="1"/>
        <v>37117.5</v>
      </c>
      <c r="G52" s="21">
        <f t="shared" si="4"/>
        <v>-1.4439999999012798E-2</v>
      </c>
      <c r="H52" s="21"/>
      <c r="I52" s="21"/>
      <c r="J52" s="21">
        <f>G52</f>
        <v>-1.4439999999012798E-2</v>
      </c>
      <c r="L52" s="21"/>
      <c r="M52" s="21"/>
      <c r="N52" s="21"/>
      <c r="O52" s="21">
        <f t="shared" ca="1" si="2"/>
        <v>-2.4275784421993671E-3</v>
      </c>
      <c r="P52" s="21"/>
      <c r="Q52" s="24">
        <f t="shared" si="3"/>
        <v>33227.607000000004</v>
      </c>
      <c r="R52" s="21"/>
      <c r="S52" t="s">
        <v>121</v>
      </c>
    </row>
    <row r="53" spans="1:31">
      <c r="A53" s="42" t="s">
        <v>53</v>
      </c>
      <c r="B53" s="43" t="s">
        <v>55</v>
      </c>
      <c r="C53" s="42">
        <v>48246.115299999998</v>
      </c>
      <c r="D53" s="42">
        <v>8.0000000000000004E-4</v>
      </c>
      <c r="E53" s="41">
        <f t="shared" ref="E53:E84" si="6">+(C53-C$7)/C$8</f>
        <v>37117.489610969729</v>
      </c>
      <c r="F53" s="21">
        <f t="shared" ref="F53:F84" si="7">ROUND(2*E53,0)/2</f>
        <v>37117.5</v>
      </c>
      <c r="G53" s="21">
        <f t="shared" si="4"/>
        <v>-6.140000004961621E-3</v>
      </c>
      <c r="H53" s="21"/>
      <c r="I53" s="21"/>
      <c r="J53" s="21">
        <f>G53</f>
        <v>-6.140000004961621E-3</v>
      </c>
      <c r="L53" s="21"/>
      <c r="M53" s="21"/>
      <c r="N53" s="21"/>
      <c r="O53" s="21">
        <f t="shared" ref="O53:O84" ca="1" si="8">+C$11+C$12*F53</f>
        <v>-2.4275784421993671E-3</v>
      </c>
      <c r="P53" s="21"/>
      <c r="Q53" s="24">
        <f t="shared" ref="Q53:Q84" si="9">+C53-15018.5</f>
        <v>33227.615299999998</v>
      </c>
      <c r="S53" t="s">
        <v>121</v>
      </c>
    </row>
    <row r="54" spans="1:31">
      <c r="A54" s="42" t="s">
        <v>53</v>
      </c>
      <c r="B54" s="43" t="s">
        <v>55</v>
      </c>
      <c r="C54" s="42">
        <v>48272.1175</v>
      </c>
      <c r="D54" s="42">
        <v>1E-4</v>
      </c>
      <c r="E54" s="41">
        <f t="shared" si="6"/>
        <v>37161.485969733068</v>
      </c>
      <c r="F54" s="21">
        <f t="shared" si="7"/>
        <v>37161.5</v>
      </c>
      <c r="G54" s="21">
        <f t="shared" ref="G54:G85" si="10">+C54-(C$7+F54*C$8)</f>
        <v>-8.2919999986188486E-3</v>
      </c>
      <c r="H54" s="21"/>
      <c r="I54" s="21"/>
      <c r="J54" s="21">
        <f>G54</f>
        <v>-8.2919999986188486E-3</v>
      </c>
      <c r="L54" s="21"/>
      <c r="M54" s="21"/>
      <c r="N54" s="21"/>
      <c r="O54" s="21">
        <f t="shared" ca="1" si="8"/>
        <v>-2.3719034441909287E-3</v>
      </c>
      <c r="P54" s="21"/>
      <c r="Q54" s="24">
        <f t="shared" si="9"/>
        <v>33253.6175</v>
      </c>
      <c r="S54" t="s">
        <v>121</v>
      </c>
    </row>
    <row r="55" spans="1:31">
      <c r="A55" s="42" t="s">
        <v>53</v>
      </c>
      <c r="B55" s="43" t="s">
        <v>55</v>
      </c>
      <c r="C55" s="42">
        <v>48273.309699999998</v>
      </c>
      <c r="D55" s="42">
        <v>1E-4</v>
      </c>
      <c r="E55" s="41">
        <f t="shared" si="6"/>
        <v>37163.503201310297</v>
      </c>
      <c r="F55" s="21">
        <f t="shared" si="7"/>
        <v>37163.5</v>
      </c>
      <c r="G55" s="21">
        <f t="shared" si="10"/>
        <v>1.8920000002253801E-3</v>
      </c>
      <c r="H55" s="21"/>
      <c r="I55" s="21"/>
      <c r="J55" s="21">
        <f>G55</f>
        <v>1.8920000002253801E-3</v>
      </c>
      <c r="L55" s="21"/>
      <c r="M55" s="21"/>
      <c r="N55" s="21"/>
      <c r="O55" s="21">
        <f t="shared" ca="1" si="8"/>
        <v>-2.3693727624632746E-3</v>
      </c>
      <c r="P55" s="21"/>
      <c r="Q55" s="24">
        <f t="shared" si="9"/>
        <v>33254.809699999998</v>
      </c>
      <c r="S55" t="s">
        <v>121</v>
      </c>
    </row>
    <row r="56" spans="1:31">
      <c r="A56" s="41" t="s">
        <v>44</v>
      </c>
      <c r="B56" s="20"/>
      <c r="C56" s="13">
        <v>48297.841</v>
      </c>
      <c r="D56" s="13"/>
      <c r="E56" s="41">
        <f t="shared" si="6"/>
        <v>37205.010761275647</v>
      </c>
      <c r="F56" s="21">
        <f t="shared" si="7"/>
        <v>37205</v>
      </c>
      <c r="G56" s="21">
        <f t="shared" si="10"/>
        <v>6.3599999994039536E-3</v>
      </c>
      <c r="H56" s="21"/>
      <c r="I56" s="21">
        <f>G56</f>
        <v>6.3599999994039536E-3</v>
      </c>
      <c r="J56" s="21"/>
      <c r="K56" s="21"/>
      <c r="L56" s="21"/>
      <c r="M56" s="21"/>
      <c r="N56" s="21"/>
      <c r="O56" s="21">
        <f t="shared" ca="1" si="8"/>
        <v>-2.316861116614409E-3</v>
      </c>
      <c r="P56" s="21"/>
      <c r="Q56" s="24">
        <f t="shared" si="9"/>
        <v>33279.341</v>
      </c>
      <c r="R56" s="21"/>
      <c r="AA56">
        <v>23</v>
      </c>
      <c r="AC56" t="s">
        <v>46</v>
      </c>
      <c r="AE56" t="s">
        <v>45</v>
      </c>
    </row>
    <row r="57" spans="1:31">
      <c r="A57" s="41" t="s">
        <v>44</v>
      </c>
      <c r="B57" s="20"/>
      <c r="C57" s="13">
        <v>48335.663</v>
      </c>
      <c r="D57" s="13"/>
      <c r="E57" s="41">
        <f t="shared" si="6"/>
        <v>37269.006510910171</v>
      </c>
      <c r="F57" s="21">
        <f t="shared" si="7"/>
        <v>37269</v>
      </c>
      <c r="G57" s="21">
        <f t="shared" si="10"/>
        <v>3.8480000002891757E-3</v>
      </c>
      <c r="H57" s="21"/>
      <c r="I57" s="21">
        <f>G57</f>
        <v>3.8480000002891757E-3</v>
      </c>
      <c r="J57" s="21"/>
      <c r="K57" s="21"/>
      <c r="L57" s="21"/>
      <c r="M57" s="21"/>
      <c r="N57" s="21"/>
      <c r="O57" s="21">
        <f t="shared" ca="1" si="8"/>
        <v>-2.2358793013294159E-3</v>
      </c>
      <c r="P57" s="21"/>
      <c r="Q57" s="24">
        <f t="shared" si="9"/>
        <v>33317.163</v>
      </c>
      <c r="R57" s="21"/>
      <c r="AA57">
        <v>17</v>
      </c>
      <c r="AC57" t="s">
        <v>46</v>
      </c>
      <c r="AE57" t="s">
        <v>45</v>
      </c>
    </row>
    <row r="58" spans="1:31">
      <c r="A58" s="41" t="s">
        <v>44</v>
      </c>
      <c r="B58" s="20"/>
      <c r="C58" s="13">
        <v>48348.652999999998</v>
      </c>
      <c r="D58" s="13"/>
      <c r="E58" s="41">
        <f t="shared" si="6"/>
        <v>37290.985908820185</v>
      </c>
      <c r="F58" s="21">
        <f t="shared" si="7"/>
        <v>37291</v>
      </c>
      <c r="G58" s="21">
        <f t="shared" si="10"/>
        <v>-8.3280000035301782E-3</v>
      </c>
      <c r="H58" s="21"/>
      <c r="I58" s="21">
        <f>G58</f>
        <v>-8.3280000035301782E-3</v>
      </c>
      <c r="J58" s="21"/>
      <c r="K58" s="21"/>
      <c r="L58" s="21"/>
      <c r="M58" s="21"/>
      <c r="N58" s="21"/>
      <c r="O58" s="21">
        <f t="shared" ca="1" si="8"/>
        <v>-2.2080418023252002E-3</v>
      </c>
      <c r="P58" s="21"/>
      <c r="Q58" s="24">
        <f t="shared" si="9"/>
        <v>33330.152999999998</v>
      </c>
      <c r="R58" s="21"/>
      <c r="AA58">
        <v>15</v>
      </c>
      <c r="AC58" t="s">
        <v>46</v>
      </c>
      <c r="AE58" t="s">
        <v>45</v>
      </c>
    </row>
    <row r="59" spans="1:31">
      <c r="A59" s="41" t="s">
        <v>44</v>
      </c>
      <c r="B59" s="20"/>
      <c r="C59" s="13">
        <v>48601.616000000002</v>
      </c>
      <c r="D59" s="13"/>
      <c r="E59" s="41">
        <f t="shared" si="6"/>
        <v>37719.005495695492</v>
      </c>
      <c r="F59" s="21">
        <f t="shared" si="7"/>
        <v>37719</v>
      </c>
      <c r="G59" s="21">
        <f t="shared" si="10"/>
        <v>3.2480000008945353E-3</v>
      </c>
      <c r="H59" s="21"/>
      <c r="I59" s="21">
        <f>G59</f>
        <v>3.2480000008945353E-3</v>
      </c>
      <c r="J59" s="21"/>
      <c r="K59" s="21"/>
      <c r="L59" s="21"/>
      <c r="M59" s="21"/>
      <c r="N59" s="21"/>
      <c r="O59" s="21">
        <f t="shared" ca="1" si="8"/>
        <v>-1.6664759126068102E-3</v>
      </c>
      <c r="P59" s="21"/>
      <c r="Q59" s="24">
        <f t="shared" si="9"/>
        <v>33583.116000000002</v>
      </c>
      <c r="R59" s="21"/>
      <c r="AA59">
        <v>13</v>
      </c>
      <c r="AC59" t="s">
        <v>46</v>
      </c>
      <c r="AE59" t="s">
        <v>45</v>
      </c>
    </row>
    <row r="60" spans="1:31">
      <c r="A60" s="41" t="s">
        <v>44</v>
      </c>
      <c r="B60" s="20"/>
      <c r="C60" s="13">
        <v>48705.63</v>
      </c>
      <c r="D60" s="13"/>
      <c r="E60" s="41">
        <f t="shared" si="6"/>
        <v>37894.999729276082</v>
      </c>
      <c r="F60" s="21">
        <f t="shared" si="7"/>
        <v>37895</v>
      </c>
      <c r="G60" s="21">
        <f t="shared" si="10"/>
        <v>-1.6000000323401764E-4</v>
      </c>
      <c r="H60" s="21"/>
      <c r="I60" s="21">
        <f>G60</f>
        <v>-1.6000000323401764E-4</v>
      </c>
      <c r="J60" s="21"/>
      <c r="K60" s="21"/>
      <c r="L60" s="21"/>
      <c r="M60" s="21"/>
      <c r="N60" s="21"/>
      <c r="O60" s="21">
        <f t="shared" ca="1" si="8"/>
        <v>-1.4437759205730774E-3</v>
      </c>
      <c r="P60" s="21"/>
      <c r="Q60" s="24">
        <f t="shared" si="9"/>
        <v>33687.129999999997</v>
      </c>
      <c r="R60" s="21"/>
      <c r="AA60">
        <v>14</v>
      </c>
      <c r="AC60" t="s">
        <v>46</v>
      </c>
      <c r="AE60" t="s">
        <v>45</v>
      </c>
    </row>
    <row r="61" spans="1:31">
      <c r="A61" s="13" t="s">
        <v>57</v>
      </c>
      <c r="B61" s="45"/>
      <c r="C61" s="13">
        <v>51626.396200000003</v>
      </c>
      <c r="D61" s="13">
        <v>2.0000000000000001E-4</v>
      </c>
      <c r="E61" s="41">
        <f t="shared" si="6"/>
        <v>42837.007620878234</v>
      </c>
      <c r="F61" s="21">
        <f t="shared" si="7"/>
        <v>42837</v>
      </c>
      <c r="G61" s="21">
        <f t="shared" si="10"/>
        <v>4.5040000040899031E-3</v>
      </c>
      <c r="H61" s="21"/>
      <c r="I61" s="21"/>
      <c r="J61" s="21">
        <f>G61</f>
        <v>4.5040000040899031E-3</v>
      </c>
      <c r="K61" s="21"/>
      <c r="M61" s="21"/>
      <c r="N61" s="21"/>
      <c r="O61" s="21">
        <f t="shared" ca="1" si="8"/>
        <v>4.8095386284650182E-3</v>
      </c>
      <c r="P61" s="21"/>
      <c r="Q61" s="24">
        <f t="shared" si="9"/>
        <v>36607.896200000003</v>
      </c>
      <c r="R61" s="21"/>
      <c r="S61" t="s">
        <v>121</v>
      </c>
    </row>
    <row r="62" spans="1:31">
      <c r="A62" s="44" t="s">
        <v>60</v>
      </c>
      <c r="B62" s="45"/>
      <c r="C62" s="13">
        <v>52717.400199999996</v>
      </c>
      <c r="D62" s="13">
        <v>1E-4</v>
      </c>
      <c r="E62" s="41">
        <f t="shared" si="6"/>
        <v>44683.013089501321</v>
      </c>
      <c r="F62" s="21">
        <f t="shared" si="7"/>
        <v>44683</v>
      </c>
      <c r="G62" s="21">
        <f t="shared" si="10"/>
        <v>7.7359999922919087E-3</v>
      </c>
      <c r="H62" s="21"/>
      <c r="I62" s="21"/>
      <c r="J62" s="21">
        <f>G62</f>
        <v>7.7359999922919087E-3</v>
      </c>
      <c r="K62" s="21"/>
      <c r="M62" s="21"/>
      <c r="N62" s="21"/>
      <c r="O62" s="21">
        <f t="shared" ca="1" si="8"/>
        <v>7.1453578630915476E-3</v>
      </c>
      <c r="P62" s="21"/>
      <c r="Q62" s="24">
        <f t="shared" si="9"/>
        <v>37698.900199999996</v>
      </c>
      <c r="R62" s="21"/>
      <c r="S62" t="s">
        <v>121</v>
      </c>
    </row>
    <row r="63" spans="1:31">
      <c r="A63" s="44" t="s">
        <v>60</v>
      </c>
      <c r="B63" s="45"/>
      <c r="C63" s="13">
        <v>52746.360699999997</v>
      </c>
      <c r="D63" s="13">
        <v>2.0000000000000001E-4</v>
      </c>
      <c r="E63" s="41">
        <f t="shared" si="6"/>
        <v>44732.014964264439</v>
      </c>
      <c r="F63" s="21">
        <f t="shared" si="7"/>
        <v>44732</v>
      </c>
      <c r="G63" s="21">
        <f t="shared" si="10"/>
        <v>8.8439999963156879E-3</v>
      </c>
      <c r="H63" s="21"/>
      <c r="I63" s="21"/>
      <c r="J63" s="21">
        <f>G63</f>
        <v>8.8439999963156879E-3</v>
      </c>
      <c r="K63" s="21"/>
      <c r="M63" s="21"/>
      <c r="N63" s="21"/>
      <c r="O63" s="21">
        <f t="shared" ca="1" si="8"/>
        <v>7.2073595654191178E-3</v>
      </c>
      <c r="P63" s="21"/>
      <c r="Q63" s="24">
        <f t="shared" si="9"/>
        <v>37727.860699999997</v>
      </c>
      <c r="R63" s="21"/>
      <c r="S63" t="s">
        <v>121</v>
      </c>
    </row>
    <row r="64" spans="1:31">
      <c r="A64" s="44" t="s">
        <v>60</v>
      </c>
      <c r="B64" s="45"/>
      <c r="C64" s="13">
        <v>52948.479899999998</v>
      </c>
      <c r="D64" s="13">
        <v>5.9999999999999995E-4</v>
      </c>
      <c r="E64" s="41">
        <f t="shared" si="6"/>
        <v>45074.005597216958</v>
      </c>
      <c r="F64" s="21">
        <f t="shared" si="7"/>
        <v>45074</v>
      </c>
      <c r="G64" s="21">
        <f t="shared" si="10"/>
        <v>3.3079999993788078E-3</v>
      </c>
      <c r="H64" s="21"/>
      <c r="I64" s="21"/>
      <c r="J64" s="21">
        <f>G64</f>
        <v>3.3079999993788078E-3</v>
      </c>
      <c r="K64" s="21"/>
      <c r="M64" s="21"/>
      <c r="N64" s="21"/>
      <c r="O64" s="21">
        <f t="shared" ca="1" si="8"/>
        <v>7.6401061408483059E-3</v>
      </c>
      <c r="P64" s="21"/>
      <c r="Q64" s="24">
        <f t="shared" si="9"/>
        <v>37929.979899999998</v>
      </c>
      <c r="R64" s="21"/>
      <c r="S64" t="s">
        <v>121</v>
      </c>
    </row>
    <row r="65" spans="1:21">
      <c r="A65" s="23" t="s">
        <v>118</v>
      </c>
      <c r="B65" s="20" t="s">
        <v>55</v>
      </c>
      <c r="C65" s="13">
        <v>52993.1037</v>
      </c>
      <c r="D65" s="13" t="s">
        <v>95</v>
      </c>
      <c r="E65" s="41">
        <f t="shared" si="6"/>
        <v>45149.510158914934</v>
      </c>
      <c r="F65" s="21">
        <f t="shared" si="7"/>
        <v>45149.5</v>
      </c>
      <c r="G65" s="21">
        <f t="shared" si="10"/>
        <v>6.0040000025765039E-3</v>
      </c>
      <c r="H65" s="21"/>
      <c r="I65" s="21"/>
      <c r="J65" s="21"/>
      <c r="K65" s="21">
        <f>G65</f>
        <v>6.0040000025765039E-3</v>
      </c>
      <c r="L65" s="21"/>
      <c r="M65" s="21"/>
      <c r="O65" s="21">
        <f t="shared" ca="1" si="8"/>
        <v>7.7356393760673187E-3</v>
      </c>
      <c r="P65" s="21"/>
      <c r="Q65" s="24">
        <f t="shared" si="9"/>
        <v>37974.6037</v>
      </c>
      <c r="T65" t="s">
        <v>96</v>
      </c>
      <c r="U65" t="s">
        <v>97</v>
      </c>
    </row>
    <row r="66" spans="1:21">
      <c r="A66" s="23" t="s">
        <v>118</v>
      </c>
      <c r="B66" s="20" t="s">
        <v>54</v>
      </c>
      <c r="C66" s="13">
        <v>52993.989679999999</v>
      </c>
      <c r="D66" s="13" t="s">
        <v>98</v>
      </c>
      <c r="E66" s="41">
        <f t="shared" si="6"/>
        <v>45151.009258757913</v>
      </c>
      <c r="F66" s="21">
        <f t="shared" si="7"/>
        <v>45151</v>
      </c>
      <c r="G66" s="21">
        <f t="shared" si="10"/>
        <v>5.4719999970984645E-3</v>
      </c>
      <c r="H66" s="21"/>
      <c r="I66" s="21"/>
      <c r="J66" s="21"/>
      <c r="K66" s="21">
        <f>G66</f>
        <v>5.4719999970984645E-3</v>
      </c>
      <c r="L66" s="21"/>
      <c r="M66" s="21"/>
      <c r="O66" s="21">
        <f t="shared" ca="1" si="8"/>
        <v>7.737537387363061E-3</v>
      </c>
      <c r="P66" s="21"/>
      <c r="Q66" s="24">
        <f t="shared" si="9"/>
        <v>37975.489679999999</v>
      </c>
      <c r="T66" t="s">
        <v>96</v>
      </c>
      <c r="U66" t="s">
        <v>97</v>
      </c>
    </row>
    <row r="67" spans="1:21">
      <c r="A67" s="23" t="s">
        <v>118</v>
      </c>
      <c r="B67" s="20" t="s">
        <v>55</v>
      </c>
      <c r="C67" s="13">
        <v>52994.28673</v>
      </c>
      <c r="D67" s="13" t="s">
        <v>95</v>
      </c>
      <c r="E67" s="41">
        <f t="shared" si="6"/>
        <v>45151.511874627751</v>
      </c>
      <c r="F67" s="21">
        <f t="shared" si="7"/>
        <v>45151.5</v>
      </c>
      <c r="G67" s="21">
        <f t="shared" si="10"/>
        <v>7.0179999966057949E-3</v>
      </c>
      <c r="H67" s="21"/>
      <c r="I67" s="21"/>
      <c r="J67" s="21"/>
      <c r="K67" s="21">
        <f>G67</f>
        <v>7.0179999966057949E-3</v>
      </c>
      <c r="L67" s="21"/>
      <c r="M67" s="21"/>
      <c r="O67" s="21">
        <f t="shared" ca="1" si="8"/>
        <v>7.7381700577949797E-3</v>
      </c>
      <c r="P67" s="21"/>
      <c r="Q67" s="24">
        <f t="shared" si="9"/>
        <v>37975.78673</v>
      </c>
      <c r="T67" t="s">
        <v>96</v>
      </c>
      <c r="U67" t="s">
        <v>97</v>
      </c>
    </row>
    <row r="68" spans="1:21">
      <c r="A68" s="44" t="s">
        <v>60</v>
      </c>
      <c r="B68" s="20" t="s">
        <v>55</v>
      </c>
      <c r="C68" s="13">
        <v>53082.355199999998</v>
      </c>
      <c r="D68" s="13">
        <v>2.8E-3</v>
      </c>
      <c r="E68" s="41">
        <f t="shared" si="6"/>
        <v>45300.52588120634</v>
      </c>
      <c r="F68" s="21">
        <f t="shared" si="7"/>
        <v>45300.5</v>
      </c>
      <c r="G68" s="21">
        <f t="shared" si="10"/>
        <v>1.5295999997761101E-2</v>
      </c>
      <c r="H68" s="21"/>
      <c r="I68" s="21"/>
      <c r="J68" s="21">
        <f>G68</f>
        <v>1.5295999997761101E-2</v>
      </c>
      <c r="K68" s="21"/>
      <c r="M68" s="21"/>
      <c r="N68" s="21"/>
      <c r="O68" s="21">
        <f t="shared" ca="1" si="8"/>
        <v>7.9267058465053511E-3</v>
      </c>
      <c r="P68" s="21"/>
      <c r="Q68" s="24">
        <f t="shared" si="9"/>
        <v>38063.855199999998</v>
      </c>
      <c r="R68" s="21"/>
      <c r="S68" t="s">
        <v>121</v>
      </c>
    </row>
    <row r="69" spans="1:21">
      <c r="A69" s="44" t="s">
        <v>62</v>
      </c>
      <c r="B69" s="45"/>
      <c r="C69" s="13">
        <v>53380.509299999998</v>
      </c>
      <c r="D69" s="13">
        <v>5.9999999999999995E-4</v>
      </c>
      <c r="E69" s="41">
        <f t="shared" si="6"/>
        <v>45805.009915263407</v>
      </c>
      <c r="F69" s="21">
        <f t="shared" si="7"/>
        <v>45805</v>
      </c>
      <c r="G69" s="21">
        <f t="shared" si="10"/>
        <v>5.8599999974831007E-3</v>
      </c>
      <c r="H69" s="21"/>
      <c r="I69" s="21"/>
      <c r="J69" s="21">
        <f>G69</f>
        <v>5.8599999974831007E-3</v>
      </c>
      <c r="K69" s="21"/>
      <c r="M69" s="21"/>
      <c r="N69" s="21"/>
      <c r="O69" s="21">
        <f t="shared" ca="1" si="8"/>
        <v>8.5650703123065913E-3</v>
      </c>
      <c r="P69" s="21"/>
      <c r="Q69" s="24">
        <f t="shared" si="9"/>
        <v>38362.009299999998</v>
      </c>
      <c r="R69" s="21"/>
      <c r="S69" t="s">
        <v>121</v>
      </c>
    </row>
    <row r="70" spans="1:21">
      <c r="A70" s="46" t="s">
        <v>61</v>
      </c>
      <c r="B70" s="20"/>
      <c r="C70" s="13">
        <v>53384.646200000003</v>
      </c>
      <c r="D70" s="13">
        <v>1E-4</v>
      </c>
      <c r="E70" s="41">
        <f t="shared" si="6"/>
        <v>45812.009651307599</v>
      </c>
      <c r="F70" s="21">
        <f t="shared" si="7"/>
        <v>45812</v>
      </c>
      <c r="G70" s="21">
        <f t="shared" si="10"/>
        <v>5.7040000028791837E-3</v>
      </c>
      <c r="H70" s="21"/>
      <c r="I70" s="21"/>
      <c r="J70" s="21"/>
      <c r="K70" s="21">
        <f>G70</f>
        <v>5.7040000028791837E-3</v>
      </c>
      <c r="L70" s="21"/>
      <c r="M70" s="21"/>
      <c r="N70" s="21"/>
      <c r="O70" s="21">
        <f t="shared" ca="1" si="8"/>
        <v>8.5739276983533841E-3</v>
      </c>
      <c r="P70" s="21"/>
      <c r="Q70" s="24">
        <f t="shared" si="9"/>
        <v>38366.146200000003</v>
      </c>
      <c r="R70" s="21"/>
      <c r="S70" t="s">
        <v>122</v>
      </c>
    </row>
    <row r="71" spans="1:21">
      <c r="A71" s="19" t="s">
        <v>66</v>
      </c>
      <c r="B71" s="20" t="s">
        <v>54</v>
      </c>
      <c r="C71" s="13">
        <v>53385.238299999997</v>
      </c>
      <c r="D71" s="13">
        <v>5.9999999999999995E-4</v>
      </c>
      <c r="E71" s="41">
        <f t="shared" si="6"/>
        <v>45813.011498998319</v>
      </c>
      <c r="F71" s="21">
        <f t="shared" si="7"/>
        <v>45813</v>
      </c>
      <c r="G71" s="21">
        <f t="shared" si="10"/>
        <v>6.7960000014863908E-3</v>
      </c>
      <c r="H71" s="21"/>
      <c r="I71" s="21"/>
      <c r="J71" s="21"/>
      <c r="K71" s="21">
        <f>G71</f>
        <v>6.7960000014863908E-3</v>
      </c>
      <c r="L71" s="21"/>
      <c r="M71" s="21"/>
      <c r="N71" s="21"/>
      <c r="O71" s="21">
        <f t="shared" ca="1" si="8"/>
        <v>8.5751930392172146E-3</v>
      </c>
      <c r="P71" s="21"/>
      <c r="Q71" s="24">
        <f t="shared" si="9"/>
        <v>38366.738299999997</v>
      </c>
      <c r="R71" s="21"/>
      <c r="S71">
        <v>0</v>
      </c>
    </row>
    <row r="72" spans="1:21">
      <c r="A72" s="46" t="s">
        <v>61</v>
      </c>
      <c r="B72" s="20"/>
      <c r="C72" s="13">
        <v>53410.650600000001</v>
      </c>
      <c r="D72" s="13">
        <v>1E-4</v>
      </c>
      <c r="E72" s="41">
        <f t="shared" si="6"/>
        <v>45856.00973252477</v>
      </c>
      <c r="F72" s="21">
        <f t="shared" si="7"/>
        <v>45856</v>
      </c>
      <c r="G72" s="21">
        <f t="shared" si="10"/>
        <v>5.7520000045769848E-3</v>
      </c>
      <c r="H72" s="21"/>
      <c r="I72" s="21"/>
      <c r="J72" s="21"/>
      <c r="K72" s="21">
        <f>G72</f>
        <v>5.7520000045769848E-3</v>
      </c>
      <c r="L72" s="21"/>
      <c r="M72" s="21"/>
      <c r="N72" s="21"/>
      <c r="O72" s="21">
        <f t="shared" ca="1" si="8"/>
        <v>8.6296026963618155E-3</v>
      </c>
      <c r="P72" s="21"/>
      <c r="Q72" s="24">
        <f t="shared" si="9"/>
        <v>38392.150600000001</v>
      </c>
      <c r="R72" s="21"/>
      <c r="S72" t="s">
        <v>122</v>
      </c>
    </row>
    <row r="73" spans="1:21">
      <c r="A73" s="60" t="s">
        <v>3</v>
      </c>
      <c r="B73" s="61" t="s">
        <v>54</v>
      </c>
      <c r="C73" s="62">
        <v>54106.864099999999</v>
      </c>
      <c r="D73" s="62">
        <v>1E-4</v>
      </c>
      <c r="E73" s="41">
        <f t="shared" si="6"/>
        <v>47034.020013265472</v>
      </c>
      <c r="F73" s="21">
        <f t="shared" si="7"/>
        <v>47034</v>
      </c>
      <c r="G73" s="21">
        <f t="shared" si="10"/>
        <v>1.1827999995148275E-2</v>
      </c>
      <c r="H73" s="21"/>
      <c r="I73" s="21"/>
      <c r="J73" s="21"/>
      <c r="K73" s="21">
        <f>G73</f>
        <v>1.1827999995148275E-2</v>
      </c>
      <c r="M73" s="21"/>
      <c r="O73" s="21">
        <f t="shared" ca="1" si="8"/>
        <v>1.0120174233951229E-2</v>
      </c>
      <c r="P73" s="21"/>
      <c r="Q73" s="24">
        <f t="shared" si="9"/>
        <v>39088.364099999999</v>
      </c>
    </row>
    <row r="74" spans="1:21">
      <c r="A74" s="19" t="s">
        <v>77</v>
      </c>
      <c r="B74" s="20" t="s">
        <v>55</v>
      </c>
      <c r="C74" s="13">
        <v>54491.315000000002</v>
      </c>
      <c r="D74" s="13">
        <v>2.9999999999999997E-4</v>
      </c>
      <c r="E74" s="41">
        <f t="shared" si="6"/>
        <v>47684.520344902274</v>
      </c>
      <c r="F74" s="21">
        <f t="shared" si="7"/>
        <v>47684.5</v>
      </c>
      <c r="G74" s="21">
        <f t="shared" si="10"/>
        <v>1.2024000003293622E-2</v>
      </c>
      <c r="H74" s="21"/>
      <c r="I74" s="21"/>
      <c r="J74" s="21"/>
      <c r="K74" s="21">
        <f>G74</f>
        <v>1.2024000003293622E-2</v>
      </c>
      <c r="M74" s="21"/>
      <c r="O74" s="21">
        <f t="shared" ca="1" si="8"/>
        <v>1.0943278465871363E-2</v>
      </c>
      <c r="P74" s="21"/>
      <c r="Q74" s="24">
        <f t="shared" si="9"/>
        <v>39472.815000000002</v>
      </c>
    </row>
    <row r="75" spans="1:21">
      <c r="A75" s="13" t="s">
        <v>75</v>
      </c>
      <c r="B75" s="20" t="s">
        <v>54</v>
      </c>
      <c r="C75" s="13">
        <v>54509.338000000003</v>
      </c>
      <c r="D75" s="13">
        <v>2.0000000000000001E-4</v>
      </c>
      <c r="E75" s="41">
        <f t="shared" si="6"/>
        <v>47715.015701987119</v>
      </c>
      <c r="F75" s="21">
        <f t="shared" si="7"/>
        <v>47715</v>
      </c>
      <c r="G75" s="21">
        <f t="shared" si="10"/>
        <v>9.2799999983981252E-3</v>
      </c>
      <c r="H75" s="21"/>
      <c r="I75" s="21"/>
      <c r="J75" s="21">
        <f>G75</f>
        <v>9.2799999983981252E-3</v>
      </c>
      <c r="K75" s="21"/>
      <c r="M75" s="21"/>
      <c r="N75" s="21"/>
      <c r="O75" s="21">
        <f t="shared" ca="1" si="8"/>
        <v>1.0981871362218114E-2</v>
      </c>
      <c r="P75" s="21"/>
      <c r="Q75" s="24">
        <f t="shared" si="9"/>
        <v>39490.838000000003</v>
      </c>
      <c r="S75" t="s">
        <v>121</v>
      </c>
    </row>
    <row r="76" spans="1:21">
      <c r="A76" s="13" t="s">
        <v>75</v>
      </c>
      <c r="B76" s="20" t="s">
        <v>54</v>
      </c>
      <c r="C76" s="13">
        <v>54509.340700000001</v>
      </c>
      <c r="D76" s="13">
        <v>1.5E-3</v>
      </c>
      <c r="E76" s="41">
        <f t="shared" si="6"/>
        <v>47715.020270453191</v>
      </c>
      <c r="F76" s="21">
        <f t="shared" si="7"/>
        <v>47715</v>
      </c>
      <c r="G76" s="21">
        <f t="shared" si="10"/>
        <v>1.1979999995674007E-2</v>
      </c>
      <c r="H76" s="21"/>
      <c r="I76" s="21"/>
      <c r="J76" s="21">
        <f>G76</f>
        <v>1.1979999995674007E-2</v>
      </c>
      <c r="K76" s="21"/>
      <c r="M76" s="21"/>
      <c r="N76" s="21"/>
      <c r="O76" s="21">
        <f t="shared" ca="1" si="8"/>
        <v>1.0981871362218114E-2</v>
      </c>
      <c r="P76" s="21"/>
      <c r="Q76" s="24">
        <f t="shared" si="9"/>
        <v>39490.840700000001</v>
      </c>
      <c r="S76" t="s">
        <v>121</v>
      </c>
    </row>
    <row r="77" spans="1:21">
      <c r="A77" s="19" t="s">
        <v>74</v>
      </c>
      <c r="B77" s="20" t="s">
        <v>54</v>
      </c>
      <c r="C77" s="13">
        <v>54514.661</v>
      </c>
      <c r="D77" s="13">
        <v>1E-4</v>
      </c>
      <c r="E77" s="41">
        <f t="shared" si="6"/>
        <v>47724.022348259248</v>
      </c>
      <c r="F77" s="21">
        <f t="shared" si="7"/>
        <v>47724</v>
      </c>
      <c r="G77" s="21">
        <f t="shared" si="10"/>
        <v>1.3207999996666331E-2</v>
      </c>
      <c r="H77" s="21"/>
      <c r="I77" s="21"/>
      <c r="J77" s="21"/>
      <c r="K77" s="21">
        <f t="shared" ref="K77:K82" si="11">G77</f>
        <v>1.3207999996666331E-2</v>
      </c>
      <c r="L77" s="21"/>
      <c r="M77" s="21"/>
      <c r="N77" s="21"/>
      <c r="O77" s="21">
        <f t="shared" ca="1" si="8"/>
        <v>1.0993259429992568E-2</v>
      </c>
      <c r="P77" s="21"/>
      <c r="Q77" s="24">
        <f t="shared" si="9"/>
        <v>39496.161</v>
      </c>
      <c r="S77" t="s">
        <v>122</v>
      </c>
    </row>
    <row r="78" spans="1:21">
      <c r="A78" s="19" t="s">
        <v>85</v>
      </c>
      <c r="B78" s="20" t="s">
        <v>54</v>
      </c>
      <c r="C78" s="13">
        <v>54520.570599999999</v>
      </c>
      <c r="D78" s="13">
        <v>1E-4</v>
      </c>
      <c r="E78" s="41">
        <f t="shared" si="6"/>
        <v>47734.021536087494</v>
      </c>
      <c r="F78" s="21">
        <f t="shared" si="7"/>
        <v>47734</v>
      </c>
      <c r="G78" s="21">
        <f t="shared" si="10"/>
        <v>1.2727999994240236E-2</v>
      </c>
      <c r="H78" s="21"/>
      <c r="I78" s="21"/>
      <c r="K78" s="21">
        <f t="shared" si="11"/>
        <v>1.2727999994240236E-2</v>
      </c>
      <c r="M78" s="21"/>
      <c r="O78" s="21">
        <f t="shared" ca="1" si="8"/>
        <v>1.1005912838630845E-2</v>
      </c>
      <c r="P78" s="21"/>
      <c r="Q78" s="24">
        <f t="shared" si="9"/>
        <v>39502.070599999999</v>
      </c>
      <c r="R78" s="21"/>
    </row>
    <row r="79" spans="1:21">
      <c r="A79" s="19" t="s">
        <v>86</v>
      </c>
      <c r="B79" s="20" t="s">
        <v>54</v>
      </c>
      <c r="C79" s="13">
        <v>54537.709600000002</v>
      </c>
      <c r="D79" s="13">
        <v>2.0000000000000001E-4</v>
      </c>
      <c r="E79" s="41">
        <f t="shared" si="6"/>
        <v>47763.021143537822</v>
      </c>
      <c r="F79" s="21">
        <f t="shared" si="7"/>
        <v>47763</v>
      </c>
      <c r="G79" s="21">
        <f t="shared" si="10"/>
        <v>1.2496000003011432E-2</v>
      </c>
      <c r="H79" s="21"/>
      <c r="I79" s="21"/>
      <c r="K79" s="21">
        <f t="shared" si="11"/>
        <v>1.2496000003011432E-2</v>
      </c>
      <c r="M79" s="21"/>
      <c r="O79" s="21">
        <f t="shared" ca="1" si="8"/>
        <v>1.104260772368186E-2</v>
      </c>
      <c r="P79" s="21"/>
      <c r="Q79" s="24">
        <f t="shared" si="9"/>
        <v>39519.209600000002</v>
      </c>
      <c r="R79" s="21"/>
    </row>
    <row r="80" spans="1:21">
      <c r="A80" s="46" t="s">
        <v>73</v>
      </c>
      <c r="B80" s="20"/>
      <c r="C80" s="13">
        <v>54725.943099999997</v>
      </c>
      <c r="D80" s="13">
        <v>5.0000000000000001E-4</v>
      </c>
      <c r="E80" s="41">
        <f t="shared" si="6"/>
        <v>48081.516832259455</v>
      </c>
      <c r="F80" s="21">
        <f t="shared" si="7"/>
        <v>48081.5</v>
      </c>
      <c r="G80" s="21">
        <f t="shared" si="10"/>
        <v>9.9479999989853241E-3</v>
      </c>
      <c r="H80" s="21"/>
      <c r="I80" s="21"/>
      <c r="J80" s="21"/>
      <c r="K80" s="21">
        <f t="shared" si="11"/>
        <v>9.9479999989853241E-3</v>
      </c>
      <c r="L80" s="21"/>
      <c r="M80" s="21"/>
      <c r="N80" s="21"/>
      <c r="O80" s="21">
        <f t="shared" ca="1" si="8"/>
        <v>1.1445618788811084E-2</v>
      </c>
      <c r="P80" s="21"/>
      <c r="Q80" s="24">
        <f t="shared" si="9"/>
        <v>39707.443099999997</v>
      </c>
      <c r="S80" t="s">
        <v>122</v>
      </c>
    </row>
    <row r="81" spans="1:21">
      <c r="A81" s="19" t="s">
        <v>77</v>
      </c>
      <c r="B81" s="20" t="s">
        <v>55</v>
      </c>
      <c r="C81" s="13">
        <v>54758.450700000001</v>
      </c>
      <c r="D81" s="13">
        <v>1E-3</v>
      </c>
      <c r="E81" s="41">
        <f t="shared" si="6"/>
        <v>48136.520487032329</v>
      </c>
      <c r="F81" s="21">
        <f t="shared" si="7"/>
        <v>48136.5</v>
      </c>
      <c r="G81" s="21">
        <f t="shared" si="10"/>
        <v>1.2108000002626795E-2</v>
      </c>
      <c r="H81" s="21"/>
      <c r="I81" s="21"/>
      <c r="J81" s="21"/>
      <c r="K81" s="21">
        <f t="shared" si="11"/>
        <v>1.2108000002626795E-2</v>
      </c>
      <c r="M81" s="21"/>
      <c r="O81" s="21">
        <f t="shared" ca="1" si="8"/>
        <v>1.151521253632163E-2</v>
      </c>
      <c r="P81" s="21"/>
      <c r="Q81" s="24">
        <f t="shared" si="9"/>
        <v>39739.950700000001</v>
      </c>
    </row>
    <row r="82" spans="1:21">
      <c r="A82" s="19" t="s">
        <v>87</v>
      </c>
      <c r="B82" s="20" t="s">
        <v>54</v>
      </c>
      <c r="C82" s="13">
        <v>54781.793400000002</v>
      </c>
      <c r="D82" s="13">
        <v>2.0000000000000001E-4</v>
      </c>
      <c r="E82" s="41">
        <f t="shared" si="6"/>
        <v>48176.016906708544</v>
      </c>
      <c r="F82" s="21">
        <f t="shared" si="7"/>
        <v>48176</v>
      </c>
      <c r="G82" s="21">
        <f t="shared" si="10"/>
        <v>9.9919999993289821E-3</v>
      </c>
      <c r="H82" s="21"/>
      <c r="I82" s="21"/>
      <c r="J82" s="21"/>
      <c r="K82" s="21">
        <f t="shared" si="11"/>
        <v>9.9919999993289821E-3</v>
      </c>
      <c r="M82" s="21"/>
      <c r="O82" s="21">
        <f t="shared" ca="1" si="8"/>
        <v>1.1565193500442834E-2</v>
      </c>
      <c r="P82" s="21"/>
      <c r="Q82" s="24">
        <f t="shared" si="9"/>
        <v>39763.293400000002</v>
      </c>
    </row>
    <row r="83" spans="1:21">
      <c r="A83" s="42" t="s">
        <v>83</v>
      </c>
      <c r="B83" s="43" t="s">
        <v>55</v>
      </c>
      <c r="C83" s="42">
        <v>54829.384700000002</v>
      </c>
      <c r="D83" s="42">
        <v>5.5999999999999999E-3</v>
      </c>
      <c r="E83" s="41">
        <f t="shared" si="6"/>
        <v>48256.54255103146</v>
      </c>
      <c r="F83" s="21">
        <f t="shared" si="7"/>
        <v>48256.5</v>
      </c>
      <c r="G83" s="21">
        <f t="shared" si="10"/>
        <v>2.514800000062678E-2</v>
      </c>
      <c r="H83" s="21"/>
      <c r="I83" s="21"/>
      <c r="J83" s="21">
        <f>G83</f>
        <v>2.514800000062678E-2</v>
      </c>
      <c r="K83" s="21"/>
      <c r="M83" s="21"/>
      <c r="N83" s="21"/>
      <c r="O83" s="21">
        <f t="shared" ca="1" si="8"/>
        <v>1.1667053439980993E-2</v>
      </c>
      <c r="P83" s="21"/>
      <c r="Q83" s="24">
        <f t="shared" si="9"/>
        <v>39810.884700000002</v>
      </c>
      <c r="S83" t="s">
        <v>121</v>
      </c>
    </row>
    <row r="84" spans="1:21">
      <c r="A84" s="42" t="s">
        <v>83</v>
      </c>
      <c r="B84" s="43" t="s">
        <v>54</v>
      </c>
      <c r="C84" s="42">
        <v>54829.660799999998</v>
      </c>
      <c r="D84" s="42">
        <v>1.1999999999999999E-3</v>
      </c>
      <c r="E84" s="41">
        <f t="shared" si="6"/>
        <v>48257.009718988571</v>
      </c>
      <c r="F84" s="21">
        <f t="shared" si="7"/>
        <v>48257</v>
      </c>
      <c r="G84" s="21">
        <f t="shared" si="10"/>
        <v>5.7439999945927411E-3</v>
      </c>
      <c r="H84" s="21"/>
      <c r="I84" s="21"/>
      <c r="J84" s="21">
        <f>G84</f>
        <v>5.7439999945927411E-3</v>
      </c>
      <c r="K84" s="21"/>
      <c r="M84" s="21"/>
      <c r="N84" s="21"/>
      <c r="O84" s="21">
        <f t="shared" ca="1" si="8"/>
        <v>1.1667686110412905E-2</v>
      </c>
      <c r="P84" s="21"/>
      <c r="Q84" s="24">
        <f t="shared" si="9"/>
        <v>39811.160799999998</v>
      </c>
      <c r="S84" t="s">
        <v>121</v>
      </c>
    </row>
    <row r="85" spans="1:21">
      <c r="A85" s="42" t="s">
        <v>83</v>
      </c>
      <c r="B85" s="43" t="s">
        <v>54</v>
      </c>
      <c r="C85" s="42">
        <v>54831.4398</v>
      </c>
      <c r="D85" s="42">
        <v>6.3E-3</v>
      </c>
      <c r="E85" s="41">
        <f t="shared" ref="E85:E116" si="12">+(C85-C$7)/C$8</f>
        <v>48260.019830526828</v>
      </c>
      <c r="F85" s="21">
        <f t="shared" ref="F85:F116" si="13">ROUND(2*E85,0)/2</f>
        <v>48260</v>
      </c>
      <c r="G85" s="21">
        <f t="shared" si="10"/>
        <v>1.1720000002242159E-2</v>
      </c>
      <c r="H85" s="21"/>
      <c r="I85" s="21"/>
      <c r="J85" s="21">
        <f>G85</f>
        <v>1.1720000002242159E-2</v>
      </c>
      <c r="K85" s="21"/>
      <c r="M85" s="21"/>
      <c r="N85" s="21"/>
      <c r="O85" s="21">
        <f t="shared" ref="O85:O116" ca="1" si="14">+C$11+C$12*F85</f>
        <v>1.1671482133004389E-2</v>
      </c>
      <c r="P85" s="21"/>
      <c r="Q85" s="24">
        <f t="shared" ref="Q85:Q116" si="15">+C85-15018.5</f>
        <v>39812.9398</v>
      </c>
      <c r="S85" t="s">
        <v>121</v>
      </c>
    </row>
    <row r="86" spans="1:21">
      <c r="A86" s="42" t="s">
        <v>83</v>
      </c>
      <c r="B86" s="43" t="s">
        <v>55</v>
      </c>
      <c r="C86" s="42">
        <v>54832.3266</v>
      </c>
      <c r="D86" s="42">
        <v>5.9999999999999995E-4</v>
      </c>
      <c r="E86" s="41">
        <f t="shared" si="12"/>
        <v>48261.520317829876</v>
      </c>
      <c r="F86" s="21">
        <f t="shared" si="13"/>
        <v>48261.5</v>
      </c>
      <c r="G86" s="21">
        <f t="shared" ref="G86:G117" si="16">+C86-(C$7+F86*C$8)</f>
        <v>1.2008000005153008E-2</v>
      </c>
      <c r="H86" s="21"/>
      <c r="I86" s="21"/>
      <c r="J86" s="21">
        <f>G86</f>
        <v>1.2008000005153008E-2</v>
      </c>
      <c r="K86" s="21"/>
      <c r="M86" s="21"/>
      <c r="N86" s="21"/>
      <c r="O86" s="21">
        <f t="shared" ca="1" si="14"/>
        <v>1.1673380144300131E-2</v>
      </c>
      <c r="P86" s="21"/>
      <c r="Q86" s="24">
        <f t="shared" si="15"/>
        <v>39813.8266</v>
      </c>
      <c r="S86" t="s">
        <v>121</v>
      </c>
    </row>
    <row r="87" spans="1:21">
      <c r="A87" s="42" t="s">
        <v>83</v>
      </c>
      <c r="B87" s="43" t="s">
        <v>54</v>
      </c>
      <c r="C87" s="42">
        <v>54832.622600000002</v>
      </c>
      <c r="D87" s="42">
        <v>1.6999999999999999E-3</v>
      </c>
      <c r="E87" s="41">
        <f t="shared" si="12"/>
        <v>48262.021157074021</v>
      </c>
      <c r="F87" s="21">
        <f t="shared" si="13"/>
        <v>48262</v>
      </c>
      <c r="G87" s="21">
        <f t="shared" si="16"/>
        <v>1.250399999844376E-2</v>
      </c>
      <c r="H87" s="21"/>
      <c r="I87" s="21"/>
      <c r="J87" s="21">
        <f>G87</f>
        <v>1.250399999844376E-2</v>
      </c>
      <c r="K87" s="21"/>
      <c r="M87" s="21"/>
      <c r="N87" s="21"/>
      <c r="O87" s="21">
        <f t="shared" ca="1" si="14"/>
        <v>1.1674012814732043E-2</v>
      </c>
      <c r="P87" s="21"/>
      <c r="Q87" s="24">
        <f t="shared" si="15"/>
        <v>39814.122600000002</v>
      </c>
      <c r="S87" t="s">
        <v>121</v>
      </c>
    </row>
    <row r="88" spans="1:21">
      <c r="A88" s="23" t="s">
        <v>118</v>
      </c>
      <c r="B88" s="20" t="s">
        <v>55</v>
      </c>
      <c r="C88" s="13">
        <v>54835.282279999999</v>
      </c>
      <c r="D88" s="13" t="s">
        <v>101</v>
      </c>
      <c r="E88" s="41">
        <f t="shared" si="12"/>
        <v>48266.521400725542</v>
      </c>
      <c r="F88" s="21">
        <f t="shared" si="13"/>
        <v>48266.5</v>
      </c>
      <c r="G88" s="21">
        <f t="shared" si="16"/>
        <v>1.2648000003537163E-2</v>
      </c>
      <c r="H88" s="21"/>
      <c r="I88" s="21"/>
      <c r="J88" s="21"/>
      <c r="K88" s="21">
        <f t="shared" ref="K88:K96" si="17">G88</f>
        <v>1.2648000003537163E-2</v>
      </c>
      <c r="L88" s="21"/>
      <c r="M88" s="21"/>
      <c r="O88" s="21">
        <f t="shared" ca="1" si="14"/>
        <v>1.167970684861927E-2</v>
      </c>
      <c r="P88" s="21"/>
      <c r="Q88" s="24">
        <f t="shared" si="15"/>
        <v>39816.782279999999</v>
      </c>
      <c r="T88" t="s">
        <v>102</v>
      </c>
      <c r="U88" t="s">
        <v>100</v>
      </c>
    </row>
    <row r="89" spans="1:21">
      <c r="A89" s="23" t="s">
        <v>118</v>
      </c>
      <c r="B89" s="20" t="s">
        <v>55</v>
      </c>
      <c r="C89" s="13">
        <v>54835.282910000002</v>
      </c>
      <c r="D89" s="13" t="s">
        <v>99</v>
      </c>
      <c r="E89" s="41">
        <f t="shared" si="12"/>
        <v>48266.522466700961</v>
      </c>
      <c r="F89" s="21">
        <f t="shared" si="13"/>
        <v>48266.5</v>
      </c>
      <c r="G89" s="21">
        <f t="shared" si="16"/>
        <v>1.3278000005811919E-2</v>
      </c>
      <c r="H89" s="21"/>
      <c r="I89" s="21"/>
      <c r="J89" s="21"/>
      <c r="K89" s="21">
        <f t="shared" si="17"/>
        <v>1.3278000005811919E-2</v>
      </c>
      <c r="L89" s="21"/>
      <c r="M89" s="21"/>
      <c r="O89" s="21">
        <f t="shared" ca="1" si="14"/>
        <v>1.167970684861927E-2</v>
      </c>
      <c r="P89" s="21"/>
      <c r="Q89" s="24">
        <f t="shared" si="15"/>
        <v>39816.782910000002</v>
      </c>
      <c r="T89" t="s">
        <v>38</v>
      </c>
      <c r="U89" t="s">
        <v>100</v>
      </c>
    </row>
    <row r="90" spans="1:21">
      <c r="A90" s="23" t="s">
        <v>118</v>
      </c>
      <c r="B90" s="20" t="s">
        <v>55</v>
      </c>
      <c r="C90" s="13">
        <v>54835.28355</v>
      </c>
      <c r="D90" s="13" t="s">
        <v>101</v>
      </c>
      <c r="E90" s="41">
        <f t="shared" si="12"/>
        <v>48266.523549596619</v>
      </c>
      <c r="F90" s="21">
        <f t="shared" si="13"/>
        <v>48266.5</v>
      </c>
      <c r="G90" s="21">
        <f t="shared" si="16"/>
        <v>1.3918000004196074E-2</v>
      </c>
      <c r="H90" s="21"/>
      <c r="I90" s="21"/>
      <c r="J90" s="21"/>
      <c r="K90" s="21">
        <f t="shared" si="17"/>
        <v>1.3918000004196074E-2</v>
      </c>
      <c r="L90" s="21"/>
      <c r="M90" s="21"/>
      <c r="O90" s="21">
        <f t="shared" ca="1" si="14"/>
        <v>1.167970684861927E-2</v>
      </c>
      <c r="P90" s="21"/>
      <c r="Q90" s="24">
        <f t="shared" si="15"/>
        <v>39816.78355</v>
      </c>
      <c r="T90" t="s">
        <v>96</v>
      </c>
      <c r="U90" t="s">
        <v>100</v>
      </c>
    </row>
    <row r="91" spans="1:21">
      <c r="A91" s="23" t="s">
        <v>118</v>
      </c>
      <c r="B91" s="20" t="s">
        <v>54</v>
      </c>
      <c r="C91" s="13">
        <v>54836.168039999997</v>
      </c>
      <c r="D91" s="13" t="s">
        <v>95</v>
      </c>
      <c r="E91" s="41">
        <f t="shared" si="12"/>
        <v>48268.020128323129</v>
      </c>
      <c r="F91" s="21">
        <f t="shared" si="13"/>
        <v>48268</v>
      </c>
      <c r="G91" s="21">
        <f t="shared" si="16"/>
        <v>1.1895999996340834E-2</v>
      </c>
      <c r="H91" s="21"/>
      <c r="I91" s="21"/>
      <c r="J91" s="21"/>
      <c r="K91" s="21">
        <f t="shared" si="17"/>
        <v>1.1895999996340834E-2</v>
      </c>
      <c r="L91" s="21"/>
      <c r="M91" s="21"/>
      <c r="O91" s="21">
        <f t="shared" ca="1" si="14"/>
        <v>1.1681604859915012E-2</v>
      </c>
      <c r="P91" s="21"/>
      <c r="Q91" s="24">
        <f t="shared" si="15"/>
        <v>39817.668039999997</v>
      </c>
      <c r="T91" t="s">
        <v>102</v>
      </c>
      <c r="U91" t="s">
        <v>100</v>
      </c>
    </row>
    <row r="92" spans="1:21">
      <c r="A92" s="23" t="s">
        <v>118</v>
      </c>
      <c r="B92" s="20" t="s">
        <v>54</v>
      </c>
      <c r="C92" s="13">
        <v>54836.168279999998</v>
      </c>
      <c r="D92" s="13" t="s">
        <v>103</v>
      </c>
      <c r="E92" s="41">
        <f t="shared" si="12"/>
        <v>48268.020534409006</v>
      </c>
      <c r="F92" s="21">
        <f t="shared" si="13"/>
        <v>48268</v>
      </c>
      <c r="G92" s="21">
        <f t="shared" si="16"/>
        <v>1.2135999997553881E-2</v>
      </c>
      <c r="H92" s="21"/>
      <c r="I92" s="21"/>
      <c r="J92" s="21"/>
      <c r="K92" s="21">
        <f t="shared" si="17"/>
        <v>1.2135999997553881E-2</v>
      </c>
      <c r="L92" s="21"/>
      <c r="M92" s="21"/>
      <c r="O92" s="21">
        <f t="shared" ca="1" si="14"/>
        <v>1.1681604859915012E-2</v>
      </c>
      <c r="P92" s="21"/>
      <c r="Q92" s="24">
        <f t="shared" si="15"/>
        <v>39817.668279999998</v>
      </c>
      <c r="T92" t="s">
        <v>38</v>
      </c>
      <c r="U92" t="s">
        <v>100</v>
      </c>
    </row>
    <row r="93" spans="1:21">
      <c r="A93" s="23" t="s">
        <v>118</v>
      </c>
      <c r="B93" s="20" t="s">
        <v>54</v>
      </c>
      <c r="C93" s="13">
        <v>54836.168279999998</v>
      </c>
      <c r="D93" s="13" t="s">
        <v>104</v>
      </c>
      <c r="E93" s="41">
        <f t="shared" si="12"/>
        <v>48268.020534409006</v>
      </c>
      <c r="F93" s="21">
        <f t="shared" si="13"/>
        <v>48268</v>
      </c>
      <c r="G93" s="21">
        <f t="shared" si="16"/>
        <v>1.2135999997553881E-2</v>
      </c>
      <c r="H93" s="21"/>
      <c r="I93" s="21"/>
      <c r="J93" s="21"/>
      <c r="K93" s="21">
        <f t="shared" si="17"/>
        <v>1.2135999997553881E-2</v>
      </c>
      <c r="L93" s="21"/>
      <c r="M93" s="21"/>
      <c r="O93" s="21">
        <f t="shared" ca="1" si="14"/>
        <v>1.1681604859915012E-2</v>
      </c>
      <c r="P93" s="21"/>
      <c r="Q93" s="24">
        <f t="shared" si="15"/>
        <v>39817.668279999998</v>
      </c>
      <c r="T93" t="s">
        <v>96</v>
      </c>
      <c r="U93" t="s">
        <v>100</v>
      </c>
    </row>
    <row r="94" spans="1:21">
      <c r="A94" s="23" t="s">
        <v>118</v>
      </c>
      <c r="B94" s="20" t="s">
        <v>55</v>
      </c>
      <c r="C94" s="13">
        <v>54837.054770000002</v>
      </c>
      <c r="D94" s="13" t="s">
        <v>107</v>
      </c>
      <c r="E94" s="41">
        <f t="shared" si="12"/>
        <v>48269.520497184472</v>
      </c>
      <c r="F94" s="21">
        <f t="shared" si="13"/>
        <v>48269.5</v>
      </c>
      <c r="G94" s="21">
        <f t="shared" si="16"/>
        <v>1.2113999997382052E-2</v>
      </c>
      <c r="H94" s="21"/>
      <c r="I94" s="21"/>
      <c r="J94" s="21"/>
      <c r="K94" s="21">
        <f t="shared" si="17"/>
        <v>1.2113999997382052E-2</v>
      </c>
      <c r="L94" s="21"/>
      <c r="M94" s="21"/>
      <c r="O94" s="21">
        <f t="shared" ca="1" si="14"/>
        <v>1.1683502871210755E-2</v>
      </c>
      <c r="P94" s="21"/>
      <c r="Q94" s="24">
        <f t="shared" si="15"/>
        <v>39818.554770000002</v>
      </c>
      <c r="T94" t="s">
        <v>102</v>
      </c>
      <c r="U94" t="s">
        <v>100</v>
      </c>
    </row>
    <row r="95" spans="1:21">
      <c r="A95" s="23" t="s">
        <v>118</v>
      </c>
      <c r="B95" s="20" t="s">
        <v>55</v>
      </c>
      <c r="C95" s="13">
        <v>54837.054830000001</v>
      </c>
      <c r="D95" s="13" t="s">
        <v>106</v>
      </c>
      <c r="E95" s="41">
        <f t="shared" si="12"/>
        <v>48269.520598705938</v>
      </c>
      <c r="F95" s="21">
        <f t="shared" si="13"/>
        <v>48269.5</v>
      </c>
      <c r="G95" s="21">
        <f t="shared" si="16"/>
        <v>1.2173999995866325E-2</v>
      </c>
      <c r="H95" s="21"/>
      <c r="I95" s="21"/>
      <c r="J95" s="21"/>
      <c r="K95" s="21">
        <f t="shared" si="17"/>
        <v>1.2173999995866325E-2</v>
      </c>
      <c r="L95" s="21"/>
      <c r="M95" s="21"/>
      <c r="O95" s="21">
        <f t="shared" ca="1" si="14"/>
        <v>1.1683502871210755E-2</v>
      </c>
      <c r="P95" s="21"/>
      <c r="Q95" s="24">
        <f t="shared" si="15"/>
        <v>39818.554830000001</v>
      </c>
      <c r="T95" t="s">
        <v>96</v>
      </c>
      <c r="U95" t="s">
        <v>100</v>
      </c>
    </row>
    <row r="96" spans="1:21">
      <c r="A96" s="23" t="s">
        <v>118</v>
      </c>
      <c r="B96" s="20" t="s">
        <v>55</v>
      </c>
      <c r="C96" s="13">
        <v>54837.056920000003</v>
      </c>
      <c r="D96" s="13" t="s">
        <v>105</v>
      </c>
      <c r="E96" s="41">
        <f t="shared" si="12"/>
        <v>48269.524135037092</v>
      </c>
      <c r="F96" s="21">
        <f t="shared" si="13"/>
        <v>48269.5</v>
      </c>
      <c r="G96" s="21">
        <f t="shared" si="16"/>
        <v>1.4263999997638166E-2</v>
      </c>
      <c r="H96" s="21"/>
      <c r="I96" s="21"/>
      <c r="J96" s="21"/>
      <c r="K96" s="21">
        <f t="shared" si="17"/>
        <v>1.4263999997638166E-2</v>
      </c>
      <c r="L96" s="21"/>
      <c r="M96" s="21"/>
      <c r="O96" s="21">
        <f t="shared" ca="1" si="14"/>
        <v>1.1683502871210755E-2</v>
      </c>
      <c r="P96" s="21"/>
      <c r="Q96" s="24">
        <f t="shared" si="15"/>
        <v>39818.556920000003</v>
      </c>
      <c r="T96" t="s">
        <v>38</v>
      </c>
      <c r="U96" t="s">
        <v>100</v>
      </c>
    </row>
    <row r="97" spans="1:21">
      <c r="A97" s="42" t="s">
        <v>83</v>
      </c>
      <c r="B97" s="43" t="s">
        <v>54</v>
      </c>
      <c r="C97" s="42">
        <v>54840.304900000003</v>
      </c>
      <c r="D97" s="42">
        <v>1.1000000000000001E-3</v>
      </c>
      <c r="E97" s="41">
        <f t="shared" si="12"/>
        <v>48275.019796686342</v>
      </c>
      <c r="F97" s="21">
        <f t="shared" si="13"/>
        <v>48275</v>
      </c>
      <c r="G97" s="21">
        <f t="shared" si="16"/>
        <v>1.1700000002747402E-2</v>
      </c>
      <c r="H97" s="21"/>
      <c r="I97" s="21"/>
      <c r="J97" s="21">
        <f>G97</f>
        <v>1.1700000002747402E-2</v>
      </c>
      <c r="K97" s="21"/>
      <c r="M97" s="21"/>
      <c r="N97" s="21"/>
      <c r="O97" s="21">
        <f t="shared" ca="1" si="14"/>
        <v>1.1690462245961805E-2</v>
      </c>
      <c r="P97" s="21"/>
      <c r="Q97" s="24">
        <f t="shared" si="15"/>
        <v>39821.804900000003</v>
      </c>
      <c r="S97" t="s">
        <v>121</v>
      </c>
    </row>
    <row r="98" spans="1:21">
      <c r="A98" s="42" t="s">
        <v>83</v>
      </c>
      <c r="B98" s="43" t="s">
        <v>54</v>
      </c>
      <c r="C98" s="42">
        <v>54857.445099999997</v>
      </c>
      <c r="D98" s="42">
        <v>2.0000000000000001E-4</v>
      </c>
      <c r="E98" s="41">
        <f t="shared" si="12"/>
        <v>48304.021434566021</v>
      </c>
      <c r="F98" s="21">
        <f t="shared" si="13"/>
        <v>48304</v>
      </c>
      <c r="G98" s="21">
        <f t="shared" si="16"/>
        <v>1.2667999995755963E-2</v>
      </c>
      <c r="H98" s="21"/>
      <c r="I98" s="21"/>
      <c r="J98" s="21">
        <f>G98</f>
        <v>1.2667999995755963E-2</v>
      </c>
      <c r="K98" s="21"/>
      <c r="M98" s="21"/>
      <c r="N98" s="21"/>
      <c r="O98" s="21">
        <f t="shared" ca="1" si="14"/>
        <v>1.1727157131012821E-2</v>
      </c>
      <c r="P98" s="21"/>
      <c r="Q98" s="24">
        <f t="shared" si="15"/>
        <v>39838.945099999997</v>
      </c>
      <c r="S98" t="s">
        <v>121</v>
      </c>
    </row>
    <row r="99" spans="1:21">
      <c r="A99" s="19" t="s">
        <v>87</v>
      </c>
      <c r="B99" s="20" t="s">
        <v>54</v>
      </c>
      <c r="C99" s="13">
        <v>54871.630400000002</v>
      </c>
      <c r="D99" s="13">
        <v>2.0000000000000001E-4</v>
      </c>
      <c r="E99" s="41">
        <f t="shared" si="12"/>
        <v>48328.023309329146</v>
      </c>
      <c r="F99" s="21">
        <f t="shared" si="13"/>
        <v>48328</v>
      </c>
      <c r="G99" s="21">
        <f t="shared" si="16"/>
        <v>1.3775999999779742E-2</v>
      </c>
      <c r="H99" s="21"/>
      <c r="I99" s="21"/>
      <c r="J99" s="21"/>
      <c r="K99" s="21">
        <f t="shared" ref="K99:K117" si="18">G99</f>
        <v>1.3775999999779742E-2</v>
      </c>
      <c r="M99" s="21"/>
      <c r="O99" s="21">
        <f t="shared" ca="1" si="14"/>
        <v>1.175752531174469E-2</v>
      </c>
      <c r="P99" s="21"/>
      <c r="Q99" s="24">
        <f t="shared" si="15"/>
        <v>39853.130400000002</v>
      </c>
    </row>
    <row r="100" spans="1:21">
      <c r="A100" s="13" t="s">
        <v>76</v>
      </c>
      <c r="B100" s="20" t="s">
        <v>54</v>
      </c>
      <c r="C100" s="13">
        <v>54881.678399999997</v>
      </c>
      <c r="D100" s="13">
        <v>4.0000000000000002E-4</v>
      </c>
      <c r="E100" s="41">
        <f t="shared" si="12"/>
        <v>48345.024771238284</v>
      </c>
      <c r="F100" s="21">
        <f t="shared" si="13"/>
        <v>48345</v>
      </c>
      <c r="G100" s="21">
        <f t="shared" si="16"/>
        <v>1.4640000001236331E-2</v>
      </c>
      <c r="H100" s="21"/>
      <c r="I100" s="21"/>
      <c r="J100" s="21"/>
      <c r="K100" s="21">
        <f t="shared" si="18"/>
        <v>1.4640000001236331E-2</v>
      </c>
      <c r="L100" s="21"/>
      <c r="M100" s="21"/>
      <c r="N100" s="21"/>
      <c r="O100" s="21">
        <f t="shared" ca="1" si="14"/>
        <v>1.1779036106429767E-2</v>
      </c>
      <c r="P100" s="21"/>
      <c r="Q100" s="24">
        <f t="shared" si="15"/>
        <v>39863.178399999997</v>
      </c>
      <c r="S100" t="s">
        <v>122</v>
      </c>
    </row>
    <row r="101" spans="1:21">
      <c r="A101" s="42" t="s">
        <v>78</v>
      </c>
      <c r="B101" s="43" t="s">
        <v>54</v>
      </c>
      <c r="C101" s="42">
        <v>55158.858399999997</v>
      </c>
      <c r="D101" s="42">
        <v>2.0000000000000001E-4</v>
      </c>
      <c r="E101" s="41">
        <f t="shared" si="12"/>
        <v>48814.020114786937</v>
      </c>
      <c r="F101" s="21">
        <f t="shared" si="13"/>
        <v>48814</v>
      </c>
      <c r="G101" s="21">
        <f t="shared" si="16"/>
        <v>1.1887999993632548E-2</v>
      </c>
      <c r="H101" s="21"/>
      <c r="I101" s="21"/>
      <c r="J101" s="21"/>
      <c r="K101" s="21">
        <f t="shared" si="18"/>
        <v>1.1887999993632548E-2</v>
      </c>
      <c r="L101" s="21"/>
      <c r="M101" s="21"/>
      <c r="N101" s="21"/>
      <c r="O101" s="21">
        <f t="shared" ca="1" si="14"/>
        <v>1.2372480971565111E-2</v>
      </c>
      <c r="P101" s="21"/>
      <c r="Q101" s="24">
        <f t="shared" si="15"/>
        <v>40140.358399999997</v>
      </c>
      <c r="S101" t="s">
        <v>122</v>
      </c>
    </row>
    <row r="102" spans="1:21">
      <c r="A102" s="19" t="s">
        <v>88</v>
      </c>
      <c r="B102" s="20"/>
      <c r="C102" s="13">
        <v>55183.679799999998</v>
      </c>
      <c r="D102" s="13">
        <v>2.0000000000000001E-4</v>
      </c>
      <c r="E102" s="41">
        <f t="shared" si="12"/>
        <v>48856.018531052032</v>
      </c>
      <c r="F102" s="21">
        <f t="shared" si="13"/>
        <v>48856</v>
      </c>
      <c r="G102" s="21">
        <f t="shared" si="16"/>
        <v>1.0951999996905215E-2</v>
      </c>
      <c r="H102" s="21"/>
      <c r="I102" s="21"/>
      <c r="J102" s="21"/>
      <c r="K102" s="21">
        <f t="shared" si="18"/>
        <v>1.0951999996905215E-2</v>
      </c>
      <c r="M102" s="21"/>
      <c r="O102" s="21">
        <f t="shared" ca="1" si="14"/>
        <v>1.2425625287845889E-2</v>
      </c>
      <c r="P102" s="21"/>
      <c r="Q102" s="24">
        <f t="shared" si="15"/>
        <v>40165.179799999998</v>
      </c>
    </row>
    <row r="103" spans="1:21">
      <c r="A103" s="19" t="s">
        <v>88</v>
      </c>
      <c r="B103" s="20"/>
      <c r="C103" s="13">
        <v>55186.634899999997</v>
      </c>
      <c r="D103" s="13">
        <v>2.0000000000000001E-4</v>
      </c>
      <c r="E103" s="41">
        <f t="shared" si="12"/>
        <v>48861.018632573498</v>
      </c>
      <c r="F103" s="21">
        <f t="shared" si="13"/>
        <v>48861</v>
      </c>
      <c r="G103" s="21">
        <f t="shared" si="16"/>
        <v>1.1011999995389488E-2</v>
      </c>
      <c r="H103" s="21"/>
      <c r="I103" s="21"/>
      <c r="J103" s="21"/>
      <c r="K103" s="21">
        <f t="shared" si="18"/>
        <v>1.1011999995389488E-2</v>
      </c>
      <c r="M103" s="21"/>
      <c r="O103" s="21">
        <f t="shared" ca="1" si="14"/>
        <v>1.2431951992165027E-2</v>
      </c>
      <c r="P103" s="21"/>
      <c r="Q103" s="24">
        <f t="shared" si="15"/>
        <v>40168.134899999997</v>
      </c>
    </row>
    <row r="104" spans="1:21">
      <c r="A104" s="19" t="s">
        <v>88</v>
      </c>
      <c r="B104" s="20" t="s">
        <v>54</v>
      </c>
      <c r="C104" s="13">
        <v>55231.553200000002</v>
      </c>
      <c r="D104" s="13">
        <v>1E-4</v>
      </c>
      <c r="E104" s="41">
        <f t="shared" si="12"/>
        <v>48937.021495478912</v>
      </c>
      <c r="F104" s="21">
        <f t="shared" si="13"/>
        <v>48937</v>
      </c>
      <c r="G104" s="21">
        <f t="shared" si="16"/>
        <v>1.2704000000667293E-2</v>
      </c>
      <c r="H104" s="21"/>
      <c r="I104" s="21"/>
      <c r="J104" s="21"/>
      <c r="K104" s="21">
        <f t="shared" si="18"/>
        <v>1.2704000000667293E-2</v>
      </c>
      <c r="M104" s="21"/>
      <c r="O104" s="21">
        <f t="shared" ca="1" si="14"/>
        <v>1.2528117897815959E-2</v>
      </c>
      <c r="P104" s="21"/>
      <c r="Q104" s="24">
        <f t="shared" si="15"/>
        <v>40213.053200000002</v>
      </c>
    </row>
    <row r="105" spans="1:21">
      <c r="A105" s="19" t="s">
        <v>89</v>
      </c>
      <c r="B105" s="20" t="s">
        <v>54</v>
      </c>
      <c r="C105" s="13">
        <v>55277.653400000003</v>
      </c>
      <c r="D105" s="13">
        <v>2.0000000000000001E-4</v>
      </c>
      <c r="E105" s="41">
        <f t="shared" si="12"/>
        <v>49015.024162109483</v>
      </c>
      <c r="F105" s="21">
        <f t="shared" si="13"/>
        <v>49015</v>
      </c>
      <c r="G105" s="21">
        <f t="shared" si="16"/>
        <v>1.4280000003054738E-2</v>
      </c>
      <c r="H105" s="21"/>
      <c r="I105" s="21"/>
      <c r="J105" s="21"/>
      <c r="K105" s="21">
        <f t="shared" si="18"/>
        <v>1.4280000003054738E-2</v>
      </c>
      <c r="M105" s="21"/>
      <c r="O105" s="21">
        <f t="shared" ca="1" si="14"/>
        <v>1.2626814485194544E-2</v>
      </c>
      <c r="P105" s="21"/>
      <c r="Q105" s="24">
        <f t="shared" si="15"/>
        <v>40259.153400000003</v>
      </c>
    </row>
    <row r="106" spans="1:21">
      <c r="A106" s="13" t="s">
        <v>90</v>
      </c>
      <c r="B106" s="20" t="s">
        <v>55</v>
      </c>
      <c r="C106" s="13">
        <v>55527.650099999999</v>
      </c>
      <c r="D106" s="13">
        <v>2.0000000000000001E-4</v>
      </c>
      <c r="E106" s="41">
        <f t="shared" si="12"/>
        <v>49438.024696789209</v>
      </c>
      <c r="F106" s="21">
        <f t="shared" si="13"/>
        <v>49438</v>
      </c>
      <c r="G106" s="21">
        <f t="shared" si="16"/>
        <v>1.4595999993616715E-2</v>
      </c>
      <c r="H106" s="21"/>
      <c r="I106" s="21"/>
      <c r="J106" s="21"/>
      <c r="K106" s="21">
        <f t="shared" si="18"/>
        <v>1.4595999993616715E-2</v>
      </c>
      <c r="M106" s="21"/>
      <c r="O106" s="21">
        <f t="shared" ca="1" si="14"/>
        <v>1.3162053670593796E-2</v>
      </c>
      <c r="P106" s="21"/>
      <c r="Q106" s="24">
        <f t="shared" si="15"/>
        <v>40509.150099999999</v>
      </c>
    </row>
    <row r="107" spans="1:21">
      <c r="A107" s="19" t="s">
        <v>81</v>
      </c>
      <c r="B107" s="20" t="s">
        <v>54</v>
      </c>
      <c r="C107" s="13">
        <v>55538.878100000002</v>
      </c>
      <c r="D107" s="13">
        <v>2.9999999999999997E-4</v>
      </c>
      <c r="E107" s="41">
        <f t="shared" si="12"/>
        <v>49457.022747577023</v>
      </c>
      <c r="F107" s="21">
        <f t="shared" si="13"/>
        <v>49457</v>
      </c>
      <c r="G107" s="21">
        <f t="shared" si="16"/>
        <v>1.3443999996525235E-2</v>
      </c>
      <c r="H107" s="21"/>
      <c r="I107" s="21"/>
      <c r="J107" s="21"/>
      <c r="K107" s="21">
        <f t="shared" si="18"/>
        <v>1.3443999996525235E-2</v>
      </c>
      <c r="L107" s="21"/>
      <c r="M107" s="21"/>
      <c r="N107" s="21"/>
      <c r="O107" s="21">
        <f t="shared" ca="1" si="14"/>
        <v>1.3186095147006527E-2</v>
      </c>
      <c r="P107" s="21"/>
      <c r="Q107" s="24">
        <f t="shared" si="15"/>
        <v>40520.378100000002</v>
      </c>
    </row>
    <row r="108" spans="1:21">
      <c r="A108" s="46" t="s">
        <v>82</v>
      </c>
      <c r="B108" s="20"/>
      <c r="C108" s="13">
        <v>55561.631800000003</v>
      </c>
      <c r="D108" s="13">
        <v>5.0000000000000001E-4</v>
      </c>
      <c r="E108" s="41">
        <f t="shared" si="12"/>
        <v>49495.522564838378</v>
      </c>
      <c r="F108" s="21">
        <f t="shared" si="13"/>
        <v>49495.5</v>
      </c>
      <c r="G108" s="21">
        <f t="shared" si="16"/>
        <v>1.333600000361912E-2</v>
      </c>
      <c r="H108" s="21"/>
      <c r="I108" s="21"/>
      <c r="J108" s="21"/>
      <c r="K108" s="21">
        <f t="shared" si="18"/>
        <v>1.333600000361912E-2</v>
      </c>
      <c r="L108" s="21"/>
      <c r="M108" s="21"/>
      <c r="N108" s="21"/>
      <c r="O108" s="21">
        <f t="shared" ca="1" si="14"/>
        <v>1.3234810770263908E-2</v>
      </c>
      <c r="P108" s="21"/>
      <c r="Q108" s="24">
        <f t="shared" si="15"/>
        <v>40543.131800000003</v>
      </c>
    </row>
    <row r="109" spans="1:21">
      <c r="A109" s="23" t="s">
        <v>118</v>
      </c>
      <c r="B109" s="20" t="s">
        <v>54</v>
      </c>
      <c r="C109" s="13">
        <v>55576.111400000002</v>
      </c>
      <c r="D109" s="13" t="s">
        <v>108</v>
      </c>
      <c r="E109" s="41">
        <f t="shared" si="12"/>
        <v>49520.022402404029</v>
      </c>
      <c r="F109" s="21">
        <f t="shared" si="13"/>
        <v>49520</v>
      </c>
      <c r="G109" s="21">
        <f t="shared" si="16"/>
        <v>1.3240000000223517E-2</v>
      </c>
      <c r="H109" s="21"/>
      <c r="I109" s="21"/>
      <c r="J109" s="21"/>
      <c r="K109" s="21">
        <f t="shared" si="18"/>
        <v>1.3240000000223517E-2</v>
      </c>
      <c r="L109" s="21"/>
      <c r="M109" s="21"/>
      <c r="O109" s="21">
        <f t="shared" ca="1" si="14"/>
        <v>1.3265811621427703E-2</v>
      </c>
      <c r="P109" s="21"/>
      <c r="Q109" s="24">
        <f t="shared" si="15"/>
        <v>40557.611400000002</v>
      </c>
      <c r="T109" t="s">
        <v>96</v>
      </c>
      <c r="U109" t="s">
        <v>97</v>
      </c>
    </row>
    <row r="110" spans="1:21">
      <c r="A110" s="23" t="s">
        <v>118</v>
      </c>
      <c r="B110" s="20" t="s">
        <v>54</v>
      </c>
      <c r="C110" s="13">
        <v>55576.111440000001</v>
      </c>
      <c r="D110" s="13" t="s">
        <v>109</v>
      </c>
      <c r="E110" s="41">
        <f t="shared" si="12"/>
        <v>49520.022470085009</v>
      </c>
      <c r="F110" s="21">
        <f t="shared" si="13"/>
        <v>49520</v>
      </c>
      <c r="G110" s="21">
        <f t="shared" si="16"/>
        <v>1.3279999999213032E-2</v>
      </c>
      <c r="H110" s="21"/>
      <c r="I110" s="21"/>
      <c r="J110" s="21"/>
      <c r="K110" s="21">
        <f t="shared" si="18"/>
        <v>1.3279999999213032E-2</v>
      </c>
      <c r="L110" s="21"/>
      <c r="M110" s="21"/>
      <c r="O110" s="21">
        <f t="shared" ca="1" si="14"/>
        <v>1.3265811621427703E-2</v>
      </c>
      <c r="P110" s="21"/>
      <c r="Q110" s="24">
        <f t="shared" si="15"/>
        <v>40557.611440000001</v>
      </c>
      <c r="T110" t="s">
        <v>102</v>
      </c>
      <c r="U110" t="s">
        <v>97</v>
      </c>
    </row>
    <row r="111" spans="1:21">
      <c r="A111" s="50" t="s">
        <v>129</v>
      </c>
      <c r="B111" s="50"/>
      <c r="C111" s="52">
        <v>55590.294000000002</v>
      </c>
      <c r="D111" s="52">
        <v>1.5E-3</v>
      </c>
      <c r="E111" s="41">
        <f t="shared" si="12"/>
        <v>49544.019708701067</v>
      </c>
      <c r="F111" s="21">
        <f t="shared" si="13"/>
        <v>49544</v>
      </c>
      <c r="G111" s="21">
        <f t="shared" si="16"/>
        <v>1.1647999999695458E-2</v>
      </c>
      <c r="H111" s="21"/>
      <c r="I111" s="21"/>
      <c r="J111" s="21"/>
      <c r="K111" s="21">
        <f t="shared" si="18"/>
        <v>1.1647999999695458E-2</v>
      </c>
      <c r="M111" s="21"/>
      <c r="O111" s="21">
        <f t="shared" ca="1" si="14"/>
        <v>1.3296179802159566E-2</v>
      </c>
      <c r="P111" s="21"/>
      <c r="Q111" s="24">
        <f t="shared" si="15"/>
        <v>40571.794000000002</v>
      </c>
    </row>
    <row r="112" spans="1:21">
      <c r="A112" s="50" t="s">
        <v>129</v>
      </c>
      <c r="B112" s="50"/>
      <c r="C112" s="52">
        <v>55590.589699999997</v>
      </c>
      <c r="D112" s="52">
        <v>4.1000000000000003E-3</v>
      </c>
      <c r="E112" s="41">
        <f t="shared" si="12"/>
        <v>49544.520040337855</v>
      </c>
      <c r="F112" s="21">
        <f t="shared" si="13"/>
        <v>49544.5</v>
      </c>
      <c r="G112" s="21">
        <f t="shared" si="16"/>
        <v>1.184399999328889E-2</v>
      </c>
      <c r="H112" s="21"/>
      <c r="I112" s="21"/>
      <c r="J112" s="21"/>
      <c r="K112" s="21">
        <f t="shared" si="18"/>
        <v>1.184399999328889E-2</v>
      </c>
      <c r="M112" s="21"/>
      <c r="O112" s="21">
        <f t="shared" ca="1" si="14"/>
        <v>1.3296812472591485E-2</v>
      </c>
      <c r="P112" s="21"/>
      <c r="Q112" s="24">
        <f t="shared" si="15"/>
        <v>40572.089699999997</v>
      </c>
    </row>
    <row r="113" spans="1:21">
      <c r="A113" s="13" t="s">
        <v>90</v>
      </c>
      <c r="B113" s="20" t="s">
        <v>55</v>
      </c>
      <c r="C113" s="13">
        <v>55639.347600000001</v>
      </c>
      <c r="D113" s="13">
        <v>1E-4</v>
      </c>
      <c r="E113" s="41">
        <f t="shared" si="12"/>
        <v>49627.019600411499</v>
      </c>
      <c r="F113" s="21">
        <f t="shared" si="13"/>
        <v>49627</v>
      </c>
      <c r="G113" s="21">
        <f t="shared" si="16"/>
        <v>1.1583999999857042E-2</v>
      </c>
      <c r="H113" s="21"/>
      <c r="I113" s="21"/>
      <c r="J113" s="21"/>
      <c r="K113" s="21">
        <f t="shared" si="18"/>
        <v>1.1583999999857042E-2</v>
      </c>
      <c r="M113" s="21"/>
      <c r="O113" s="21">
        <f t="shared" ca="1" si="14"/>
        <v>1.3401203093857297E-2</v>
      </c>
      <c r="P113" s="21"/>
      <c r="Q113" s="24">
        <f t="shared" si="15"/>
        <v>40620.847600000001</v>
      </c>
    </row>
    <row r="114" spans="1:21">
      <c r="A114" s="19" t="s">
        <v>92</v>
      </c>
      <c r="B114" s="20" t="s">
        <v>54</v>
      </c>
      <c r="C114" s="13">
        <v>55872.800199999998</v>
      </c>
      <c r="D114" s="13">
        <v>1E-4</v>
      </c>
      <c r="E114" s="41">
        <f t="shared" si="12"/>
        <v>50022.027113000157</v>
      </c>
      <c r="F114" s="21">
        <f t="shared" si="13"/>
        <v>50022</v>
      </c>
      <c r="G114" s="21">
        <f t="shared" si="16"/>
        <v>1.6023999996832572E-2</v>
      </c>
      <c r="H114" s="21"/>
      <c r="I114" s="21"/>
      <c r="J114" s="21"/>
      <c r="K114" s="21">
        <f t="shared" si="18"/>
        <v>1.6023999996832572E-2</v>
      </c>
      <c r="L114" s="21"/>
      <c r="M114" s="21"/>
      <c r="O114" s="21">
        <f t="shared" ca="1" si="14"/>
        <v>1.3901012735069371E-2</v>
      </c>
      <c r="P114" s="21"/>
      <c r="Q114" s="24">
        <f t="shared" si="15"/>
        <v>40854.300199999998</v>
      </c>
    </row>
    <row r="115" spans="1:21">
      <c r="A115" s="19" t="s">
        <v>91</v>
      </c>
      <c r="B115" s="20" t="s">
        <v>54</v>
      </c>
      <c r="C115" s="13">
        <v>55872.800199999998</v>
      </c>
      <c r="D115" s="13">
        <v>1E-4</v>
      </c>
      <c r="E115" s="41">
        <f t="shared" si="12"/>
        <v>50022.027113000157</v>
      </c>
      <c r="F115" s="21">
        <f t="shared" si="13"/>
        <v>50022</v>
      </c>
      <c r="G115" s="21">
        <f t="shared" si="16"/>
        <v>1.6023999996832572E-2</v>
      </c>
      <c r="H115" s="21"/>
      <c r="I115" s="21"/>
      <c r="J115" s="21"/>
      <c r="K115" s="21">
        <f t="shared" si="18"/>
        <v>1.6023999996832572E-2</v>
      </c>
      <c r="M115" s="21"/>
      <c r="O115" s="21">
        <f t="shared" ca="1" si="14"/>
        <v>1.3901012735069371E-2</v>
      </c>
      <c r="P115" s="21"/>
      <c r="Q115" s="24">
        <f t="shared" si="15"/>
        <v>40854.300199999998</v>
      </c>
    </row>
    <row r="116" spans="1:21">
      <c r="A116" s="19" t="s">
        <v>93</v>
      </c>
      <c r="B116" s="20" t="s">
        <v>54</v>
      </c>
      <c r="C116" s="13">
        <v>55942.536899999999</v>
      </c>
      <c r="D116" s="13">
        <v>2.0000000000000001E-4</v>
      </c>
      <c r="E116" s="41">
        <f t="shared" si="12"/>
        <v>50140.023316097242</v>
      </c>
      <c r="F116" s="21">
        <f t="shared" si="13"/>
        <v>50140</v>
      </c>
      <c r="G116" s="21">
        <f t="shared" si="16"/>
        <v>1.3780000001133885E-2</v>
      </c>
      <c r="H116" s="21"/>
      <c r="I116" s="21"/>
      <c r="J116" s="21"/>
      <c r="K116" s="21">
        <f t="shared" si="18"/>
        <v>1.3780000001133885E-2</v>
      </c>
      <c r="L116" s="21"/>
      <c r="M116" s="21"/>
      <c r="O116" s="21">
        <f t="shared" ca="1" si="14"/>
        <v>1.4050322957001066E-2</v>
      </c>
      <c r="P116" s="21"/>
      <c r="Q116" s="24">
        <f t="shared" si="15"/>
        <v>40924.036899999999</v>
      </c>
    </row>
    <row r="117" spans="1:21">
      <c r="A117" s="13" t="s">
        <v>84</v>
      </c>
      <c r="B117" s="20" t="s">
        <v>54</v>
      </c>
      <c r="C117" s="13">
        <v>55959.674299999999</v>
      </c>
      <c r="D117" s="13">
        <v>2.9999999999999997E-4</v>
      </c>
      <c r="E117" s="41">
        <f t="shared" ref="E117:E148" si="19">+(C117-C$7)/C$8</f>
        <v>50169.020216308403</v>
      </c>
      <c r="F117" s="21">
        <f t="shared" ref="F117:F148" si="20">ROUND(2*E117,0)/2</f>
        <v>50169</v>
      </c>
      <c r="G117" s="21">
        <f t="shared" si="16"/>
        <v>1.1947999999392778E-2</v>
      </c>
      <c r="H117" s="21"/>
      <c r="I117" s="21"/>
      <c r="J117" s="21"/>
      <c r="K117" s="21">
        <f t="shared" si="18"/>
        <v>1.1947999999392778E-2</v>
      </c>
      <c r="L117" s="21"/>
      <c r="M117" s="21"/>
      <c r="N117" s="21"/>
      <c r="O117" s="21">
        <f t="shared" ref="O117:O148" ca="1" si="21">+C$11+C$12*F117</f>
        <v>1.4087017842052088E-2</v>
      </c>
      <c r="P117" s="21"/>
      <c r="Q117" s="24">
        <f t="shared" ref="Q117:Q148" si="22">+C117-15018.5</f>
        <v>40941.174299999999</v>
      </c>
    </row>
    <row r="118" spans="1:21">
      <c r="A118" s="19" t="s">
        <v>94</v>
      </c>
      <c r="B118" s="20" t="s">
        <v>55</v>
      </c>
      <c r="C118" s="13">
        <v>56001.343699999998</v>
      </c>
      <c r="D118" s="13">
        <v>1E-3</v>
      </c>
      <c r="E118" s="41">
        <f t="shared" si="19"/>
        <v>50239.525860902046</v>
      </c>
      <c r="F118" s="21">
        <f t="shared" si="20"/>
        <v>50239.5</v>
      </c>
      <c r="G118" s="21">
        <f t="shared" ref="G118:G149" si="23">+C118-(C$7+F118*C$8)</f>
        <v>1.5283999993698671E-2</v>
      </c>
      <c r="H118" s="21"/>
      <c r="I118" s="21"/>
      <c r="J118" s="21">
        <f>G118</f>
        <v>1.5283999993698671E-2</v>
      </c>
      <c r="K118" s="21"/>
      <c r="M118" s="21"/>
      <c r="N118" s="21"/>
      <c r="O118" s="21">
        <f t="shared" ca="1" si="21"/>
        <v>1.4176224372951962E-2</v>
      </c>
      <c r="P118" s="21"/>
      <c r="Q118" s="24">
        <f t="shared" si="22"/>
        <v>40982.843699999998</v>
      </c>
    </row>
    <row r="119" spans="1:21">
      <c r="A119" s="19" t="s">
        <v>128</v>
      </c>
      <c r="B119" s="20" t="s">
        <v>54</v>
      </c>
      <c r="C119" s="13">
        <v>56020.546799999996</v>
      </c>
      <c r="D119" s="13">
        <v>2.0000000000000001E-4</v>
      </c>
      <c r="E119" s="41">
        <f t="shared" si="19"/>
        <v>50272.017976067997</v>
      </c>
      <c r="F119" s="21">
        <f t="shared" si="20"/>
        <v>50272</v>
      </c>
      <c r="G119" s="21">
        <f t="shared" si="23"/>
        <v>1.0623999995004851E-2</v>
      </c>
      <c r="H119" s="21"/>
      <c r="I119" s="21"/>
      <c r="J119" s="21"/>
      <c r="K119" s="21">
        <f t="shared" ref="K119:K150" si="24">G119</f>
        <v>1.0623999995004851E-2</v>
      </c>
      <c r="L119" s="21"/>
      <c r="M119" s="21"/>
      <c r="O119" s="21">
        <f t="shared" ca="1" si="21"/>
        <v>1.4217347951026374E-2</v>
      </c>
      <c r="P119" s="21"/>
      <c r="Q119" s="24">
        <f t="shared" si="22"/>
        <v>41002.046799999996</v>
      </c>
    </row>
    <row r="120" spans="1:21">
      <c r="A120" s="19" t="s">
        <v>128</v>
      </c>
      <c r="B120" s="20" t="s">
        <v>54</v>
      </c>
      <c r="C120" s="13">
        <v>56187.804600000003</v>
      </c>
      <c r="D120" s="13">
        <v>1E-4</v>
      </c>
      <c r="E120" s="41">
        <f t="shared" si="19"/>
        <v>50555.022267042077</v>
      </c>
      <c r="F120" s="21">
        <f t="shared" si="20"/>
        <v>50555</v>
      </c>
      <c r="G120" s="21">
        <f t="shared" si="23"/>
        <v>1.3160000002244487E-2</v>
      </c>
      <c r="H120" s="21"/>
      <c r="I120" s="21"/>
      <c r="J120" s="21"/>
      <c r="K120" s="21">
        <f t="shared" si="24"/>
        <v>1.3160000002244487E-2</v>
      </c>
      <c r="L120" s="21"/>
      <c r="M120" s="21"/>
      <c r="O120" s="21">
        <f t="shared" ca="1" si="21"/>
        <v>1.4575439415489708E-2</v>
      </c>
      <c r="P120" s="21"/>
      <c r="Q120" s="24">
        <f t="shared" si="22"/>
        <v>41169.304600000003</v>
      </c>
    </row>
    <row r="121" spans="1:21">
      <c r="A121" s="53" t="s">
        <v>126</v>
      </c>
      <c r="B121" s="54" t="s">
        <v>54</v>
      </c>
      <c r="C121" s="55">
        <v>56567.822099999998</v>
      </c>
      <c r="D121" s="55">
        <v>2.0000000000000001E-4</v>
      </c>
      <c r="E121" s="41">
        <f t="shared" si="19"/>
        <v>51198.021177378308</v>
      </c>
      <c r="F121" s="21">
        <f t="shared" si="20"/>
        <v>51198</v>
      </c>
      <c r="G121" s="21">
        <f t="shared" si="23"/>
        <v>1.2515999995230231E-2</v>
      </c>
      <c r="H121" s="21"/>
      <c r="I121" s="21"/>
      <c r="J121" s="21"/>
      <c r="K121" s="21">
        <f t="shared" si="24"/>
        <v>1.2515999995230231E-2</v>
      </c>
      <c r="L121" s="21"/>
      <c r="M121" s="21"/>
      <c r="O121" s="21">
        <f t="shared" ca="1" si="21"/>
        <v>1.5389053590931123E-2</v>
      </c>
      <c r="P121" s="21"/>
      <c r="Q121" s="24">
        <f t="shared" si="22"/>
        <v>41549.322099999998</v>
      </c>
    </row>
    <row r="122" spans="1:21">
      <c r="A122" s="52" t="s">
        <v>130</v>
      </c>
      <c r="B122" s="51" t="s">
        <v>55</v>
      </c>
      <c r="C122" s="56">
        <v>56583.483489999999</v>
      </c>
      <c r="D122" s="52">
        <v>5.9999999999999995E-4</v>
      </c>
      <c r="E122" s="41">
        <f t="shared" si="19"/>
        <v>51224.520632546424</v>
      </c>
      <c r="F122" s="21">
        <f t="shared" si="20"/>
        <v>51224.5</v>
      </c>
      <c r="G122" s="21">
        <f t="shared" si="23"/>
        <v>1.2193999995361082E-2</v>
      </c>
      <c r="H122" s="21"/>
      <c r="I122" s="21"/>
      <c r="J122" s="21"/>
      <c r="K122" s="21">
        <f t="shared" si="24"/>
        <v>1.2193999995361082E-2</v>
      </c>
      <c r="M122" s="21"/>
      <c r="O122" s="21">
        <f t="shared" ca="1" si="21"/>
        <v>1.5422585123822566E-2</v>
      </c>
      <c r="P122" s="21"/>
      <c r="Q122" s="24">
        <f t="shared" si="22"/>
        <v>41564.983489999999</v>
      </c>
    </row>
    <row r="123" spans="1:21">
      <c r="A123" s="23" t="s">
        <v>118</v>
      </c>
      <c r="B123" s="20" t="s">
        <v>54</v>
      </c>
      <c r="C123" s="13">
        <v>56629.289559999997</v>
      </c>
      <c r="D123" s="13" t="s">
        <v>111</v>
      </c>
      <c r="E123" s="41">
        <f t="shared" si="19"/>
        <v>51302.025624018621</v>
      </c>
      <c r="F123" s="21">
        <f t="shared" si="20"/>
        <v>51302</v>
      </c>
      <c r="G123" s="21">
        <f t="shared" si="23"/>
        <v>1.5143999997235369E-2</v>
      </c>
      <c r="H123" s="21"/>
      <c r="I123" s="21"/>
      <c r="J123" s="21"/>
      <c r="K123" s="21">
        <f t="shared" si="24"/>
        <v>1.5143999997235369E-2</v>
      </c>
      <c r="L123" s="21"/>
      <c r="M123" s="21"/>
      <c r="O123" s="21">
        <f t="shared" ca="1" si="21"/>
        <v>1.5520649040769233E-2</v>
      </c>
      <c r="P123" s="21"/>
      <c r="Q123" s="24">
        <f t="shared" si="22"/>
        <v>41610.789559999997</v>
      </c>
      <c r="T123" t="s">
        <v>96</v>
      </c>
      <c r="U123" t="s">
        <v>100</v>
      </c>
    </row>
    <row r="124" spans="1:21">
      <c r="A124" s="23" t="s">
        <v>118</v>
      </c>
      <c r="B124" s="20" t="s">
        <v>54</v>
      </c>
      <c r="C124" s="13">
        <v>56629.289689999998</v>
      </c>
      <c r="D124" s="13" t="s">
        <v>110</v>
      </c>
      <c r="E124" s="41">
        <f t="shared" si="19"/>
        <v>51302.025843981806</v>
      </c>
      <c r="F124" s="21">
        <f t="shared" si="20"/>
        <v>51302</v>
      </c>
      <c r="G124" s="21">
        <f t="shared" si="23"/>
        <v>1.5273999997589272E-2</v>
      </c>
      <c r="H124" s="21"/>
      <c r="I124" s="21"/>
      <c r="J124" s="21"/>
      <c r="K124" s="21">
        <f t="shared" si="24"/>
        <v>1.5273999997589272E-2</v>
      </c>
      <c r="L124" s="21"/>
      <c r="M124" s="21"/>
      <c r="O124" s="21">
        <f t="shared" ca="1" si="21"/>
        <v>1.5520649040769233E-2</v>
      </c>
      <c r="P124" s="21"/>
      <c r="Q124" s="24">
        <f t="shared" si="22"/>
        <v>41610.789689999998</v>
      </c>
      <c r="T124" t="s">
        <v>38</v>
      </c>
      <c r="U124" t="s">
        <v>100</v>
      </c>
    </row>
    <row r="125" spans="1:21">
      <c r="A125" s="23" t="s">
        <v>118</v>
      </c>
      <c r="B125" s="20" t="s">
        <v>54</v>
      </c>
      <c r="C125" s="13">
        <v>56629.289850000001</v>
      </c>
      <c r="D125" s="13" t="s">
        <v>110</v>
      </c>
      <c r="E125" s="41">
        <f t="shared" si="19"/>
        <v>51302.026114705724</v>
      </c>
      <c r="F125" s="21">
        <f t="shared" si="20"/>
        <v>51302</v>
      </c>
      <c r="G125" s="21">
        <f t="shared" si="23"/>
        <v>1.5434000000823289E-2</v>
      </c>
      <c r="H125" s="21"/>
      <c r="I125" s="21"/>
      <c r="J125" s="21"/>
      <c r="K125" s="21">
        <f t="shared" si="24"/>
        <v>1.5434000000823289E-2</v>
      </c>
      <c r="L125" s="21"/>
      <c r="M125" s="21"/>
      <c r="O125" s="21">
        <f t="shared" ca="1" si="21"/>
        <v>1.5520649040769233E-2</v>
      </c>
      <c r="P125" s="21"/>
      <c r="Q125" s="24">
        <f t="shared" si="22"/>
        <v>41610.789850000001</v>
      </c>
      <c r="T125" t="s">
        <v>102</v>
      </c>
      <c r="U125" t="s">
        <v>100</v>
      </c>
    </row>
    <row r="126" spans="1:21">
      <c r="A126" s="23" t="s">
        <v>118</v>
      </c>
      <c r="B126" s="20" t="s">
        <v>54</v>
      </c>
      <c r="C126" s="13">
        <v>56630.175689999996</v>
      </c>
      <c r="D126" s="13" t="s">
        <v>112</v>
      </c>
      <c r="E126" s="41">
        <f t="shared" si="19"/>
        <v>51303.524977665271</v>
      </c>
      <c r="F126" s="21">
        <f t="shared" si="20"/>
        <v>51303.5</v>
      </c>
      <c r="G126" s="21">
        <f t="shared" si="23"/>
        <v>1.4761999998881947E-2</v>
      </c>
      <c r="H126" s="21"/>
      <c r="I126" s="21"/>
      <c r="J126" s="21"/>
      <c r="K126" s="21">
        <f t="shared" si="24"/>
        <v>1.4761999998881947E-2</v>
      </c>
      <c r="L126" s="21"/>
      <c r="M126" s="21"/>
      <c r="O126" s="21">
        <f t="shared" ca="1" si="21"/>
        <v>1.5522547052064975E-2</v>
      </c>
      <c r="P126" s="21"/>
      <c r="Q126" s="24">
        <f t="shared" si="22"/>
        <v>41611.675689999996</v>
      </c>
      <c r="T126" t="s">
        <v>38</v>
      </c>
      <c r="U126" t="s">
        <v>100</v>
      </c>
    </row>
    <row r="127" spans="1:21">
      <c r="A127" s="23" t="s">
        <v>118</v>
      </c>
      <c r="B127" s="20" t="s">
        <v>54</v>
      </c>
      <c r="C127" s="13">
        <v>56630.175799999997</v>
      </c>
      <c r="D127" s="13" t="s">
        <v>113</v>
      </c>
      <c r="E127" s="41">
        <f t="shared" si="19"/>
        <v>51303.525163787963</v>
      </c>
      <c r="F127" s="21">
        <f t="shared" si="20"/>
        <v>51303.5</v>
      </c>
      <c r="G127" s="21">
        <f t="shared" si="23"/>
        <v>1.4871999999741092E-2</v>
      </c>
      <c r="H127" s="21"/>
      <c r="I127" s="21"/>
      <c r="J127" s="21"/>
      <c r="K127" s="21">
        <f t="shared" si="24"/>
        <v>1.4871999999741092E-2</v>
      </c>
      <c r="L127" s="21"/>
      <c r="M127" s="21"/>
      <c r="O127" s="21">
        <f t="shared" ca="1" si="21"/>
        <v>1.5522547052064975E-2</v>
      </c>
      <c r="P127" s="21"/>
      <c r="Q127" s="24">
        <f t="shared" si="22"/>
        <v>41611.675799999997</v>
      </c>
      <c r="T127" t="s">
        <v>96</v>
      </c>
      <c r="U127" t="s">
        <v>100</v>
      </c>
    </row>
    <row r="128" spans="1:21">
      <c r="A128" s="23" t="s">
        <v>118</v>
      </c>
      <c r="B128" s="20" t="s">
        <v>54</v>
      </c>
      <c r="C128" s="13">
        <v>56630.176570000003</v>
      </c>
      <c r="D128" s="13" t="s">
        <v>101</v>
      </c>
      <c r="E128" s="41">
        <f t="shared" si="19"/>
        <v>51303.526466646821</v>
      </c>
      <c r="F128" s="21">
        <f t="shared" si="20"/>
        <v>51303.5</v>
      </c>
      <c r="G128" s="21">
        <f t="shared" si="23"/>
        <v>1.5642000005755108E-2</v>
      </c>
      <c r="H128" s="21"/>
      <c r="I128" s="21"/>
      <c r="J128" s="21"/>
      <c r="K128" s="21">
        <f t="shared" si="24"/>
        <v>1.5642000005755108E-2</v>
      </c>
      <c r="L128" s="21"/>
      <c r="M128" s="21"/>
      <c r="O128" s="21">
        <f t="shared" ca="1" si="21"/>
        <v>1.5522547052064975E-2</v>
      </c>
      <c r="P128" s="21"/>
      <c r="Q128" s="24">
        <f t="shared" si="22"/>
        <v>41611.676570000003</v>
      </c>
      <c r="T128" t="s">
        <v>102</v>
      </c>
      <c r="U128" t="s">
        <v>100</v>
      </c>
    </row>
    <row r="129" spans="1:21">
      <c r="A129" s="23" t="s">
        <v>118</v>
      </c>
      <c r="B129" s="20" t="s">
        <v>54</v>
      </c>
      <c r="C129" s="13">
        <v>56632.24422</v>
      </c>
      <c r="D129" s="13" t="s">
        <v>114</v>
      </c>
      <c r="E129" s="41">
        <f t="shared" si="19"/>
        <v>51307.024981049326</v>
      </c>
      <c r="F129" s="21">
        <f t="shared" si="20"/>
        <v>51307</v>
      </c>
      <c r="G129" s="21">
        <f t="shared" si="23"/>
        <v>1.4763999999559019E-2</v>
      </c>
      <c r="H129" s="21"/>
      <c r="I129" s="21"/>
      <c r="J129" s="21"/>
      <c r="K129" s="21">
        <f t="shared" si="24"/>
        <v>1.4763999999559019E-2</v>
      </c>
      <c r="L129" s="21"/>
      <c r="M129" s="21"/>
      <c r="O129" s="21">
        <f t="shared" ca="1" si="21"/>
        <v>1.5526975745088378E-2</v>
      </c>
      <c r="P129" s="21"/>
      <c r="Q129" s="24">
        <f t="shared" si="22"/>
        <v>41613.74422</v>
      </c>
      <c r="T129" t="s">
        <v>38</v>
      </c>
      <c r="U129" t="s">
        <v>100</v>
      </c>
    </row>
    <row r="130" spans="1:21">
      <c r="A130" s="23" t="s">
        <v>118</v>
      </c>
      <c r="B130" s="20" t="s">
        <v>54</v>
      </c>
      <c r="C130" s="13">
        <v>56632.244279999999</v>
      </c>
      <c r="D130" s="13" t="s">
        <v>115</v>
      </c>
      <c r="E130" s="41">
        <f t="shared" si="19"/>
        <v>51307.025082570792</v>
      </c>
      <c r="F130" s="21">
        <f t="shared" si="20"/>
        <v>51307</v>
      </c>
      <c r="G130" s="21">
        <f t="shared" si="23"/>
        <v>1.4823999998043291E-2</v>
      </c>
      <c r="H130" s="21"/>
      <c r="I130" s="21"/>
      <c r="J130" s="21"/>
      <c r="K130" s="21">
        <f t="shared" si="24"/>
        <v>1.4823999998043291E-2</v>
      </c>
      <c r="L130" s="21"/>
      <c r="M130" s="21"/>
      <c r="O130" s="21">
        <f t="shared" ca="1" si="21"/>
        <v>1.5526975745088378E-2</v>
      </c>
      <c r="P130" s="21"/>
      <c r="Q130" s="24">
        <f t="shared" si="22"/>
        <v>41613.744279999999</v>
      </c>
      <c r="T130" t="s">
        <v>96</v>
      </c>
      <c r="U130" t="s">
        <v>100</v>
      </c>
    </row>
    <row r="131" spans="1:21">
      <c r="A131" s="23" t="s">
        <v>118</v>
      </c>
      <c r="B131" s="20" t="s">
        <v>54</v>
      </c>
      <c r="C131" s="13">
        <v>56632.24437</v>
      </c>
      <c r="D131" s="13" t="s">
        <v>116</v>
      </c>
      <c r="E131" s="41">
        <f t="shared" si="19"/>
        <v>51307.025234852998</v>
      </c>
      <c r="F131" s="21">
        <f t="shared" si="20"/>
        <v>51307</v>
      </c>
      <c r="G131" s="21">
        <f t="shared" si="23"/>
        <v>1.4913999999407679E-2</v>
      </c>
      <c r="H131" s="21"/>
      <c r="I131" s="21"/>
      <c r="J131" s="21"/>
      <c r="K131" s="21">
        <f t="shared" si="24"/>
        <v>1.4913999999407679E-2</v>
      </c>
      <c r="L131" s="21"/>
      <c r="M131" s="21"/>
      <c r="O131" s="21">
        <f t="shared" ca="1" si="21"/>
        <v>1.5526975745088378E-2</v>
      </c>
      <c r="P131" s="21"/>
      <c r="Q131" s="24">
        <f t="shared" si="22"/>
        <v>41613.74437</v>
      </c>
      <c r="T131" t="s">
        <v>102</v>
      </c>
      <c r="U131" t="s">
        <v>100</v>
      </c>
    </row>
    <row r="132" spans="1:21">
      <c r="A132" s="23" t="s">
        <v>118</v>
      </c>
      <c r="B132" s="20" t="s">
        <v>54</v>
      </c>
      <c r="C132" s="13">
        <v>56680.117279999999</v>
      </c>
      <c r="D132" s="13" t="s">
        <v>98</v>
      </c>
      <c r="E132" s="41">
        <f t="shared" si="19"/>
        <v>51388.027370187876</v>
      </c>
      <c r="F132" s="21">
        <f t="shared" si="20"/>
        <v>51388</v>
      </c>
      <c r="G132" s="21">
        <f t="shared" si="23"/>
        <v>1.6175999997358304E-2</v>
      </c>
      <c r="H132" s="21"/>
      <c r="I132" s="21"/>
      <c r="J132" s="21"/>
      <c r="K132" s="21">
        <f t="shared" si="24"/>
        <v>1.6175999997358304E-2</v>
      </c>
      <c r="L132" s="21"/>
      <c r="M132" s="21"/>
      <c r="O132" s="21">
        <f t="shared" ca="1" si="21"/>
        <v>1.5629468355058448E-2</v>
      </c>
      <c r="P132" s="21"/>
      <c r="Q132" s="24">
        <f t="shared" si="22"/>
        <v>41661.617279999999</v>
      </c>
      <c r="T132" t="s">
        <v>96</v>
      </c>
      <c r="U132" t="s">
        <v>117</v>
      </c>
    </row>
    <row r="133" spans="1:21">
      <c r="A133" s="23" t="s">
        <v>118</v>
      </c>
      <c r="B133" s="20" t="s">
        <v>54</v>
      </c>
      <c r="C133" s="13">
        <v>56680.117310000001</v>
      </c>
      <c r="D133" s="13" t="s">
        <v>114</v>
      </c>
      <c r="E133" s="41">
        <f t="shared" si="19"/>
        <v>51388.027420948616</v>
      </c>
      <c r="F133" s="21">
        <f t="shared" si="20"/>
        <v>51388</v>
      </c>
      <c r="G133" s="21">
        <f t="shared" si="23"/>
        <v>1.6206000000238419E-2</v>
      </c>
      <c r="H133" s="21"/>
      <c r="I133" s="21"/>
      <c r="J133" s="21"/>
      <c r="K133" s="21">
        <f t="shared" si="24"/>
        <v>1.6206000000238419E-2</v>
      </c>
      <c r="L133" s="21"/>
      <c r="M133" s="21"/>
      <c r="O133" s="21">
        <f t="shared" ca="1" si="21"/>
        <v>1.5629468355058448E-2</v>
      </c>
      <c r="P133" s="21"/>
      <c r="Q133" s="24">
        <f t="shared" si="22"/>
        <v>41661.617310000001</v>
      </c>
      <c r="T133" t="s">
        <v>38</v>
      </c>
      <c r="U133" t="s">
        <v>117</v>
      </c>
    </row>
    <row r="134" spans="1:21">
      <c r="A134" s="46" t="s">
        <v>127</v>
      </c>
      <c r="B134" s="20"/>
      <c r="C134" s="13">
        <v>56955.815000000002</v>
      </c>
      <c r="D134" s="13">
        <v>2E-3</v>
      </c>
      <c r="E134" s="41">
        <f t="shared" si="19"/>
        <v>51854.514659700042</v>
      </c>
      <c r="F134" s="21">
        <f t="shared" si="20"/>
        <v>51854.5</v>
      </c>
      <c r="G134" s="21">
        <f t="shared" si="23"/>
        <v>8.6640000008628704E-3</v>
      </c>
      <c r="H134" s="21"/>
      <c r="I134" s="21"/>
      <c r="J134" s="21"/>
      <c r="K134" s="21">
        <f t="shared" si="24"/>
        <v>8.6640000008628704E-3</v>
      </c>
      <c r="M134" s="21"/>
      <c r="O134" s="21">
        <f t="shared" ca="1" si="21"/>
        <v>1.6219749868034219E-2</v>
      </c>
      <c r="P134" s="21"/>
      <c r="Q134" s="24">
        <f t="shared" si="22"/>
        <v>41937.315000000002</v>
      </c>
    </row>
    <row r="135" spans="1:21">
      <c r="A135" s="65" t="s">
        <v>2</v>
      </c>
      <c r="B135" s="66" t="s">
        <v>54</v>
      </c>
      <c r="C135" s="67">
        <v>56983.891300000003</v>
      </c>
      <c r="D135" s="67">
        <v>1E-4</v>
      </c>
      <c r="E135" s="41">
        <f t="shared" si="19"/>
        <v>51902.020446423739</v>
      </c>
      <c r="F135" s="21">
        <f t="shared" si="20"/>
        <v>51902</v>
      </c>
      <c r="G135" s="21">
        <f t="shared" si="23"/>
        <v>1.2084000001777895E-2</v>
      </c>
      <c r="H135" s="21"/>
      <c r="I135" s="21"/>
      <c r="J135" s="21"/>
      <c r="K135" s="21">
        <f t="shared" si="24"/>
        <v>1.2084000001777895E-2</v>
      </c>
      <c r="M135" s="21"/>
      <c r="O135" s="21">
        <f t="shared" ca="1" si="21"/>
        <v>1.6279853559066054E-2</v>
      </c>
      <c r="P135" s="21"/>
      <c r="Q135" s="24">
        <f t="shared" si="22"/>
        <v>41965.391300000003</v>
      </c>
    </row>
    <row r="136" spans="1:21">
      <c r="A136" s="68" t="s">
        <v>5</v>
      </c>
      <c r="B136" s="69" t="s">
        <v>54</v>
      </c>
      <c r="C136" s="70">
        <v>57027.627099999998</v>
      </c>
      <c r="D136" s="70">
        <v>1E-4</v>
      </c>
      <c r="E136" s="41">
        <f t="shared" si="19"/>
        <v>51976.022490389296</v>
      </c>
      <c r="F136" s="21">
        <f t="shared" si="20"/>
        <v>51976</v>
      </c>
      <c r="G136" s="21">
        <f t="shared" si="23"/>
        <v>1.3291999995999504E-2</v>
      </c>
      <c r="H136" s="21"/>
      <c r="I136" s="21"/>
      <c r="J136" s="21"/>
      <c r="K136" s="21">
        <f t="shared" si="24"/>
        <v>1.3291999995999504E-2</v>
      </c>
      <c r="M136" s="21"/>
      <c r="O136" s="21">
        <f t="shared" ca="1" si="21"/>
        <v>1.6373488782989318E-2</v>
      </c>
      <c r="P136" s="21"/>
      <c r="Q136" s="24">
        <f t="shared" si="22"/>
        <v>42009.127099999998</v>
      </c>
    </row>
    <row r="137" spans="1:21">
      <c r="A137" s="68" t="s">
        <v>3</v>
      </c>
      <c r="B137" s="69" t="s">
        <v>54</v>
      </c>
      <c r="C137" s="70">
        <v>57327.861100000002</v>
      </c>
      <c r="D137" s="70">
        <v>1E-4</v>
      </c>
      <c r="E137" s="41">
        <f t="shared" si="19"/>
        <v>52484.025766148683</v>
      </c>
      <c r="F137" s="21">
        <f t="shared" si="20"/>
        <v>52484</v>
      </c>
      <c r="G137" s="21">
        <f t="shared" si="23"/>
        <v>1.5227999996568542E-2</v>
      </c>
      <c r="H137" s="21"/>
      <c r="I137" s="21"/>
      <c r="J137" s="21"/>
      <c r="K137" s="21">
        <f t="shared" si="24"/>
        <v>1.5227999996568542E-2</v>
      </c>
      <c r="M137" s="21"/>
      <c r="O137" s="21">
        <f t="shared" ca="1" si="21"/>
        <v>1.7016281941813954E-2</v>
      </c>
      <c r="P137" s="21"/>
      <c r="Q137" s="24">
        <f t="shared" si="22"/>
        <v>42309.361100000002</v>
      </c>
    </row>
    <row r="138" spans="1:21">
      <c r="A138" s="57" t="s">
        <v>9</v>
      </c>
      <c r="B138" s="58" t="s">
        <v>54</v>
      </c>
      <c r="C138" s="59">
        <v>57383.413500000002</v>
      </c>
      <c r="D138" s="59" t="s">
        <v>8</v>
      </c>
      <c r="E138" s="41">
        <f t="shared" si="19"/>
        <v>52578.021786507124</v>
      </c>
      <c r="F138" s="21">
        <f t="shared" si="20"/>
        <v>52578</v>
      </c>
      <c r="G138" s="21">
        <f t="shared" si="23"/>
        <v>1.2876000000687782E-2</v>
      </c>
      <c r="H138" s="21"/>
      <c r="I138" s="21"/>
      <c r="J138" s="21"/>
      <c r="K138" s="21">
        <f t="shared" si="24"/>
        <v>1.2876000000687782E-2</v>
      </c>
      <c r="M138" s="21"/>
      <c r="O138" s="21">
        <f t="shared" ca="1" si="21"/>
        <v>1.7135223983013786E-2</v>
      </c>
      <c r="P138" s="21"/>
      <c r="Q138" s="24">
        <f t="shared" si="22"/>
        <v>42364.913500000002</v>
      </c>
    </row>
    <row r="139" spans="1:21">
      <c r="A139" s="68" t="s">
        <v>4</v>
      </c>
      <c r="B139" s="69" t="s">
        <v>54</v>
      </c>
      <c r="C139" s="70">
        <v>57642.872100000001</v>
      </c>
      <c r="D139" s="70">
        <v>1E-4</v>
      </c>
      <c r="E139" s="41">
        <f t="shared" si="19"/>
        <v>53017.032087552114</v>
      </c>
      <c r="F139" s="21">
        <f t="shared" si="20"/>
        <v>53017</v>
      </c>
      <c r="G139" s="21">
        <f t="shared" si="23"/>
        <v>1.8963999995321501E-2</v>
      </c>
      <c r="H139" s="21"/>
      <c r="I139" s="21"/>
      <c r="J139" s="21"/>
      <c r="K139" s="21">
        <f t="shared" si="24"/>
        <v>1.8963999995321501E-2</v>
      </c>
      <c r="M139" s="21"/>
      <c r="O139" s="21">
        <f t="shared" ca="1" si="21"/>
        <v>1.7690708622234291E-2</v>
      </c>
      <c r="P139" s="21"/>
      <c r="Q139" s="24">
        <f t="shared" si="22"/>
        <v>42624.372100000001</v>
      </c>
    </row>
    <row r="140" spans="1:21">
      <c r="A140" s="68" t="s">
        <v>4</v>
      </c>
      <c r="B140" s="69" t="s">
        <v>54</v>
      </c>
      <c r="C140" s="70">
        <v>57719.702700000002</v>
      </c>
      <c r="D140" s="70">
        <v>1E-4</v>
      </c>
      <c r="E140" s="41">
        <f t="shared" si="19"/>
        <v>53147.031343061346</v>
      </c>
      <c r="F140" s="21">
        <f t="shared" si="20"/>
        <v>53147</v>
      </c>
      <c r="G140" s="21">
        <f t="shared" si="23"/>
        <v>1.8524000006436836E-2</v>
      </c>
      <c r="H140" s="21"/>
      <c r="I140" s="21"/>
      <c r="J140" s="21"/>
      <c r="K140" s="21">
        <f t="shared" si="24"/>
        <v>1.8524000006436836E-2</v>
      </c>
      <c r="M140" s="21"/>
      <c r="O140" s="21">
        <f t="shared" ca="1" si="21"/>
        <v>1.7855202934531939E-2</v>
      </c>
      <c r="P140" s="21"/>
      <c r="Q140" s="24">
        <f t="shared" si="22"/>
        <v>42701.202700000002</v>
      </c>
    </row>
    <row r="141" spans="1:21">
      <c r="A141" s="68" t="s">
        <v>4</v>
      </c>
      <c r="B141" s="69" t="s">
        <v>54</v>
      </c>
      <c r="C141" s="70">
        <v>57754.570699999997</v>
      </c>
      <c r="D141" s="70">
        <v>1E-4</v>
      </c>
      <c r="E141" s="41">
        <f t="shared" si="19"/>
        <v>53206.028852401316</v>
      </c>
      <c r="F141" s="21">
        <f t="shared" si="20"/>
        <v>53206</v>
      </c>
      <c r="G141" s="21">
        <f t="shared" si="23"/>
        <v>1.7051999995601363E-2</v>
      </c>
      <c r="H141" s="21"/>
      <c r="I141" s="21"/>
      <c r="J141" s="21"/>
      <c r="K141" s="21">
        <f t="shared" si="24"/>
        <v>1.7051999995601363E-2</v>
      </c>
      <c r="M141" s="21"/>
      <c r="O141" s="21">
        <f t="shared" ca="1" si="21"/>
        <v>1.7929858045497793E-2</v>
      </c>
      <c r="P141" s="21"/>
      <c r="Q141" s="24">
        <f t="shared" si="22"/>
        <v>42736.070699999997</v>
      </c>
    </row>
    <row r="142" spans="1:21">
      <c r="A142" s="81" t="s">
        <v>137</v>
      </c>
      <c r="B142" s="82" t="s">
        <v>54</v>
      </c>
      <c r="C142" s="83">
        <v>57776.437530000228</v>
      </c>
      <c r="D142" s="83">
        <v>2.0000000000000001E-4</v>
      </c>
      <c r="E142" s="41">
        <f t="shared" si="19"/>
        <v>53243.028063918304</v>
      </c>
      <c r="F142" s="21">
        <f t="shared" si="20"/>
        <v>53243</v>
      </c>
      <c r="G142" s="21">
        <f t="shared" si="23"/>
        <v>1.6586000230745412E-2</v>
      </c>
      <c r="H142" s="21"/>
      <c r="I142" s="21"/>
      <c r="J142" s="21"/>
      <c r="K142" s="21">
        <f t="shared" si="24"/>
        <v>1.6586000230745412E-2</v>
      </c>
      <c r="M142" s="21"/>
      <c r="O142" s="21">
        <f t="shared" ca="1" si="21"/>
        <v>1.7976675657459432E-2</v>
      </c>
      <c r="P142" s="21"/>
      <c r="Q142" s="24">
        <f t="shared" si="22"/>
        <v>42757.937530000228</v>
      </c>
    </row>
    <row r="143" spans="1:21">
      <c r="A143" s="71" t="s">
        <v>6</v>
      </c>
      <c r="B143" s="72" t="s">
        <v>54</v>
      </c>
      <c r="C143" s="73">
        <v>57784.710400000004</v>
      </c>
      <c r="D143" s="73">
        <v>2.9999999999999997E-4</v>
      </c>
      <c r="E143" s="41">
        <f t="shared" si="19"/>
        <v>53257.025962423526</v>
      </c>
      <c r="F143" s="21">
        <f t="shared" si="20"/>
        <v>53257</v>
      </c>
      <c r="G143" s="21">
        <f t="shared" si="23"/>
        <v>1.5344000006734859E-2</v>
      </c>
      <c r="H143" s="21"/>
      <c r="I143" s="21"/>
      <c r="J143" s="21"/>
      <c r="K143" s="21">
        <f t="shared" si="24"/>
        <v>1.5344000006734859E-2</v>
      </c>
      <c r="M143" s="21"/>
      <c r="O143" s="21">
        <f t="shared" ca="1" si="21"/>
        <v>1.7994390429553017E-2</v>
      </c>
      <c r="P143" s="21"/>
      <c r="Q143" s="24">
        <f t="shared" si="22"/>
        <v>42766.210400000004</v>
      </c>
    </row>
    <row r="144" spans="1:21">
      <c r="A144" s="71" t="s">
        <v>6</v>
      </c>
      <c r="B144" s="72" t="s">
        <v>54</v>
      </c>
      <c r="C144" s="73">
        <v>57790.620199999998</v>
      </c>
      <c r="D144" s="73">
        <v>1E-4</v>
      </c>
      <c r="E144" s="41">
        <f t="shared" si="19"/>
        <v>53267.025488656662</v>
      </c>
      <c r="F144" s="21">
        <f t="shared" si="20"/>
        <v>53267</v>
      </c>
      <c r="G144" s="21">
        <f t="shared" si="23"/>
        <v>1.5063999999256339E-2</v>
      </c>
      <c r="H144" s="21"/>
      <c r="I144" s="21"/>
      <c r="J144" s="21"/>
      <c r="K144" s="21">
        <f t="shared" si="24"/>
        <v>1.5063999999256339E-2</v>
      </c>
      <c r="M144" s="21"/>
      <c r="O144" s="21">
        <f t="shared" ca="1" si="21"/>
        <v>1.8007043838191295E-2</v>
      </c>
      <c r="P144" s="21"/>
      <c r="Q144" s="24">
        <f t="shared" si="22"/>
        <v>42772.120199999998</v>
      </c>
    </row>
    <row r="145" spans="1:17">
      <c r="A145" s="75" t="s">
        <v>1</v>
      </c>
      <c r="B145" s="76" t="s">
        <v>55</v>
      </c>
      <c r="C145" s="77">
        <v>57800.374400000001</v>
      </c>
      <c r="D145" s="77">
        <v>1.9E-3</v>
      </c>
      <c r="E145" s="41">
        <f t="shared" si="19"/>
        <v>53283.529833775516</v>
      </c>
      <c r="F145" s="21">
        <f t="shared" si="20"/>
        <v>53283.5</v>
      </c>
      <c r="G145" s="21">
        <f t="shared" si="23"/>
        <v>1.7632000002777204E-2</v>
      </c>
      <c r="H145" s="21"/>
      <c r="I145" s="21"/>
      <c r="J145" s="21"/>
      <c r="K145" s="21">
        <f t="shared" si="24"/>
        <v>1.7632000002777204E-2</v>
      </c>
      <c r="M145" s="21"/>
      <c r="O145" s="21">
        <f t="shared" ca="1" si="21"/>
        <v>1.802792196244446E-2</v>
      </c>
      <c r="P145" s="21"/>
      <c r="Q145" s="24">
        <f t="shared" si="22"/>
        <v>42781.874400000001</v>
      </c>
    </row>
    <row r="146" spans="1:17">
      <c r="A146" s="71" t="s">
        <v>7</v>
      </c>
      <c r="B146" s="74" t="s">
        <v>54</v>
      </c>
      <c r="C146" s="71">
        <v>58035.893199999999</v>
      </c>
      <c r="D146" s="71">
        <v>1E-4</v>
      </c>
      <c r="E146" s="41">
        <f t="shared" si="19"/>
        <v>53682.033407331204</v>
      </c>
      <c r="F146" s="21">
        <f t="shared" si="20"/>
        <v>53682</v>
      </c>
      <c r="G146" s="21">
        <f t="shared" si="23"/>
        <v>1.9743999997444917E-2</v>
      </c>
      <c r="H146" s="21"/>
      <c r="I146" s="21"/>
      <c r="J146" s="21"/>
      <c r="K146" s="21">
        <f t="shared" si="24"/>
        <v>1.9743999997444917E-2</v>
      </c>
      <c r="M146" s="21"/>
      <c r="O146" s="21">
        <f t="shared" ca="1" si="21"/>
        <v>1.8532160296679936E-2</v>
      </c>
      <c r="P146" s="21"/>
      <c r="Q146" s="24">
        <f t="shared" si="22"/>
        <v>43017.393199999999</v>
      </c>
    </row>
    <row r="147" spans="1:17">
      <c r="A147" s="71" t="s">
        <v>7</v>
      </c>
      <c r="B147" s="74" t="s">
        <v>54</v>
      </c>
      <c r="C147" s="71">
        <v>58063.670599999998</v>
      </c>
      <c r="D147" s="71">
        <v>1E-4</v>
      </c>
      <c r="E147" s="41">
        <f t="shared" si="19"/>
        <v>53729.033447939786</v>
      </c>
      <c r="F147" s="21">
        <f t="shared" si="20"/>
        <v>53729</v>
      </c>
      <c r="G147" s="21">
        <f t="shared" si="23"/>
        <v>1.9767999998293817E-2</v>
      </c>
      <c r="H147" s="21"/>
      <c r="I147" s="21"/>
      <c r="J147" s="21"/>
      <c r="K147" s="21">
        <f t="shared" si="24"/>
        <v>1.9767999998293817E-2</v>
      </c>
      <c r="M147" s="21"/>
      <c r="O147" s="21">
        <f t="shared" ca="1" si="21"/>
        <v>1.8591631317279853E-2</v>
      </c>
      <c r="P147" s="21"/>
      <c r="Q147" s="24">
        <f t="shared" si="22"/>
        <v>43045.170599999998</v>
      </c>
    </row>
    <row r="148" spans="1:17">
      <c r="A148" s="71" t="s">
        <v>7</v>
      </c>
      <c r="B148" s="74" t="s">
        <v>54</v>
      </c>
      <c r="C148" s="71">
        <v>58079.628100000002</v>
      </c>
      <c r="D148" s="71">
        <v>1E-4</v>
      </c>
      <c r="E148" s="41">
        <f t="shared" si="19"/>
        <v>53756.033928474746</v>
      </c>
      <c r="F148" s="21">
        <f t="shared" si="20"/>
        <v>53756</v>
      </c>
      <c r="G148" s="21">
        <f t="shared" si="23"/>
        <v>2.0051999999850523E-2</v>
      </c>
      <c r="H148" s="21"/>
      <c r="I148" s="21"/>
      <c r="J148" s="21"/>
      <c r="K148" s="21">
        <f t="shared" si="24"/>
        <v>2.0051999999850523E-2</v>
      </c>
      <c r="M148" s="21"/>
      <c r="O148" s="21">
        <f t="shared" ca="1" si="21"/>
        <v>1.86257955206032E-2</v>
      </c>
      <c r="P148" s="21"/>
      <c r="Q148" s="24">
        <f t="shared" si="22"/>
        <v>43061.128100000002</v>
      </c>
    </row>
    <row r="149" spans="1:17">
      <c r="A149" s="71" t="s">
        <v>7</v>
      </c>
      <c r="B149" s="74" t="s">
        <v>54</v>
      </c>
      <c r="C149" s="71">
        <v>58083.765599999999</v>
      </c>
      <c r="D149" s="71">
        <v>1E-4</v>
      </c>
      <c r="E149" s="41">
        <f t="shared" ref="E149:E173" si="25">+(C149-C$7)/C$8</f>
        <v>53763.034679733602</v>
      </c>
      <c r="F149" s="21">
        <f t="shared" ref="F149:F176" si="26">ROUND(2*E149,0)/2</f>
        <v>53763</v>
      </c>
      <c r="G149" s="21">
        <f t="shared" si="23"/>
        <v>2.0495999997365288E-2</v>
      </c>
      <c r="H149" s="21"/>
      <c r="I149" s="21"/>
      <c r="J149" s="21"/>
      <c r="K149" s="21">
        <f t="shared" si="24"/>
        <v>2.0495999997365288E-2</v>
      </c>
      <c r="M149" s="21"/>
      <c r="O149" s="21">
        <f t="shared" ref="O149:O173" ca="1" si="27">+C$11+C$12*F149</f>
        <v>1.8634652906650007E-2</v>
      </c>
      <c r="P149" s="21"/>
      <c r="Q149" s="24">
        <f t="shared" ref="Q149:Q173" si="28">+C149-15018.5</f>
        <v>43065.265599999999</v>
      </c>
    </row>
    <row r="150" spans="1:17">
      <c r="A150" s="71" t="s">
        <v>7</v>
      </c>
      <c r="B150" s="74" t="s">
        <v>54</v>
      </c>
      <c r="C150" s="71">
        <v>58090.857900000003</v>
      </c>
      <c r="D150" s="71">
        <v>1E-4</v>
      </c>
      <c r="E150" s="41">
        <f t="shared" si="25"/>
        <v>53775.035024906603</v>
      </c>
      <c r="F150" s="21">
        <f t="shared" si="26"/>
        <v>53775</v>
      </c>
      <c r="G150" s="21">
        <f t="shared" ref="G150:G173" si="29">+C150-(C$7+F150*C$8)</f>
        <v>2.0700000000942964E-2</v>
      </c>
      <c r="H150" s="21"/>
      <c r="I150" s="21"/>
      <c r="J150" s="21"/>
      <c r="K150" s="21">
        <f t="shared" si="24"/>
        <v>2.0700000000942964E-2</v>
      </c>
      <c r="M150" s="21"/>
      <c r="O150" s="21">
        <f t="shared" ca="1" si="27"/>
        <v>1.8649836997015931E-2</v>
      </c>
      <c r="P150" s="21"/>
      <c r="Q150" s="24">
        <f t="shared" si="28"/>
        <v>43072.357900000003</v>
      </c>
    </row>
    <row r="151" spans="1:17">
      <c r="A151" s="78" t="s">
        <v>133</v>
      </c>
      <c r="B151" s="79" t="s">
        <v>54</v>
      </c>
      <c r="C151" s="80">
        <v>58176.553</v>
      </c>
      <c r="D151" s="80">
        <v>1E-4</v>
      </c>
      <c r="E151" s="41">
        <f t="shared" si="25"/>
        <v>53920.033231360656</v>
      </c>
      <c r="F151" s="21">
        <f t="shared" si="26"/>
        <v>53920</v>
      </c>
      <c r="G151" s="21">
        <f t="shared" si="29"/>
        <v>1.9639999998616986E-2</v>
      </c>
      <c r="H151" s="21"/>
      <c r="I151" s="21"/>
      <c r="J151" s="21"/>
      <c r="K151" s="21">
        <f t="shared" ref="K151:K173" si="30">G151</f>
        <v>1.9639999998616986E-2</v>
      </c>
      <c r="M151" s="21"/>
      <c r="O151" s="21">
        <f t="shared" ca="1" si="27"/>
        <v>1.8833311422271001E-2</v>
      </c>
      <c r="P151" s="21"/>
      <c r="Q151" s="24">
        <f t="shared" si="28"/>
        <v>43158.053</v>
      </c>
    </row>
    <row r="152" spans="1:17">
      <c r="A152" s="78" t="s">
        <v>133</v>
      </c>
      <c r="B152" s="79" t="s">
        <v>54</v>
      </c>
      <c r="C152" s="80">
        <v>58199.6011</v>
      </c>
      <c r="D152" s="80">
        <v>1E-4</v>
      </c>
      <c r="E152" s="41">
        <f t="shared" si="25"/>
        <v>53959.031180626997</v>
      </c>
      <c r="F152" s="21">
        <f t="shared" si="26"/>
        <v>53959</v>
      </c>
      <c r="G152" s="21">
        <f t="shared" si="29"/>
        <v>1.8427999995765276E-2</v>
      </c>
      <c r="H152" s="21"/>
      <c r="I152" s="21"/>
      <c r="J152" s="21"/>
      <c r="K152" s="21">
        <f t="shared" si="30"/>
        <v>1.8427999995765276E-2</v>
      </c>
      <c r="M152" s="21"/>
      <c r="O152" s="21">
        <f t="shared" ca="1" si="27"/>
        <v>1.8882659715960287E-2</v>
      </c>
      <c r="P152" s="21"/>
      <c r="Q152" s="24">
        <f t="shared" si="28"/>
        <v>43181.1011</v>
      </c>
    </row>
    <row r="153" spans="1:17">
      <c r="A153" s="85" t="s">
        <v>140</v>
      </c>
      <c r="B153" s="86" t="s">
        <v>54</v>
      </c>
      <c r="C153" s="87">
        <v>58389.904799999997</v>
      </c>
      <c r="D153" s="85">
        <v>2.0000000000000001E-4</v>
      </c>
      <c r="E153" s="41">
        <f t="shared" si="25"/>
        <v>54281.029698413549</v>
      </c>
      <c r="F153" s="21">
        <f t="shared" si="26"/>
        <v>54281</v>
      </c>
      <c r="G153" s="21">
        <f t="shared" si="29"/>
        <v>1.7551999997522216E-2</v>
      </c>
      <c r="H153" s="21"/>
      <c r="I153" s="21"/>
      <c r="J153" s="21"/>
      <c r="K153" s="21">
        <f t="shared" si="30"/>
        <v>1.7551999997522216E-2</v>
      </c>
      <c r="M153" s="21"/>
      <c r="O153" s="21">
        <f t="shared" ca="1" si="27"/>
        <v>1.9290099474112921E-2</v>
      </c>
      <c r="P153" s="21"/>
      <c r="Q153" s="24">
        <f t="shared" si="28"/>
        <v>43371.404799999997</v>
      </c>
    </row>
    <row r="154" spans="1:17">
      <c r="A154" s="64" t="s">
        <v>131</v>
      </c>
      <c r="B154" s="20"/>
      <c r="C154" s="63">
        <v>58389.904800722747</v>
      </c>
      <c r="D154" s="63">
        <v>2.0000000000000001E-4</v>
      </c>
      <c r="E154" s="41">
        <f t="shared" si="25"/>
        <v>54281.029699636463</v>
      </c>
      <c r="F154" s="21">
        <f t="shared" si="26"/>
        <v>54281</v>
      </c>
      <c r="G154" s="21">
        <f t="shared" si="29"/>
        <v>1.7552722747495864E-2</v>
      </c>
      <c r="H154" s="21"/>
      <c r="I154" s="21"/>
      <c r="J154" s="21"/>
      <c r="K154" s="21">
        <f t="shared" si="30"/>
        <v>1.7552722747495864E-2</v>
      </c>
      <c r="M154" s="21"/>
      <c r="O154" s="21">
        <f t="shared" ca="1" si="27"/>
        <v>1.9290099474112921E-2</v>
      </c>
      <c r="P154" s="21"/>
      <c r="Q154" s="24">
        <f t="shared" si="28"/>
        <v>43371.404800722747</v>
      </c>
    </row>
    <row r="155" spans="1:17">
      <c r="A155" s="73" t="s">
        <v>0</v>
      </c>
      <c r="B155" s="74" t="s">
        <v>54</v>
      </c>
      <c r="C155" s="73">
        <v>58426.548499999997</v>
      </c>
      <c r="D155" s="73">
        <v>1E-4</v>
      </c>
      <c r="E155" s="41">
        <f t="shared" si="25"/>
        <v>54343.031735611017</v>
      </c>
      <c r="F155" s="21">
        <f t="shared" si="26"/>
        <v>54343</v>
      </c>
      <c r="G155" s="21">
        <f t="shared" si="29"/>
        <v>1.875599999766564E-2</v>
      </c>
      <c r="H155" s="21"/>
      <c r="I155" s="21"/>
      <c r="J155" s="21"/>
      <c r="K155" s="21">
        <f t="shared" si="30"/>
        <v>1.875599999766564E-2</v>
      </c>
      <c r="M155" s="21"/>
      <c r="O155" s="21">
        <f t="shared" ca="1" si="27"/>
        <v>1.936855060767026E-2</v>
      </c>
      <c r="P155" s="21"/>
      <c r="Q155" s="24">
        <f t="shared" si="28"/>
        <v>43408.048499999997</v>
      </c>
    </row>
    <row r="156" spans="1:17">
      <c r="A156" s="73" t="s">
        <v>0</v>
      </c>
      <c r="B156" s="74" t="s">
        <v>54</v>
      </c>
      <c r="C156" s="73">
        <v>58455.509700000002</v>
      </c>
      <c r="D156" s="73">
        <v>1E-4</v>
      </c>
      <c r="E156" s="41">
        <f t="shared" si="25"/>
        <v>54392.034794791274</v>
      </c>
      <c r="F156" s="21">
        <f t="shared" si="26"/>
        <v>54392</v>
      </c>
      <c r="G156" s="21">
        <f t="shared" si="29"/>
        <v>2.0563999998557847E-2</v>
      </c>
      <c r="H156" s="21"/>
      <c r="I156" s="21"/>
      <c r="J156" s="21"/>
      <c r="K156" s="21">
        <f t="shared" si="30"/>
        <v>2.0563999998557847E-2</v>
      </c>
      <c r="M156" s="21"/>
      <c r="O156" s="21">
        <f t="shared" ca="1" si="27"/>
        <v>1.9430552309997823E-2</v>
      </c>
      <c r="P156" s="21"/>
      <c r="Q156" s="24">
        <f t="shared" si="28"/>
        <v>43437.009700000002</v>
      </c>
    </row>
    <row r="157" spans="1:17">
      <c r="A157" s="73" t="s">
        <v>0</v>
      </c>
      <c r="B157" s="74" t="s">
        <v>54</v>
      </c>
      <c r="C157" s="73">
        <v>58491.561199999996</v>
      </c>
      <c r="D157" s="73">
        <v>2.0000000000000001E-4</v>
      </c>
      <c r="E157" s="41">
        <f t="shared" si="25"/>
        <v>54453.034815095561</v>
      </c>
      <c r="F157" s="21">
        <f t="shared" si="26"/>
        <v>54453</v>
      </c>
      <c r="G157" s="21">
        <f t="shared" si="29"/>
        <v>2.0575999995344318E-2</v>
      </c>
      <c r="H157" s="21"/>
      <c r="I157" s="21"/>
      <c r="J157" s="21"/>
      <c r="K157" s="21">
        <f t="shared" si="30"/>
        <v>2.0575999995344318E-2</v>
      </c>
      <c r="M157" s="21"/>
      <c r="O157" s="21">
        <f t="shared" ca="1" si="27"/>
        <v>1.9507738102691338E-2</v>
      </c>
      <c r="P157" s="21"/>
      <c r="Q157" s="24">
        <f t="shared" si="28"/>
        <v>43473.061199999996</v>
      </c>
    </row>
    <row r="158" spans="1:17">
      <c r="A158" s="73" t="s">
        <v>0</v>
      </c>
      <c r="B158" s="74" t="s">
        <v>54</v>
      </c>
      <c r="C158" s="73">
        <v>58494.517099999997</v>
      </c>
      <c r="D158" s="73">
        <v>2.0000000000000001E-4</v>
      </c>
      <c r="E158" s="41">
        <f t="shared" si="25"/>
        <v>54458.036270236611</v>
      </c>
      <c r="F158" s="21">
        <f t="shared" si="26"/>
        <v>54458</v>
      </c>
      <c r="G158" s="21">
        <f t="shared" si="29"/>
        <v>2.1435999995446764E-2</v>
      </c>
      <c r="H158" s="21"/>
      <c r="I158" s="21"/>
      <c r="J158" s="21"/>
      <c r="K158" s="21">
        <f t="shared" si="30"/>
        <v>2.1435999995446764E-2</v>
      </c>
      <c r="M158" s="21"/>
      <c r="O158" s="21">
        <f t="shared" ca="1" si="27"/>
        <v>1.9514064807010484E-2</v>
      </c>
      <c r="P158" s="21"/>
      <c r="Q158" s="24">
        <f t="shared" si="28"/>
        <v>43476.017099999997</v>
      </c>
    </row>
    <row r="159" spans="1:17">
      <c r="A159" s="73" t="s">
        <v>0</v>
      </c>
      <c r="B159" s="74" t="s">
        <v>54</v>
      </c>
      <c r="C159" s="73">
        <v>58508.701399999998</v>
      </c>
      <c r="D159" s="73">
        <v>2.0000000000000001E-4</v>
      </c>
      <c r="E159" s="41">
        <f t="shared" si="25"/>
        <v>54482.036452975255</v>
      </c>
      <c r="F159" s="21">
        <f t="shared" si="26"/>
        <v>54482</v>
      </c>
      <c r="G159" s="21">
        <f t="shared" si="29"/>
        <v>2.1543999995628837E-2</v>
      </c>
      <c r="H159" s="21"/>
      <c r="I159" s="21"/>
      <c r="J159" s="21"/>
      <c r="K159" s="21">
        <f t="shared" si="30"/>
        <v>2.1543999995628837E-2</v>
      </c>
      <c r="M159" s="21"/>
      <c r="O159" s="21">
        <f t="shared" ca="1" si="27"/>
        <v>1.9544432987742347E-2</v>
      </c>
      <c r="P159" s="21"/>
      <c r="Q159" s="24">
        <f t="shared" si="28"/>
        <v>43490.201399999998</v>
      </c>
    </row>
    <row r="160" spans="1:17">
      <c r="A160" s="78" t="s">
        <v>134</v>
      </c>
      <c r="B160" s="79" t="s">
        <v>54</v>
      </c>
      <c r="C160" s="80">
        <v>58511.657899999998</v>
      </c>
      <c r="D160" s="80">
        <v>5.0000000000000001E-4</v>
      </c>
      <c r="E160" s="41">
        <f t="shared" si="25"/>
        <v>54487.038923330983</v>
      </c>
      <c r="F160" s="21">
        <f t="shared" si="26"/>
        <v>54487</v>
      </c>
      <c r="G160" s="21">
        <f t="shared" si="29"/>
        <v>2.3003999995125923E-2</v>
      </c>
      <c r="H160" s="21"/>
      <c r="I160" s="21"/>
      <c r="J160" s="21"/>
      <c r="K160" s="21">
        <f t="shared" si="30"/>
        <v>2.3003999995125923E-2</v>
      </c>
      <c r="M160" s="21"/>
      <c r="O160" s="21">
        <f t="shared" ca="1" si="27"/>
        <v>1.9550759692061492E-2</v>
      </c>
      <c r="P160" s="21"/>
      <c r="Q160" s="24">
        <f t="shared" si="28"/>
        <v>43493.157899999998</v>
      </c>
    </row>
    <row r="161" spans="1:17">
      <c r="A161" s="34" t="s">
        <v>132</v>
      </c>
      <c r="B161" s="20"/>
      <c r="C161" s="13">
        <v>58524.659414306567</v>
      </c>
      <c r="D161" s="13">
        <v>2.9999999999999997E-4</v>
      </c>
      <c r="E161" s="41">
        <f t="shared" si="25"/>
        <v>54509.037803729501</v>
      </c>
      <c r="F161" s="21">
        <f t="shared" si="26"/>
        <v>54509</v>
      </c>
      <c r="G161" s="21">
        <f t="shared" si="29"/>
        <v>2.2342306569044013E-2</v>
      </c>
      <c r="H161" s="21"/>
      <c r="I161" s="21"/>
      <c r="J161" s="21"/>
      <c r="K161" s="21">
        <f t="shared" si="30"/>
        <v>2.2342306569044013E-2</v>
      </c>
      <c r="M161" s="21"/>
      <c r="O161" s="21">
        <f t="shared" ca="1" si="27"/>
        <v>1.9578597191065708E-2</v>
      </c>
      <c r="P161" s="21"/>
      <c r="Q161" s="24">
        <f t="shared" si="28"/>
        <v>43506.159414306567</v>
      </c>
    </row>
    <row r="162" spans="1:17">
      <c r="A162" s="78" t="s">
        <v>134</v>
      </c>
      <c r="B162" s="79" t="s">
        <v>54</v>
      </c>
      <c r="C162" s="80">
        <v>58553.619200000001</v>
      </c>
      <c r="D162" s="80">
        <v>1E-4</v>
      </c>
      <c r="E162" s="41">
        <f t="shared" si="25"/>
        <v>54558.038469868428</v>
      </c>
      <c r="F162" s="21">
        <f t="shared" si="26"/>
        <v>54558</v>
      </c>
      <c r="G162" s="21">
        <f t="shared" si="29"/>
        <v>2.273599999898579E-2</v>
      </c>
      <c r="H162" s="21"/>
      <c r="I162" s="21"/>
      <c r="J162" s="21"/>
      <c r="K162" s="21">
        <f t="shared" si="30"/>
        <v>2.273599999898579E-2</v>
      </c>
      <c r="M162" s="21"/>
      <c r="O162" s="21">
        <f t="shared" ca="1" si="27"/>
        <v>1.9640598893393285E-2</v>
      </c>
      <c r="P162" s="21"/>
      <c r="Q162" s="24">
        <f t="shared" si="28"/>
        <v>43535.119200000001</v>
      </c>
    </row>
    <row r="163" spans="1:17">
      <c r="A163" s="81" t="s">
        <v>135</v>
      </c>
      <c r="B163" s="82" t="s">
        <v>54</v>
      </c>
      <c r="C163" s="83">
        <v>58733.870900000002</v>
      </c>
      <c r="D163" s="83">
        <v>1E-4</v>
      </c>
      <c r="E163" s="41">
        <f t="shared" si="25"/>
        <v>54863.028757647953</v>
      </c>
      <c r="F163" s="21">
        <f t="shared" si="26"/>
        <v>54863</v>
      </c>
      <c r="G163" s="21">
        <f t="shared" si="29"/>
        <v>1.6995999998471234E-2</v>
      </c>
      <c r="H163" s="21"/>
      <c r="I163" s="21"/>
      <c r="J163" s="21"/>
      <c r="K163" s="21">
        <f t="shared" si="30"/>
        <v>1.6995999998471234E-2</v>
      </c>
      <c r="M163" s="21"/>
      <c r="O163" s="21">
        <f t="shared" ca="1" si="27"/>
        <v>2.0026527856860821E-2</v>
      </c>
      <c r="P163" s="21"/>
      <c r="Q163" s="24">
        <f t="shared" si="28"/>
        <v>43715.370900000002</v>
      </c>
    </row>
    <row r="164" spans="1:17">
      <c r="A164" s="81" t="s">
        <v>135</v>
      </c>
      <c r="B164" s="82" t="s">
        <v>54</v>
      </c>
      <c r="C164" s="83">
        <v>58810.702400000002</v>
      </c>
      <c r="D164" s="83">
        <v>1E-4</v>
      </c>
      <c r="E164" s="41">
        <f t="shared" si="25"/>
        <v>54993.029535979214</v>
      </c>
      <c r="F164" s="21">
        <f t="shared" si="26"/>
        <v>54993</v>
      </c>
      <c r="G164" s="21">
        <f t="shared" si="29"/>
        <v>1.7456000001402572E-2</v>
      </c>
      <c r="H164" s="21"/>
      <c r="I164" s="21"/>
      <c r="J164" s="21"/>
      <c r="K164" s="21">
        <f t="shared" si="30"/>
        <v>1.7456000001402572E-2</v>
      </c>
      <c r="M164" s="21"/>
      <c r="O164" s="21">
        <f t="shared" ca="1" si="27"/>
        <v>2.0191022169158468E-2</v>
      </c>
      <c r="P164" s="21"/>
      <c r="Q164" s="24">
        <f t="shared" si="28"/>
        <v>43792.202400000002</v>
      </c>
    </row>
    <row r="165" spans="1:17">
      <c r="A165" s="81" t="s">
        <v>136</v>
      </c>
      <c r="B165" s="82" t="s">
        <v>54</v>
      </c>
      <c r="C165" s="83">
        <v>58894.629000000001</v>
      </c>
      <c r="D165" s="83">
        <v>2.0000000000000001E-4</v>
      </c>
      <c r="E165" s="41">
        <f t="shared" si="25"/>
        <v>55135.035397151987</v>
      </c>
      <c r="F165" s="21">
        <f t="shared" si="26"/>
        <v>55135</v>
      </c>
      <c r="G165" s="21">
        <f t="shared" si="29"/>
        <v>2.0919999995385297E-2</v>
      </c>
      <c r="H165" s="21"/>
      <c r="I165" s="21"/>
      <c r="J165" s="21"/>
      <c r="K165" s="21">
        <f t="shared" si="30"/>
        <v>2.0919999995385297E-2</v>
      </c>
      <c r="M165" s="21"/>
      <c r="O165" s="21">
        <f t="shared" ca="1" si="27"/>
        <v>2.0370700571822054E-2</v>
      </c>
      <c r="P165" s="21"/>
      <c r="Q165" s="24">
        <f t="shared" si="28"/>
        <v>43876.129000000001</v>
      </c>
    </row>
    <row r="166" spans="1:17" ht="13.5" customHeight="1">
      <c r="A166" s="81" t="s">
        <v>136</v>
      </c>
      <c r="B166" s="82" t="s">
        <v>54</v>
      </c>
      <c r="C166" s="83">
        <v>58896.402800000003</v>
      </c>
      <c r="D166" s="83">
        <v>2.0000000000000001E-4</v>
      </c>
      <c r="E166" s="41">
        <f t="shared" si="25"/>
        <v>55138.036710162982</v>
      </c>
      <c r="F166" s="21">
        <f t="shared" si="26"/>
        <v>55138</v>
      </c>
      <c r="G166" s="21">
        <f t="shared" si="29"/>
        <v>2.1696000003430527E-2</v>
      </c>
      <c r="H166" s="21"/>
      <c r="I166" s="21"/>
      <c r="J166" s="21"/>
      <c r="K166" s="21">
        <f t="shared" si="30"/>
        <v>2.1696000003430527E-2</v>
      </c>
      <c r="M166" s="21"/>
      <c r="O166" s="21">
        <f t="shared" ca="1" si="27"/>
        <v>2.0374496594413538E-2</v>
      </c>
      <c r="P166" s="21"/>
      <c r="Q166" s="24">
        <f t="shared" si="28"/>
        <v>43877.902800000003</v>
      </c>
    </row>
    <row r="167" spans="1:17" ht="13.5" customHeight="1">
      <c r="A167" s="84" t="s">
        <v>139</v>
      </c>
      <c r="B167" s="79" t="s">
        <v>54</v>
      </c>
      <c r="C167" s="80">
        <v>59129.849699999999</v>
      </c>
      <c r="D167" s="80">
        <v>2.0000000000000001E-4</v>
      </c>
      <c r="E167" s="41">
        <f t="shared" si="25"/>
        <v>55533.034578212129</v>
      </c>
      <c r="F167" s="21">
        <f t="shared" si="26"/>
        <v>55533</v>
      </c>
      <c r="G167" s="21">
        <f t="shared" si="29"/>
        <v>2.0435999998881016E-2</v>
      </c>
      <c r="H167" s="21"/>
      <c r="I167" s="21"/>
      <c r="J167" s="21"/>
      <c r="K167" s="21">
        <f t="shared" si="30"/>
        <v>2.0435999998881016E-2</v>
      </c>
      <c r="M167" s="21"/>
      <c r="O167" s="21">
        <f t="shared" ca="1" si="27"/>
        <v>2.0874306235625598E-2</v>
      </c>
      <c r="P167" s="21"/>
      <c r="Q167" s="24">
        <f t="shared" si="28"/>
        <v>44111.349699999999</v>
      </c>
    </row>
    <row r="168" spans="1:17" ht="13.5" customHeight="1">
      <c r="A168" s="84" t="s">
        <v>139</v>
      </c>
      <c r="B168" s="79" t="s">
        <v>54</v>
      </c>
      <c r="C168" s="80">
        <v>59193.676500000001</v>
      </c>
      <c r="D168" s="80">
        <v>2.0000000000000001E-4</v>
      </c>
      <c r="E168" s="41">
        <f t="shared" si="25"/>
        <v>55641.031085873634</v>
      </c>
      <c r="F168" s="21">
        <f t="shared" si="26"/>
        <v>55641</v>
      </c>
      <c r="G168" s="21">
        <f t="shared" si="29"/>
        <v>1.8372000005911104E-2</v>
      </c>
      <c r="H168" s="21"/>
      <c r="I168" s="21"/>
      <c r="J168" s="21"/>
      <c r="K168" s="21">
        <f t="shared" si="30"/>
        <v>1.8372000005911104E-2</v>
      </c>
      <c r="M168" s="21"/>
      <c r="O168" s="21">
        <f t="shared" ca="1" si="27"/>
        <v>2.1010963048919029E-2</v>
      </c>
      <c r="P168" s="21"/>
      <c r="Q168" s="24">
        <f t="shared" si="28"/>
        <v>44175.176500000001</v>
      </c>
    </row>
    <row r="169" spans="1:17" ht="13.5" customHeight="1">
      <c r="A169" s="84" t="s">
        <v>138</v>
      </c>
      <c r="B169" s="79" t="s">
        <v>54</v>
      </c>
      <c r="C169" s="80">
        <v>59279.374600000003</v>
      </c>
      <c r="D169" s="80">
        <v>2.0000000000000001E-4</v>
      </c>
      <c r="E169" s="41">
        <f t="shared" si="25"/>
        <v>55786.034368401102</v>
      </c>
      <c r="F169" s="21">
        <f t="shared" si="26"/>
        <v>55786</v>
      </c>
      <c r="G169" s="21">
        <f t="shared" si="29"/>
        <v>2.0312000000558328E-2</v>
      </c>
      <c r="H169" s="21"/>
      <c r="I169" s="21"/>
      <c r="J169" s="21"/>
      <c r="K169" s="21">
        <f t="shared" si="30"/>
        <v>2.0312000000558328E-2</v>
      </c>
      <c r="M169" s="21"/>
      <c r="O169" s="21">
        <f t="shared" ca="1" si="27"/>
        <v>2.1194437474174085E-2</v>
      </c>
      <c r="P169" s="21"/>
      <c r="Q169" s="24">
        <f t="shared" si="28"/>
        <v>44260.874600000003</v>
      </c>
    </row>
    <row r="170" spans="1:17" ht="13.5" customHeight="1">
      <c r="A170" s="88" t="s">
        <v>141</v>
      </c>
      <c r="B170" s="86" t="s">
        <v>54</v>
      </c>
      <c r="C170" s="87">
        <v>59528.783600000002</v>
      </c>
      <c r="D170" s="85">
        <v>2.0000000000000001E-4</v>
      </c>
      <c r="E170" s="41">
        <f t="shared" si="25"/>
        <v>56208.040500297793</v>
      </c>
      <c r="F170" s="21">
        <f t="shared" si="26"/>
        <v>56208</v>
      </c>
      <c r="G170" s="21">
        <f t="shared" si="29"/>
        <v>2.3936000005051028E-2</v>
      </c>
      <c r="H170" s="21"/>
      <c r="I170" s="21"/>
      <c r="J170" s="21"/>
      <c r="K170" s="21">
        <f t="shared" si="30"/>
        <v>2.3936000005051028E-2</v>
      </c>
      <c r="M170" s="21"/>
      <c r="O170" s="21">
        <f t="shared" ca="1" si="27"/>
        <v>2.172841131870952E-2</v>
      </c>
      <c r="P170" s="21"/>
      <c r="Q170" s="24">
        <f t="shared" si="28"/>
        <v>44510.283600000002</v>
      </c>
    </row>
    <row r="171" spans="1:17" ht="13.5" customHeight="1">
      <c r="A171" s="88" t="s">
        <v>141</v>
      </c>
      <c r="B171" s="86" t="s">
        <v>54</v>
      </c>
      <c r="C171" s="87">
        <v>59547.690699999999</v>
      </c>
      <c r="D171" s="85">
        <v>8.9999999999999998E-4</v>
      </c>
      <c r="E171" s="41">
        <f t="shared" si="25"/>
        <v>56240.031776219606</v>
      </c>
      <c r="F171" s="21">
        <f t="shared" si="26"/>
        <v>56240</v>
      </c>
      <c r="G171" s="21">
        <f t="shared" si="29"/>
        <v>1.8780000005790498E-2</v>
      </c>
      <c r="H171" s="21"/>
      <c r="I171" s="21"/>
      <c r="J171" s="21"/>
      <c r="K171" s="21">
        <f t="shared" si="30"/>
        <v>1.8780000005790498E-2</v>
      </c>
      <c r="M171" s="21"/>
      <c r="O171" s="21">
        <f t="shared" ca="1" si="27"/>
        <v>2.1768902226352013E-2</v>
      </c>
      <c r="P171" s="21"/>
      <c r="Q171" s="24">
        <f t="shared" si="28"/>
        <v>44529.190699999999</v>
      </c>
    </row>
    <row r="172" spans="1:17" ht="13.5" customHeight="1">
      <c r="A172" s="88" t="s">
        <v>141</v>
      </c>
      <c r="B172" s="86" t="s">
        <v>54</v>
      </c>
      <c r="C172" s="87">
        <v>59582.563600000001</v>
      </c>
      <c r="D172" s="85">
        <v>2.9999999999999997E-4</v>
      </c>
      <c r="E172" s="41">
        <f t="shared" si="25"/>
        <v>56299.037576479503</v>
      </c>
      <c r="F172" s="21">
        <f t="shared" si="26"/>
        <v>56299</v>
      </c>
      <c r="G172" s="21">
        <f t="shared" si="29"/>
        <v>2.2208000002137851E-2</v>
      </c>
      <c r="H172" s="21"/>
      <c r="I172" s="21"/>
      <c r="J172" s="21"/>
      <c r="K172" s="21">
        <f t="shared" si="30"/>
        <v>2.2208000002137851E-2</v>
      </c>
      <c r="M172" s="21"/>
      <c r="O172" s="21">
        <f t="shared" ca="1" si="27"/>
        <v>2.1843557337317868E-2</v>
      </c>
      <c r="P172" s="21"/>
      <c r="Q172" s="24">
        <f t="shared" si="28"/>
        <v>44564.063600000001</v>
      </c>
    </row>
    <row r="173" spans="1:17" ht="13.5" customHeight="1">
      <c r="A173" s="85" t="s">
        <v>142</v>
      </c>
      <c r="B173" s="86" t="s">
        <v>54</v>
      </c>
      <c r="C173" s="87">
        <v>59633.388599999998</v>
      </c>
      <c r="D173" s="85">
        <v>1E-4</v>
      </c>
      <c r="E173" s="41">
        <f t="shared" si="25"/>
        <v>56385.034720342184</v>
      </c>
      <c r="F173" s="21">
        <f t="shared" si="26"/>
        <v>56385</v>
      </c>
      <c r="G173" s="21">
        <f t="shared" si="29"/>
        <v>2.0519999998214189E-2</v>
      </c>
      <c r="H173" s="21"/>
      <c r="I173" s="21"/>
      <c r="J173" s="21"/>
      <c r="K173" s="21">
        <f t="shared" si="30"/>
        <v>2.0519999998214189E-2</v>
      </c>
      <c r="M173" s="21"/>
      <c r="O173" s="21">
        <f t="shared" ca="1" si="27"/>
        <v>2.1952376651607083E-2</v>
      </c>
      <c r="P173" s="21"/>
      <c r="Q173" s="24">
        <f t="shared" si="28"/>
        <v>44614.888599999998</v>
      </c>
    </row>
    <row r="174" spans="1:17">
      <c r="A174" s="89" t="s">
        <v>143</v>
      </c>
      <c r="B174" s="90" t="s">
        <v>54</v>
      </c>
      <c r="C174" s="87">
        <v>59853.839899999999</v>
      </c>
      <c r="D174" s="85">
        <v>1E-4</v>
      </c>
      <c r="E174" s="41">
        <f t="shared" ref="E174:E176" si="31">+(C174-C$7)/C$8</f>
        <v>56758.043715144289</v>
      </c>
      <c r="F174" s="21">
        <f t="shared" si="26"/>
        <v>56758</v>
      </c>
      <c r="G174" s="21">
        <f t="shared" ref="G174:G176" si="32">+C174-(C$7+F174*C$8)</f>
        <v>2.5835999993432779E-2</v>
      </c>
      <c r="H174" s="21"/>
      <c r="I174" s="21"/>
      <c r="J174" s="21"/>
      <c r="K174" s="21">
        <f t="shared" ref="K174:K176" si="33">G174</f>
        <v>2.5835999993432779E-2</v>
      </c>
      <c r="M174" s="21"/>
      <c r="O174" s="21">
        <f t="shared" ref="O174:O176" ca="1" si="34">+C$11+C$12*F174</f>
        <v>2.2424348793814927E-2</v>
      </c>
      <c r="P174" s="21"/>
      <c r="Q174" s="24">
        <f t="shared" ref="Q174:Q176" si="35">+C174-15018.5</f>
        <v>44835.339899999999</v>
      </c>
    </row>
    <row r="175" spans="1:17">
      <c r="A175" s="89" t="s">
        <v>143</v>
      </c>
      <c r="B175" s="90" t="s">
        <v>55</v>
      </c>
      <c r="C175" s="87">
        <v>59877.7765</v>
      </c>
      <c r="D175" s="85">
        <v>8.9999999999999998E-4</v>
      </c>
      <c r="E175" s="41">
        <f t="shared" si="31"/>
        <v>56798.545028155284</v>
      </c>
      <c r="F175" s="21">
        <f t="shared" si="26"/>
        <v>56798.5</v>
      </c>
      <c r="G175" s="21">
        <f t="shared" si="32"/>
        <v>2.6611999994202051E-2</v>
      </c>
      <c r="H175" s="21"/>
      <c r="I175" s="21"/>
      <c r="J175" s="21"/>
      <c r="K175" s="21">
        <f t="shared" si="33"/>
        <v>2.6611999994202051E-2</v>
      </c>
      <c r="M175" s="21"/>
      <c r="O175" s="21">
        <f t="shared" ca="1" si="34"/>
        <v>2.2475595098799969E-2</v>
      </c>
      <c r="P175" s="21"/>
      <c r="Q175" s="24">
        <f t="shared" si="35"/>
        <v>44859.2765</v>
      </c>
    </row>
    <row r="176" spans="1:17">
      <c r="A176" s="89" t="s">
        <v>143</v>
      </c>
      <c r="B176" s="90" t="s">
        <v>54</v>
      </c>
      <c r="C176" s="87">
        <v>59934.809200000003</v>
      </c>
      <c r="D176" s="85">
        <v>1E-4</v>
      </c>
      <c r="E176" s="41">
        <f t="shared" si="31"/>
        <v>56895.045752341772</v>
      </c>
      <c r="F176" s="21">
        <f t="shared" si="26"/>
        <v>56895</v>
      </c>
      <c r="G176" s="21">
        <f t="shared" si="32"/>
        <v>2.704000000085216E-2</v>
      </c>
      <c r="H176" s="21"/>
      <c r="I176" s="21"/>
      <c r="J176" s="21"/>
      <c r="K176" s="21">
        <f t="shared" si="33"/>
        <v>2.704000000085216E-2</v>
      </c>
      <c r="M176" s="21"/>
      <c r="O176" s="21">
        <f t="shared" ca="1" si="34"/>
        <v>2.2597700492159367E-2</v>
      </c>
      <c r="P176" s="21"/>
      <c r="Q176" s="24">
        <f t="shared" si="35"/>
        <v>44916.309200000003</v>
      </c>
    </row>
  </sheetData>
  <protectedRanges>
    <protectedRange sqref="A157:D164" name="Range1"/>
  </protectedRanges>
  <sortState xmlns:xlrd2="http://schemas.microsoft.com/office/spreadsheetml/2017/richdata2" ref="A21:Q173">
    <sortCondition ref="C21:C173"/>
  </sortState>
  <phoneticPr fontId="8" type="noConversion"/>
  <hyperlinks>
    <hyperlink ref="H3294" r:id="rId1" display="http://vsolj.cetus-net.org/bulletin.html" xr:uid="{00000000-0004-0000-0000-000000000000}"/>
    <hyperlink ref="H64772" r:id="rId2" display="http://vsolj.cetus-net.org/bulletin.html" xr:uid="{00000000-0004-0000-0000-000001000000}"/>
    <hyperlink ref="H64765" r:id="rId3" display="http://vsolj.cetus-net.org/bulletin.html" xr:uid="{00000000-0004-0000-0000-000002000000}"/>
    <hyperlink ref="AP2262" r:id="rId4" display="http://cdsbib.u-strasbg.fr/cgi-bin/cdsbib?1990RMxAA..21..381G" xr:uid="{00000000-0004-0000-0000-000003000000}"/>
    <hyperlink ref="AP2265" r:id="rId5" display="http://cdsbib.u-strasbg.fr/cgi-bin/cdsbib?1990RMxAA..21..381G" xr:uid="{00000000-0004-0000-0000-000004000000}"/>
    <hyperlink ref="AP2263" r:id="rId6" display="http://cdsbib.u-strasbg.fr/cgi-bin/cdsbib?1990RMxAA..21..381G" xr:uid="{00000000-0004-0000-0000-000005000000}"/>
    <hyperlink ref="AP2241" r:id="rId7" display="http://cdsbib.u-strasbg.fr/cgi-bin/cdsbib?1990RMxAA..21..381G" xr:uid="{00000000-0004-0000-0000-000006000000}"/>
    <hyperlink ref="I64772" r:id="rId8" display="http://vsolj.cetus-net.org/bulletin.html" xr:uid="{00000000-0004-0000-0000-000007000000}"/>
    <hyperlink ref="AQ2375" r:id="rId9" display="http://cdsbib.u-strasbg.fr/cgi-bin/cdsbib?1990RMxAA..21..381G" xr:uid="{00000000-0004-0000-0000-000008000000}"/>
    <hyperlink ref="AQ644" r:id="rId10" display="http://cdsbib.u-strasbg.fr/cgi-bin/cdsbib?1990RMxAA..21..381G" xr:uid="{00000000-0004-0000-0000-000009000000}"/>
    <hyperlink ref="AQ2376" r:id="rId11" display="http://cdsbib.u-strasbg.fr/cgi-bin/cdsbib?1990RMxAA..21..381G" xr:uid="{00000000-0004-0000-0000-00000A000000}"/>
    <hyperlink ref="H64769" r:id="rId12" display="https://www.aavso.org/ejaavso" xr:uid="{00000000-0004-0000-0000-00000B000000}"/>
    <hyperlink ref="H64894" r:id="rId13" display="http://vsolj.cetus-net.org/bulletin.html" xr:uid="{00000000-0004-0000-0000-00000C000000}"/>
    <hyperlink ref="H64887" r:id="rId14" display="https://www.aavso.org/ejaavso" xr:uid="{00000000-0004-0000-0000-00000D000000}"/>
    <hyperlink ref="AP1745" r:id="rId15" display="http://cdsbib.u-strasbg.fr/cgi-bin/cdsbib?1990RMxAA..21..381G" xr:uid="{00000000-0004-0000-0000-00000E000000}"/>
    <hyperlink ref="AP1742" r:id="rId16" display="http://cdsbib.u-strasbg.fr/cgi-bin/cdsbib?1990RMxAA..21..381G" xr:uid="{00000000-0004-0000-0000-00000F000000}"/>
    <hyperlink ref="AP1744" r:id="rId17" display="http://cdsbib.u-strasbg.fr/cgi-bin/cdsbib?1990RMxAA..21..381G" xr:uid="{00000000-0004-0000-0000-000010000000}"/>
    <hyperlink ref="AP1720" r:id="rId18" display="http://cdsbib.u-strasbg.fr/cgi-bin/cdsbib?1990RMxAA..21..381G" xr:uid="{00000000-0004-0000-0000-000011000000}"/>
    <hyperlink ref="I64894" r:id="rId19" display="http://vsolj.cetus-net.org/bulletin.html" xr:uid="{00000000-0004-0000-0000-000012000000}"/>
    <hyperlink ref="AQ1881" r:id="rId20" display="http://cdsbib.u-strasbg.fr/cgi-bin/cdsbib?1990RMxAA..21..381G" xr:uid="{00000000-0004-0000-0000-000013000000}"/>
    <hyperlink ref="AQ3525" r:id="rId21" display="http://cdsbib.u-strasbg.fr/cgi-bin/cdsbib?1990RMxAA..21..381G" xr:uid="{00000000-0004-0000-0000-000014000000}"/>
    <hyperlink ref="AQ1882" r:id="rId22" display="http://cdsbib.u-strasbg.fr/cgi-bin/cdsbib?1990RMxAA..21..381G" xr:uid="{00000000-0004-0000-0000-000015000000}"/>
    <hyperlink ref="H64891" r:id="rId23" display="https://www.aavso.org/ejaavso" xr:uid="{00000000-0004-0000-0000-000016000000}"/>
    <hyperlink ref="H2732" r:id="rId24" display="http://vsolj.cetus-net.org/bulletin.html" xr:uid="{00000000-0004-0000-0000-000017000000}"/>
    <hyperlink ref="AP5970" r:id="rId25" display="http://cdsbib.u-strasbg.fr/cgi-bin/cdsbib?1990RMxAA..21..381G" xr:uid="{00000000-0004-0000-0000-000018000000}"/>
    <hyperlink ref="AP5973" r:id="rId26" display="http://cdsbib.u-strasbg.fr/cgi-bin/cdsbib?1990RMxAA..21..381G" xr:uid="{00000000-0004-0000-0000-000019000000}"/>
    <hyperlink ref="AP5971" r:id="rId27" display="http://cdsbib.u-strasbg.fr/cgi-bin/cdsbib?1990RMxAA..21..381G" xr:uid="{00000000-0004-0000-0000-00001A000000}"/>
    <hyperlink ref="AP5949" r:id="rId28" display="http://cdsbib.u-strasbg.fr/cgi-bin/cdsbib?1990RMxAA..21..381G" xr:uid="{00000000-0004-0000-0000-00001B000000}"/>
    <hyperlink ref="I2732" r:id="rId29" display="http://vsolj.cetus-net.org/bulletin.html" xr:uid="{00000000-0004-0000-0000-00001C000000}"/>
    <hyperlink ref="AQ6083" r:id="rId30" display="http://cdsbib.u-strasbg.fr/cgi-bin/cdsbib?1990RMxAA..21..381G" xr:uid="{00000000-0004-0000-0000-00001D000000}"/>
    <hyperlink ref="AQ635" r:id="rId31" display="http://cdsbib.u-strasbg.fr/cgi-bin/cdsbib?1990RMxAA..21..381G" xr:uid="{00000000-0004-0000-0000-00001E000000}"/>
    <hyperlink ref="AQ6084" r:id="rId32" display="http://cdsbib.u-strasbg.fr/cgi-bin/cdsbib?1990RMxAA..21..381G" xr:uid="{00000000-0004-0000-0000-00001F000000}"/>
    <hyperlink ref="H65010" r:id="rId33" display="http://vsolj.cetus-net.org/bulletin.html" xr:uid="{00000000-0004-0000-0000-000020000000}"/>
    <hyperlink ref="H65003" r:id="rId34" display="https://www.aavso.org/ejaavso" xr:uid="{00000000-0004-0000-0000-000021000000}"/>
    <hyperlink ref="I65010" r:id="rId35" display="http://vsolj.cetus-net.org/bulletin.html" xr:uid="{00000000-0004-0000-0000-000022000000}"/>
    <hyperlink ref="AQ58661" r:id="rId36" display="http://cdsbib.u-strasbg.fr/cgi-bin/cdsbib?1990RMxAA..21..381G" xr:uid="{00000000-0004-0000-0000-000023000000}"/>
    <hyperlink ref="H65007" r:id="rId37" display="https://www.aavso.org/ejaavso" xr:uid="{00000000-0004-0000-0000-000024000000}"/>
    <hyperlink ref="AP6025" r:id="rId38" display="http://cdsbib.u-strasbg.fr/cgi-bin/cdsbib?1990RMxAA..21..381G" xr:uid="{00000000-0004-0000-0000-000025000000}"/>
    <hyperlink ref="AP6028" r:id="rId39" display="http://cdsbib.u-strasbg.fr/cgi-bin/cdsbib?1990RMxAA..21..381G" xr:uid="{00000000-0004-0000-0000-000026000000}"/>
    <hyperlink ref="AP6026" r:id="rId40" display="http://cdsbib.u-strasbg.fr/cgi-bin/cdsbib?1990RMxAA..21..381G" xr:uid="{00000000-0004-0000-0000-000027000000}"/>
    <hyperlink ref="AP6010" r:id="rId41" display="http://cdsbib.u-strasbg.fr/cgi-bin/cdsbib?1990RMxAA..21..381G" xr:uid="{00000000-0004-0000-0000-000028000000}"/>
    <hyperlink ref="AQ6239" r:id="rId42" display="http://cdsbib.u-strasbg.fr/cgi-bin/cdsbib?1990RMxAA..21..381G" xr:uid="{00000000-0004-0000-0000-000029000000}"/>
    <hyperlink ref="AQ6243" r:id="rId43" display="http://cdsbib.u-strasbg.fr/cgi-bin/cdsbib?1990RMxAA..21..381G" xr:uid="{00000000-0004-0000-0000-00002A000000}"/>
    <hyperlink ref="AQ387" r:id="rId44" display="http://cdsbib.u-strasbg.fr/cgi-bin/cdsbib?1990RMxAA..21..381G" xr:uid="{00000000-0004-0000-0000-00002B000000}"/>
    <hyperlink ref="I3131" r:id="rId45" display="http://vsolj.cetus-net.org/bulletin.html" xr:uid="{00000000-0004-0000-0000-00002C000000}"/>
    <hyperlink ref="H3131" r:id="rId46" display="http://vsolj.cetus-net.org/bulletin.html" xr:uid="{00000000-0004-0000-0000-00002D000000}"/>
    <hyperlink ref="AQ1048" r:id="rId47" display="http://cdsbib.u-strasbg.fr/cgi-bin/cdsbib?1990RMxAA..21..381G" xr:uid="{00000000-0004-0000-0000-00002E000000}"/>
    <hyperlink ref="AQ1047" r:id="rId48" display="http://cdsbib.u-strasbg.fr/cgi-bin/cdsbib?1990RMxAA..21..381G" xr:uid="{00000000-0004-0000-0000-00002F000000}"/>
    <hyperlink ref="AP4301" r:id="rId49" display="http://cdsbib.u-strasbg.fr/cgi-bin/cdsbib?1990RMxAA..21..381G" xr:uid="{00000000-0004-0000-0000-000030000000}"/>
    <hyperlink ref="AP4319" r:id="rId50" display="http://cdsbib.u-strasbg.fr/cgi-bin/cdsbib?1990RMxAA..21..381G" xr:uid="{00000000-0004-0000-0000-000031000000}"/>
    <hyperlink ref="AP4320" r:id="rId51" display="http://cdsbib.u-strasbg.fr/cgi-bin/cdsbib?1990RMxAA..21..381G" xr:uid="{00000000-0004-0000-0000-000032000000}"/>
    <hyperlink ref="AP4316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</row>
    <row r="2" spans="1:4">
      <c r="A2" t="s">
        <v>35</v>
      </c>
    </row>
    <row r="4" spans="1:4">
      <c r="A4" s="8" t="s">
        <v>10</v>
      </c>
      <c r="C4" s="3">
        <v>26309.382000000001</v>
      </c>
      <c r="D4" s="4">
        <v>0.59100799999999998</v>
      </c>
    </row>
    <row r="6" spans="1:4">
      <c r="A6" s="8" t="s">
        <v>11</v>
      </c>
    </row>
    <row r="7" spans="1:4">
      <c r="A7" t="s">
        <v>12</v>
      </c>
      <c r="C7">
        <f>+C4</f>
        <v>26309.382000000001</v>
      </c>
    </row>
    <row r="8" spans="1:4">
      <c r="A8" t="s">
        <v>13</v>
      </c>
      <c r="C8">
        <v>0.59100741999999995</v>
      </c>
      <c r="D8" s="12" t="s">
        <v>53</v>
      </c>
    </row>
    <row r="10" spans="1:4" ht="13.5" thickBot="1">
      <c r="C10" s="7" t="s">
        <v>30</v>
      </c>
      <c r="D10" s="7" t="s">
        <v>31</v>
      </c>
    </row>
    <row r="11" spans="1:4">
      <c r="A11" t="s">
        <v>26</v>
      </c>
      <c r="C11">
        <f>INTERCEPT(G21:G993,F21:F993)</f>
        <v>-1.1340752405276208E-2</v>
      </c>
      <c r="D11" s="6"/>
    </row>
    <row r="12" spans="1:4">
      <c r="A12" t="s">
        <v>27</v>
      </c>
      <c r="C12">
        <f>SLOPE(G21:G993,F21:F993)</f>
        <v>8.3168175385885499E-7</v>
      </c>
      <c r="D12" s="6"/>
    </row>
    <row r="13" spans="1:4">
      <c r="A13" t="s">
        <v>29</v>
      </c>
      <c r="C13" s="6" t="s">
        <v>24</v>
      </c>
      <c r="D13" s="6"/>
    </row>
    <row r="14" spans="1:4">
      <c r="A14" t="s">
        <v>34</v>
      </c>
    </row>
    <row r="15" spans="1:4">
      <c r="A15" s="5" t="s">
        <v>28</v>
      </c>
      <c r="C15" s="11">
        <v>53384.646200000003</v>
      </c>
      <c r="D15" s="11"/>
    </row>
    <row r="16" spans="1:4">
      <c r="A16" s="8" t="s">
        <v>14</v>
      </c>
      <c r="C16">
        <f>+C8+C12</f>
        <v>0.59100825168175386</v>
      </c>
    </row>
    <row r="17" spans="1:31" ht="13.5" thickBot="1"/>
    <row r="18" spans="1:31">
      <c r="A18" s="8" t="s">
        <v>15</v>
      </c>
      <c r="C18" s="3">
        <f>+C15</f>
        <v>53384.646200000003</v>
      </c>
      <c r="D18" s="4">
        <f>+C16</f>
        <v>0.59100825168175386</v>
      </c>
    </row>
    <row r="19" spans="1:31" ht="13.5" thickTop="1"/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22</v>
      </c>
      <c r="I20" s="10" t="s">
        <v>52</v>
      </c>
      <c r="J20" s="10" t="s">
        <v>39</v>
      </c>
      <c r="K20" s="10" t="s">
        <v>56</v>
      </c>
      <c r="L20" s="10" t="s">
        <v>59</v>
      </c>
      <c r="M20" s="10" t="s">
        <v>36</v>
      </c>
      <c r="N20" s="10" t="s">
        <v>37</v>
      </c>
      <c r="O20" s="10" t="s">
        <v>33</v>
      </c>
      <c r="P20" s="9" t="s">
        <v>32</v>
      </c>
      <c r="Q20" s="7" t="s">
        <v>25</v>
      </c>
    </row>
    <row r="21" spans="1:31">
      <c r="A21" t="s">
        <v>22</v>
      </c>
      <c r="C21">
        <v>26309.382000000001</v>
      </c>
      <c r="D21" s="6" t="s">
        <v>24</v>
      </c>
      <c r="E21">
        <f t="shared" ref="E21:E59" si="0">+(C21-C$7)/C$8</f>
        <v>0</v>
      </c>
      <c r="F21">
        <f t="shared" ref="F21:F62" si="1">ROUND(2*E21,0)/2</f>
        <v>0</v>
      </c>
      <c r="H21" s="16">
        <v>0</v>
      </c>
      <c r="O21">
        <f t="shared" ref="O21:O59" si="2">+C$11+C$12*F21</f>
        <v>-1.1340752405276208E-2</v>
      </c>
      <c r="Q21" s="2">
        <f t="shared" ref="Q21:Q59" si="3">+C21-15018.5</f>
        <v>11290.882000000001</v>
      </c>
    </row>
    <row r="22" spans="1:31">
      <c r="A22" t="s">
        <v>42</v>
      </c>
      <c r="C22" s="11">
        <v>42469.313999999998</v>
      </c>
      <c r="D22" s="6"/>
      <c r="E22">
        <f t="shared" si="0"/>
        <v>27343.027266899626</v>
      </c>
      <c r="F22">
        <f t="shared" si="1"/>
        <v>27343</v>
      </c>
      <c r="G22">
        <f t="shared" ref="G22:G59" si="4">+C22-(C$7+F22*C$8)</f>
        <v>1.6114940000989009E-2</v>
      </c>
      <c r="J22">
        <f>G22</f>
        <v>1.6114940000989009E-2</v>
      </c>
      <c r="O22">
        <f t="shared" si="2"/>
        <v>1.1399921790486465E-2</v>
      </c>
      <c r="Q22" s="2">
        <f t="shared" si="3"/>
        <v>27450.813999999998</v>
      </c>
      <c r="AA22">
        <v>9</v>
      </c>
      <c r="AC22" t="s">
        <v>41</v>
      </c>
      <c r="AE22" t="s">
        <v>38</v>
      </c>
    </row>
    <row r="23" spans="1:31">
      <c r="A23" t="s">
        <v>44</v>
      </c>
      <c r="C23" s="11">
        <v>42787.858999999997</v>
      </c>
      <c r="D23" s="6"/>
      <c r="E23">
        <f t="shared" si="0"/>
        <v>27882.013731739607</v>
      </c>
      <c r="F23">
        <f t="shared" si="1"/>
        <v>27882</v>
      </c>
      <c r="G23">
        <f t="shared" si="4"/>
        <v>8.115559998259414E-3</v>
      </c>
      <c r="I23">
        <f t="shared" ref="I23:I33" si="5">G23</f>
        <v>8.115559998259414E-3</v>
      </c>
      <c r="O23">
        <f t="shared" si="2"/>
        <v>1.1848198255816386E-2</v>
      </c>
      <c r="Q23" s="2">
        <f t="shared" si="3"/>
        <v>27769.358999999997</v>
      </c>
      <c r="AA23">
        <v>10</v>
      </c>
      <c r="AC23" t="s">
        <v>43</v>
      </c>
      <c r="AE23" t="s">
        <v>45</v>
      </c>
    </row>
    <row r="24" spans="1:31">
      <c r="A24" t="s">
        <v>44</v>
      </c>
      <c r="C24" s="11">
        <v>42789.625999999997</v>
      </c>
      <c r="D24" s="6"/>
      <c r="E24">
        <f t="shared" si="0"/>
        <v>27885.0035419183</v>
      </c>
      <c r="F24">
        <f t="shared" si="1"/>
        <v>27885</v>
      </c>
      <c r="G24">
        <f t="shared" si="4"/>
        <v>2.0932999977958389E-3</v>
      </c>
      <c r="I24">
        <f t="shared" si="5"/>
        <v>2.0932999977958389E-3</v>
      </c>
      <c r="O24">
        <f t="shared" si="2"/>
        <v>1.1850693301077964E-2</v>
      </c>
      <c r="Q24" s="2">
        <f t="shared" si="3"/>
        <v>27771.125999999997</v>
      </c>
      <c r="AA24">
        <v>10</v>
      </c>
      <c r="AC24" t="s">
        <v>46</v>
      </c>
      <c r="AE24" t="s">
        <v>45</v>
      </c>
    </row>
    <row r="25" spans="1:31">
      <c r="A25" t="s">
        <v>44</v>
      </c>
      <c r="C25" s="11">
        <v>42789.635000000002</v>
      </c>
      <c r="E25">
        <f t="shared" si="0"/>
        <v>27885.018770153514</v>
      </c>
      <c r="F25">
        <f t="shared" si="1"/>
        <v>27885</v>
      </c>
      <c r="G25">
        <f t="shared" si="4"/>
        <v>1.1093300003267359E-2</v>
      </c>
      <c r="I25">
        <f t="shared" si="5"/>
        <v>1.1093300003267359E-2</v>
      </c>
      <c r="O25">
        <f t="shared" si="2"/>
        <v>1.1850693301077964E-2</v>
      </c>
      <c r="Q25" s="2">
        <f t="shared" si="3"/>
        <v>27771.135000000002</v>
      </c>
      <c r="AA25">
        <v>11</v>
      </c>
      <c r="AC25" t="s">
        <v>43</v>
      </c>
      <c r="AE25" t="s">
        <v>45</v>
      </c>
    </row>
    <row r="26" spans="1:31">
      <c r="A26" t="s">
        <v>44</v>
      </c>
      <c r="C26" s="11">
        <v>42789.642</v>
      </c>
      <c r="D26" s="6"/>
      <c r="E26">
        <f t="shared" si="0"/>
        <v>27885.030614336451</v>
      </c>
      <c r="F26">
        <f t="shared" si="1"/>
        <v>27885</v>
      </c>
      <c r="G26">
        <f t="shared" si="4"/>
        <v>1.8093300001055468E-2</v>
      </c>
      <c r="I26">
        <f t="shared" si="5"/>
        <v>1.8093300001055468E-2</v>
      </c>
      <c r="O26">
        <f t="shared" si="2"/>
        <v>1.1850693301077964E-2</v>
      </c>
      <c r="Q26" s="2">
        <f t="shared" si="3"/>
        <v>27771.142</v>
      </c>
      <c r="AA26">
        <v>9</v>
      </c>
      <c r="AC26" t="s">
        <v>47</v>
      </c>
      <c r="AE26" t="s">
        <v>45</v>
      </c>
    </row>
    <row r="27" spans="1:31">
      <c r="A27" t="s">
        <v>44</v>
      </c>
      <c r="C27" s="11">
        <v>42873.584000000003</v>
      </c>
      <c r="D27" s="6"/>
      <c r="E27">
        <f t="shared" si="0"/>
        <v>28027.062672072716</v>
      </c>
      <c r="F27">
        <f t="shared" si="1"/>
        <v>28027</v>
      </c>
      <c r="G27">
        <f t="shared" si="4"/>
        <v>3.7039660004666075E-2</v>
      </c>
      <c r="I27">
        <f t="shared" si="5"/>
        <v>3.7039660004666075E-2</v>
      </c>
      <c r="O27">
        <f t="shared" si="2"/>
        <v>1.1968792110125921E-2</v>
      </c>
      <c r="Q27" s="2">
        <f t="shared" si="3"/>
        <v>27855.084000000003</v>
      </c>
      <c r="AA27">
        <v>11</v>
      </c>
      <c r="AC27" t="s">
        <v>43</v>
      </c>
      <c r="AE27" t="s">
        <v>45</v>
      </c>
    </row>
    <row r="28" spans="1:31">
      <c r="A28" t="s">
        <v>44</v>
      </c>
      <c r="C28" s="11">
        <v>43024.856</v>
      </c>
      <c r="D28" s="6"/>
      <c r="E28">
        <f t="shared" si="0"/>
        <v>28283.018849408014</v>
      </c>
      <c r="F28">
        <f t="shared" si="1"/>
        <v>28283</v>
      </c>
      <c r="G28">
        <f t="shared" si="4"/>
        <v>1.1140139999042731E-2</v>
      </c>
      <c r="I28">
        <f t="shared" si="5"/>
        <v>1.1140139999042731E-2</v>
      </c>
      <c r="O28">
        <f t="shared" si="2"/>
        <v>1.2181702639113789E-2</v>
      </c>
      <c r="Q28" s="2">
        <f t="shared" si="3"/>
        <v>28006.356</v>
      </c>
      <c r="AA28">
        <v>8</v>
      </c>
      <c r="AC28" t="s">
        <v>48</v>
      </c>
      <c r="AE28" t="s">
        <v>45</v>
      </c>
    </row>
    <row r="29" spans="1:31">
      <c r="A29" t="s">
        <v>44</v>
      </c>
      <c r="C29" s="11">
        <v>43024.866999999998</v>
      </c>
      <c r="D29" s="6"/>
      <c r="E29">
        <f t="shared" si="0"/>
        <v>28283.037461695487</v>
      </c>
      <c r="F29">
        <f t="shared" si="1"/>
        <v>28283</v>
      </c>
      <c r="G29">
        <f t="shared" si="4"/>
        <v>2.2140139997645747E-2</v>
      </c>
      <c r="I29">
        <f t="shared" si="5"/>
        <v>2.2140139997645747E-2</v>
      </c>
      <c r="O29">
        <f t="shared" si="2"/>
        <v>1.2181702639113789E-2</v>
      </c>
      <c r="Q29" s="2">
        <f t="shared" si="3"/>
        <v>28006.366999999998</v>
      </c>
      <c r="AA29">
        <v>12</v>
      </c>
      <c r="AC29" t="s">
        <v>46</v>
      </c>
      <c r="AE29" t="s">
        <v>45</v>
      </c>
    </row>
    <row r="30" spans="1:31">
      <c r="A30" t="s">
        <v>44</v>
      </c>
      <c r="C30" s="11">
        <v>43043.790999999997</v>
      </c>
      <c r="D30" s="6"/>
      <c r="E30">
        <f t="shared" si="0"/>
        <v>28315.057364254408</v>
      </c>
      <c r="F30">
        <f t="shared" si="1"/>
        <v>28315</v>
      </c>
      <c r="G30">
        <f t="shared" si="4"/>
        <v>3.3902700000908226E-2</v>
      </c>
      <c r="I30">
        <f t="shared" si="5"/>
        <v>3.3902700000908226E-2</v>
      </c>
      <c r="O30">
        <f t="shared" si="2"/>
        <v>1.2208316455237272E-2</v>
      </c>
      <c r="Q30" s="2">
        <f t="shared" si="3"/>
        <v>28025.290999999997</v>
      </c>
      <c r="AA30">
        <v>8</v>
      </c>
      <c r="AC30" t="s">
        <v>46</v>
      </c>
      <c r="AE30" t="s">
        <v>45</v>
      </c>
    </row>
    <row r="31" spans="1:31">
      <c r="A31" t="s">
        <v>44</v>
      </c>
      <c r="C31" s="11">
        <v>43050.856</v>
      </c>
      <c r="D31" s="6"/>
      <c r="E31">
        <f t="shared" si="0"/>
        <v>28327.011528890787</v>
      </c>
      <c r="F31">
        <f t="shared" si="1"/>
        <v>28327</v>
      </c>
      <c r="G31">
        <f t="shared" si="4"/>
        <v>6.8136600020807236E-3</v>
      </c>
      <c r="I31">
        <f t="shared" si="5"/>
        <v>6.8136600020807236E-3</v>
      </c>
      <c r="O31">
        <f t="shared" si="2"/>
        <v>1.2218296636283578E-2</v>
      </c>
      <c r="Q31" s="2">
        <f t="shared" si="3"/>
        <v>28032.356</v>
      </c>
      <c r="AA31">
        <v>11</v>
      </c>
      <c r="AC31" t="s">
        <v>46</v>
      </c>
      <c r="AE31" t="s">
        <v>45</v>
      </c>
    </row>
    <row r="32" spans="1:31">
      <c r="A32" t="s">
        <v>44</v>
      </c>
      <c r="C32" s="11">
        <v>43066.813000000002</v>
      </c>
      <c r="D32" s="6"/>
      <c r="E32">
        <f t="shared" si="0"/>
        <v>28354.011189910274</v>
      </c>
      <c r="F32">
        <f t="shared" si="1"/>
        <v>28354</v>
      </c>
      <c r="G32">
        <f t="shared" si="4"/>
        <v>6.6133200016338378E-3</v>
      </c>
      <c r="I32">
        <f t="shared" si="5"/>
        <v>6.6133200016338378E-3</v>
      </c>
      <c r="O32">
        <f t="shared" si="2"/>
        <v>1.2240752043637768E-2</v>
      </c>
      <c r="Q32" s="2">
        <f t="shared" si="3"/>
        <v>28048.313000000002</v>
      </c>
      <c r="AA32">
        <v>8</v>
      </c>
      <c r="AC32" t="s">
        <v>46</v>
      </c>
      <c r="AE32" t="s">
        <v>45</v>
      </c>
    </row>
    <row r="33" spans="1:31">
      <c r="A33" t="s">
        <v>44</v>
      </c>
      <c r="C33" s="11">
        <v>43131.828000000001</v>
      </c>
      <c r="D33" s="6"/>
      <c r="E33">
        <f t="shared" si="0"/>
        <v>28464.018269009215</v>
      </c>
      <c r="F33">
        <f t="shared" si="1"/>
        <v>28464</v>
      </c>
      <c r="G33">
        <f t="shared" si="4"/>
        <v>1.0797119997732807E-2</v>
      </c>
      <c r="I33">
        <f t="shared" si="5"/>
        <v>1.0797119997732807E-2</v>
      </c>
      <c r="O33">
        <f t="shared" si="2"/>
        <v>1.2332237036562242E-2</v>
      </c>
      <c r="Q33" s="2">
        <f t="shared" si="3"/>
        <v>28113.328000000001</v>
      </c>
      <c r="AA33">
        <v>7</v>
      </c>
      <c r="AC33" t="s">
        <v>43</v>
      </c>
      <c r="AE33" t="s">
        <v>45</v>
      </c>
    </row>
    <row r="34" spans="1:31">
      <c r="A34" t="s">
        <v>49</v>
      </c>
      <c r="C34" s="11">
        <v>43135.368000000002</v>
      </c>
      <c r="D34" s="6"/>
      <c r="E34">
        <f t="shared" si="0"/>
        <v>28470.008041523408</v>
      </c>
      <c r="F34">
        <f t="shared" si="1"/>
        <v>28470</v>
      </c>
      <c r="G34">
        <f t="shared" si="4"/>
        <v>4.7525999980280176E-3</v>
      </c>
      <c r="J34">
        <f>G34</f>
        <v>4.7525999980280176E-3</v>
      </c>
      <c r="O34">
        <f t="shared" si="2"/>
        <v>1.2337227127085394E-2</v>
      </c>
      <c r="Q34" s="2">
        <f t="shared" si="3"/>
        <v>28116.868000000002</v>
      </c>
      <c r="AA34">
        <v>7</v>
      </c>
      <c r="AC34" t="s">
        <v>41</v>
      </c>
      <c r="AE34" t="s">
        <v>38</v>
      </c>
    </row>
    <row r="35" spans="1:31">
      <c r="A35" t="s">
        <v>44</v>
      </c>
      <c r="C35" s="11">
        <v>43141.885000000002</v>
      </c>
      <c r="D35" s="6"/>
      <c r="E35">
        <f t="shared" si="0"/>
        <v>28481.034975838378</v>
      </c>
      <c r="F35">
        <f t="shared" si="1"/>
        <v>28481</v>
      </c>
      <c r="G35">
        <f t="shared" si="4"/>
        <v>2.0670980004069861E-2</v>
      </c>
      <c r="I35">
        <f t="shared" ref="I35:I49" si="6">G35</f>
        <v>2.0670980004069861E-2</v>
      </c>
      <c r="O35">
        <f t="shared" si="2"/>
        <v>1.2346375626377842E-2</v>
      </c>
      <c r="Q35" s="2">
        <f t="shared" si="3"/>
        <v>28123.385000000002</v>
      </c>
      <c r="AA35">
        <v>9</v>
      </c>
      <c r="AC35" t="s">
        <v>43</v>
      </c>
      <c r="AE35" t="s">
        <v>45</v>
      </c>
    </row>
    <row r="36" spans="1:31">
      <c r="A36" t="s">
        <v>44</v>
      </c>
      <c r="C36" s="11">
        <v>43185.616000000002</v>
      </c>
      <c r="D36" s="6"/>
      <c r="E36">
        <f t="shared" si="0"/>
        <v>28555.028970702268</v>
      </c>
      <c r="F36">
        <f t="shared" si="1"/>
        <v>28555</v>
      </c>
      <c r="G36">
        <f t="shared" si="4"/>
        <v>1.7121899996709544E-2</v>
      </c>
      <c r="I36">
        <f t="shared" si="6"/>
        <v>1.7121899996709544E-2</v>
      </c>
      <c r="O36">
        <f t="shared" si="2"/>
        <v>1.2407920076163398E-2</v>
      </c>
      <c r="Q36" s="2">
        <f t="shared" si="3"/>
        <v>28167.116000000002</v>
      </c>
      <c r="AA36">
        <v>13</v>
      </c>
      <c r="AC36" t="s">
        <v>43</v>
      </c>
      <c r="AE36" t="s">
        <v>45</v>
      </c>
    </row>
    <row r="37" spans="1:31">
      <c r="A37" t="s">
        <v>44</v>
      </c>
      <c r="C37" s="11">
        <v>43436.792999999998</v>
      </c>
      <c r="D37" s="6"/>
      <c r="E37">
        <f t="shared" si="0"/>
        <v>28980.027018950113</v>
      </c>
      <c r="F37">
        <f t="shared" si="1"/>
        <v>28980</v>
      </c>
      <c r="G37">
        <f t="shared" si="4"/>
        <v>1.596840000274824E-2</v>
      </c>
      <c r="I37">
        <f t="shared" si="6"/>
        <v>1.596840000274824E-2</v>
      </c>
      <c r="O37">
        <f t="shared" si="2"/>
        <v>1.2761384821553409E-2</v>
      </c>
      <c r="Q37" s="2">
        <f t="shared" si="3"/>
        <v>28418.292999999998</v>
      </c>
      <c r="AA37">
        <v>14</v>
      </c>
      <c r="AC37" t="s">
        <v>46</v>
      </c>
      <c r="AE37" t="s">
        <v>45</v>
      </c>
    </row>
    <row r="38" spans="1:31">
      <c r="A38" t="s">
        <v>44</v>
      </c>
      <c r="C38" s="11">
        <v>43860.536999999997</v>
      </c>
      <c r="D38" s="6"/>
      <c r="E38">
        <f t="shared" si="0"/>
        <v>29697.012941055793</v>
      </c>
      <c r="F38">
        <f t="shared" si="1"/>
        <v>29697</v>
      </c>
      <c r="G38">
        <f t="shared" si="4"/>
        <v>7.6482599979499355E-3</v>
      </c>
      <c r="I38">
        <f t="shared" si="6"/>
        <v>7.6482599979499355E-3</v>
      </c>
      <c r="O38">
        <f t="shared" si="2"/>
        <v>1.335770063907021E-2</v>
      </c>
      <c r="Q38" s="2">
        <f t="shared" si="3"/>
        <v>28842.036999999997</v>
      </c>
      <c r="AA38">
        <v>12</v>
      </c>
      <c r="AC38" t="s">
        <v>46</v>
      </c>
      <c r="AE38" t="s">
        <v>45</v>
      </c>
    </row>
    <row r="39" spans="1:31">
      <c r="A39" t="s">
        <v>44</v>
      </c>
      <c r="C39" s="11">
        <v>44160.76</v>
      </c>
      <c r="D39" s="6"/>
      <c r="E39">
        <f t="shared" si="0"/>
        <v>30204.998103069505</v>
      </c>
      <c r="F39">
        <f t="shared" si="1"/>
        <v>30205</v>
      </c>
      <c r="G39">
        <f t="shared" si="4"/>
        <v>-1.1211000019102357E-3</v>
      </c>
      <c r="I39">
        <f t="shared" si="6"/>
        <v>-1.1211000019102357E-3</v>
      </c>
      <c r="O39">
        <f t="shared" si="2"/>
        <v>1.3780194970030506E-2</v>
      </c>
      <c r="Q39" s="2">
        <f t="shared" si="3"/>
        <v>29142.260000000002</v>
      </c>
      <c r="AA39">
        <v>11</v>
      </c>
      <c r="AC39" t="s">
        <v>46</v>
      </c>
      <c r="AE39" t="s">
        <v>45</v>
      </c>
    </row>
    <row r="40" spans="1:31">
      <c r="A40" t="s">
        <v>44</v>
      </c>
      <c r="C40" s="11">
        <v>44608.75</v>
      </c>
      <c r="D40" s="6"/>
      <c r="E40">
        <f t="shared" si="0"/>
        <v>30963.008890819001</v>
      </c>
      <c r="F40">
        <f t="shared" si="1"/>
        <v>30963</v>
      </c>
      <c r="G40">
        <f t="shared" si="4"/>
        <v>5.2545399958034977E-3</v>
      </c>
      <c r="I40">
        <f t="shared" si="6"/>
        <v>5.2545399958034977E-3</v>
      </c>
      <c r="O40">
        <f t="shared" si="2"/>
        <v>1.4410609739455519E-2</v>
      </c>
      <c r="Q40" s="2">
        <f t="shared" si="3"/>
        <v>29590.25</v>
      </c>
      <c r="AA40">
        <v>16</v>
      </c>
      <c r="AC40" t="s">
        <v>46</v>
      </c>
      <c r="AE40" t="s">
        <v>45</v>
      </c>
    </row>
    <row r="41" spans="1:31">
      <c r="A41" t="s">
        <v>44</v>
      </c>
      <c r="C41" s="11">
        <v>44627.675999999999</v>
      </c>
      <c r="D41" s="6"/>
      <c r="E41">
        <f t="shared" si="0"/>
        <v>30995.032177430192</v>
      </c>
      <c r="F41">
        <f t="shared" si="1"/>
        <v>30995</v>
      </c>
      <c r="G41">
        <f t="shared" si="4"/>
        <v>1.901709999947343E-2</v>
      </c>
      <c r="I41">
        <f t="shared" si="6"/>
        <v>1.901709999947343E-2</v>
      </c>
      <c r="O41">
        <f t="shared" si="2"/>
        <v>1.4437223555579002E-2</v>
      </c>
      <c r="Q41" s="2">
        <f t="shared" si="3"/>
        <v>29609.175999999999</v>
      </c>
      <c r="AA41">
        <v>13</v>
      </c>
      <c r="AC41" t="s">
        <v>46</v>
      </c>
      <c r="AE41" t="s">
        <v>45</v>
      </c>
    </row>
    <row r="42" spans="1:31">
      <c r="A42" t="s">
        <v>44</v>
      </c>
      <c r="C42" s="11">
        <v>44679.705999999998</v>
      </c>
      <c r="D42" s="6"/>
      <c r="E42">
        <f t="shared" si="0"/>
        <v>31083.068297179751</v>
      </c>
      <c r="F42">
        <f t="shared" si="1"/>
        <v>31083</v>
      </c>
      <c r="G42">
        <f t="shared" si="4"/>
        <v>4.0364139997109305E-2</v>
      </c>
      <c r="I42">
        <f t="shared" si="6"/>
        <v>4.0364139997109305E-2</v>
      </c>
      <c r="O42">
        <f t="shared" si="2"/>
        <v>1.4510411549918584E-2</v>
      </c>
      <c r="Q42" s="2">
        <f t="shared" si="3"/>
        <v>29661.205999999998</v>
      </c>
      <c r="AA42">
        <v>16</v>
      </c>
      <c r="AC42" t="s">
        <v>50</v>
      </c>
      <c r="AE42" t="s">
        <v>45</v>
      </c>
    </row>
    <row r="43" spans="1:31">
      <c r="A43" t="s">
        <v>44</v>
      </c>
      <c r="C43" s="11">
        <v>45026.59</v>
      </c>
      <c r="D43" s="6"/>
      <c r="E43">
        <f t="shared" si="0"/>
        <v>31670.00509062982</v>
      </c>
      <c r="F43">
        <f t="shared" si="1"/>
        <v>31670</v>
      </c>
      <c r="G43">
        <f t="shared" si="4"/>
        <v>3.0085999969742261E-3</v>
      </c>
      <c r="I43">
        <f t="shared" si="6"/>
        <v>3.0085999969742261E-3</v>
      </c>
      <c r="O43">
        <f t="shared" si="2"/>
        <v>1.499860873943373E-2</v>
      </c>
      <c r="Q43" s="2">
        <f t="shared" si="3"/>
        <v>30008.089999999997</v>
      </c>
      <c r="AA43">
        <v>13</v>
      </c>
      <c r="AC43" t="s">
        <v>46</v>
      </c>
      <c r="AE43" t="s">
        <v>45</v>
      </c>
    </row>
    <row r="44" spans="1:31">
      <c r="A44" t="s">
        <v>44</v>
      </c>
      <c r="C44" s="11">
        <v>45352.819000000003</v>
      </c>
      <c r="D44" s="6"/>
      <c r="E44">
        <f t="shared" si="0"/>
        <v>32221.993084283109</v>
      </c>
      <c r="F44">
        <f t="shared" si="1"/>
        <v>32222</v>
      </c>
      <c r="G44">
        <f t="shared" si="4"/>
        <v>-4.0872399986255914E-3</v>
      </c>
      <c r="I44">
        <f t="shared" si="6"/>
        <v>-4.0872399986255914E-3</v>
      </c>
      <c r="O44">
        <f t="shared" si="2"/>
        <v>1.5457697067563819E-2</v>
      </c>
      <c r="Q44" s="2">
        <f t="shared" si="3"/>
        <v>30334.319000000003</v>
      </c>
      <c r="AA44">
        <v>12</v>
      </c>
      <c r="AC44" t="s">
        <v>46</v>
      </c>
      <c r="AE44" t="s">
        <v>45</v>
      </c>
    </row>
    <row r="45" spans="1:31">
      <c r="A45" t="s">
        <v>44</v>
      </c>
      <c r="C45" s="11">
        <v>45747.635999999999</v>
      </c>
      <c r="D45" s="6"/>
      <c r="E45">
        <f t="shared" si="0"/>
        <v>32890.033766411929</v>
      </c>
      <c r="F45">
        <f t="shared" si="1"/>
        <v>32890</v>
      </c>
      <c r="G45">
        <f t="shared" si="4"/>
        <v>1.9956199997977819E-2</v>
      </c>
      <c r="I45">
        <f t="shared" si="6"/>
        <v>1.9956199997977819E-2</v>
      </c>
      <c r="O45">
        <f t="shared" si="2"/>
        <v>1.6013260479141533E-2</v>
      </c>
      <c r="Q45" s="2">
        <f t="shared" si="3"/>
        <v>30729.135999999999</v>
      </c>
      <c r="AA45">
        <v>12</v>
      </c>
      <c r="AC45" t="s">
        <v>50</v>
      </c>
      <c r="AE45" t="s">
        <v>45</v>
      </c>
    </row>
    <row r="46" spans="1:31">
      <c r="A46" t="s">
        <v>44</v>
      </c>
      <c r="C46" s="11">
        <v>46068.536</v>
      </c>
      <c r="D46" s="6"/>
      <c r="E46">
        <f t="shared" si="0"/>
        <v>33433.004952797375</v>
      </c>
      <c r="F46">
        <f t="shared" si="1"/>
        <v>33433</v>
      </c>
      <c r="G46">
        <f t="shared" si="4"/>
        <v>2.927140005340334E-3</v>
      </c>
      <c r="I46">
        <f t="shared" si="6"/>
        <v>2.927140005340334E-3</v>
      </c>
      <c r="O46">
        <f t="shared" si="2"/>
        <v>1.646486367148689E-2</v>
      </c>
      <c r="Q46" s="2">
        <f t="shared" si="3"/>
        <v>31050.036</v>
      </c>
      <c r="AA46">
        <v>12</v>
      </c>
      <c r="AC46" t="s">
        <v>46</v>
      </c>
      <c r="AE46" t="s">
        <v>45</v>
      </c>
    </row>
    <row r="47" spans="1:31">
      <c r="A47" t="s">
        <v>44</v>
      </c>
      <c r="C47" s="11">
        <v>46114.635000000002</v>
      </c>
      <c r="E47">
        <f t="shared" si="0"/>
        <v>33511.005665546472</v>
      </c>
      <c r="F47">
        <f t="shared" si="1"/>
        <v>33511</v>
      </c>
      <c r="G47">
        <f t="shared" si="4"/>
        <v>3.3483799998066388E-3</v>
      </c>
      <c r="I47">
        <f t="shared" si="6"/>
        <v>3.3483799998066388E-3</v>
      </c>
      <c r="O47">
        <f t="shared" si="2"/>
        <v>1.6529734848287882E-2</v>
      </c>
      <c r="Q47" s="2">
        <f t="shared" si="3"/>
        <v>31096.135000000002</v>
      </c>
      <c r="AA47">
        <v>13</v>
      </c>
      <c r="AC47" t="s">
        <v>46</v>
      </c>
      <c r="AE47" t="s">
        <v>45</v>
      </c>
    </row>
    <row r="48" spans="1:31">
      <c r="A48" t="s">
        <v>44</v>
      </c>
      <c r="C48" s="11">
        <v>46445.597000000002</v>
      </c>
      <c r="E48">
        <f t="shared" si="0"/>
        <v>34071.002018891748</v>
      </c>
      <c r="F48">
        <f t="shared" si="1"/>
        <v>34071</v>
      </c>
      <c r="G48">
        <f t="shared" si="4"/>
        <v>1.1931800036109053E-3</v>
      </c>
      <c r="I48">
        <f t="shared" si="6"/>
        <v>1.1931800036109053E-3</v>
      </c>
      <c r="O48">
        <f t="shared" si="2"/>
        <v>1.6995476630448841E-2</v>
      </c>
      <c r="Q48" s="2">
        <f t="shared" si="3"/>
        <v>31427.097000000002</v>
      </c>
      <c r="AA48">
        <v>14</v>
      </c>
      <c r="AC48" t="s">
        <v>46</v>
      </c>
      <c r="AE48" t="s">
        <v>45</v>
      </c>
    </row>
    <row r="49" spans="1:31">
      <c r="A49" t="s">
        <v>44</v>
      </c>
      <c r="C49" s="11">
        <v>47170.785000000003</v>
      </c>
      <c r="E49">
        <f t="shared" si="0"/>
        <v>35298.03906692069</v>
      </c>
      <c r="F49">
        <f t="shared" si="1"/>
        <v>35298</v>
      </c>
      <c r="G49">
        <f t="shared" si="4"/>
        <v>2.3088840003765654E-2</v>
      </c>
      <c r="I49">
        <f t="shared" si="6"/>
        <v>2.3088840003765654E-2</v>
      </c>
      <c r="O49">
        <f t="shared" si="2"/>
        <v>1.8015950142433654E-2</v>
      </c>
      <c r="Q49" s="2">
        <f t="shared" si="3"/>
        <v>32152.285000000003</v>
      </c>
      <c r="AA49">
        <v>16</v>
      </c>
      <c r="AC49" t="s">
        <v>46</v>
      </c>
      <c r="AE49" t="s">
        <v>45</v>
      </c>
    </row>
    <row r="50" spans="1:31">
      <c r="A50" t="s">
        <v>51</v>
      </c>
      <c r="C50" s="11">
        <v>47538.383000000002</v>
      </c>
      <c r="E50">
        <f t="shared" si="0"/>
        <v>35920.024489709453</v>
      </c>
      <c r="F50">
        <f t="shared" si="1"/>
        <v>35920</v>
      </c>
      <c r="G50">
        <f t="shared" si="4"/>
        <v>1.4473600000201259E-2</v>
      </c>
      <c r="J50">
        <f>G50</f>
        <v>1.4473600000201259E-2</v>
      </c>
      <c r="O50">
        <f t="shared" si="2"/>
        <v>1.8533256193333864E-2</v>
      </c>
      <c r="Q50" s="2">
        <f t="shared" si="3"/>
        <v>32519.883000000002</v>
      </c>
      <c r="AA50">
        <v>6</v>
      </c>
      <c r="AC50" t="s">
        <v>41</v>
      </c>
      <c r="AE50" t="s">
        <v>38</v>
      </c>
    </row>
    <row r="51" spans="1:31">
      <c r="A51" t="s">
        <v>44</v>
      </c>
      <c r="C51" s="11">
        <v>48297.841</v>
      </c>
      <c r="E51">
        <f t="shared" si="0"/>
        <v>37205.047273348959</v>
      </c>
      <c r="F51">
        <f t="shared" si="1"/>
        <v>37205</v>
      </c>
      <c r="G51">
        <f t="shared" si="4"/>
        <v>2.7938900006120093E-2</v>
      </c>
      <c r="I51">
        <f>G51</f>
        <v>2.7938900006120093E-2</v>
      </c>
      <c r="O51">
        <f t="shared" si="2"/>
        <v>1.9601967247042492E-2</v>
      </c>
      <c r="Q51" s="2">
        <f t="shared" si="3"/>
        <v>33279.341</v>
      </c>
      <c r="AA51">
        <v>23</v>
      </c>
      <c r="AC51" t="s">
        <v>46</v>
      </c>
      <c r="AE51" t="s">
        <v>45</v>
      </c>
    </row>
    <row r="52" spans="1:31">
      <c r="A52" t="s">
        <v>44</v>
      </c>
      <c r="C52" s="11">
        <v>48335.663</v>
      </c>
      <c r="E52">
        <f t="shared" si="0"/>
        <v>37269.043085787314</v>
      </c>
      <c r="F52">
        <f t="shared" si="1"/>
        <v>37269</v>
      </c>
      <c r="G52">
        <f t="shared" si="4"/>
        <v>2.5464020000072196E-2</v>
      </c>
      <c r="I52">
        <f>G52</f>
        <v>2.5464020000072196E-2</v>
      </c>
      <c r="O52">
        <f t="shared" si="2"/>
        <v>1.9655194879289458E-2</v>
      </c>
      <c r="Q52" s="2">
        <f t="shared" si="3"/>
        <v>33317.163</v>
      </c>
      <c r="AA52">
        <v>17</v>
      </c>
      <c r="AC52" t="s">
        <v>46</v>
      </c>
      <c r="AE52" t="s">
        <v>45</v>
      </c>
    </row>
    <row r="53" spans="1:31">
      <c r="A53" t="s">
        <v>44</v>
      </c>
      <c r="C53" s="11">
        <v>48348.652999999998</v>
      </c>
      <c r="E53">
        <f t="shared" si="0"/>
        <v>37291.022505267363</v>
      </c>
      <c r="F53">
        <f t="shared" si="1"/>
        <v>37291</v>
      </c>
      <c r="G53">
        <f t="shared" si="4"/>
        <v>1.3300779995915946E-2</v>
      </c>
      <c r="I53">
        <f>G53</f>
        <v>1.3300779995915946E-2</v>
      </c>
      <c r="O53">
        <f t="shared" si="2"/>
        <v>1.9673491877874354E-2</v>
      </c>
      <c r="Q53" s="2">
        <f t="shared" si="3"/>
        <v>33330.152999999998</v>
      </c>
      <c r="AA53">
        <v>15</v>
      </c>
      <c r="AC53" t="s">
        <v>46</v>
      </c>
      <c r="AE53" t="s">
        <v>45</v>
      </c>
    </row>
    <row r="54" spans="1:31">
      <c r="A54" t="s">
        <v>44</v>
      </c>
      <c r="C54" s="11">
        <v>48601.616000000002</v>
      </c>
      <c r="E54">
        <f t="shared" si="0"/>
        <v>37719.042512190463</v>
      </c>
      <c r="F54">
        <f t="shared" si="1"/>
        <v>37719</v>
      </c>
      <c r="G54">
        <f t="shared" si="4"/>
        <v>2.5125020001723897E-2</v>
      </c>
      <c r="I54">
        <f>G54</f>
        <v>2.5125020001723897E-2</v>
      </c>
      <c r="O54">
        <f t="shared" si="2"/>
        <v>2.0029451668525943E-2</v>
      </c>
      <c r="Q54" s="2">
        <f t="shared" si="3"/>
        <v>33583.116000000002</v>
      </c>
      <c r="AA54">
        <v>13</v>
      </c>
      <c r="AC54" t="s">
        <v>46</v>
      </c>
      <c r="AE54" t="s">
        <v>45</v>
      </c>
    </row>
    <row r="55" spans="1:31">
      <c r="A55" t="s">
        <v>44</v>
      </c>
      <c r="C55" s="11">
        <v>48705.63</v>
      </c>
      <c r="E55">
        <f t="shared" si="0"/>
        <v>37895.036918487414</v>
      </c>
      <c r="F55">
        <f t="shared" si="1"/>
        <v>37895</v>
      </c>
      <c r="G55">
        <f t="shared" si="4"/>
        <v>2.1819099994900171E-2</v>
      </c>
      <c r="I55">
        <f>G55</f>
        <v>2.1819099994900171E-2</v>
      </c>
      <c r="O55">
        <f t="shared" si="2"/>
        <v>2.01758276572051E-2</v>
      </c>
      <c r="Q55" s="2">
        <f t="shared" si="3"/>
        <v>33687.129999999997</v>
      </c>
      <c r="AA55">
        <v>14</v>
      </c>
      <c r="AC55" t="s">
        <v>46</v>
      </c>
      <c r="AE55" t="s">
        <v>45</v>
      </c>
    </row>
    <row r="56" spans="1:31">
      <c r="A56" t="s">
        <v>53</v>
      </c>
      <c r="B56" t="s">
        <v>54</v>
      </c>
      <c r="C56" s="11">
        <v>48245.237300000001</v>
      </c>
      <c r="D56">
        <v>5.0000000000000001E-4</v>
      </c>
      <c r="E56">
        <f t="shared" si="0"/>
        <v>37116.040438206343</v>
      </c>
      <c r="F56">
        <f t="shared" si="1"/>
        <v>37116</v>
      </c>
      <c r="G56">
        <f t="shared" si="4"/>
        <v>2.3899280000478029E-2</v>
      </c>
      <c r="K56">
        <f>G56</f>
        <v>2.3899280000478029E-2</v>
      </c>
      <c r="O56">
        <f t="shared" si="2"/>
        <v>1.9527947570949056E-2</v>
      </c>
      <c r="Q56" s="2">
        <f t="shared" si="3"/>
        <v>33226.737300000001</v>
      </c>
    </row>
    <row r="57" spans="1:31">
      <c r="A57" t="s">
        <v>53</v>
      </c>
      <c r="B57" t="s">
        <v>55</v>
      </c>
      <c r="C57" s="11">
        <v>48246.107000000004</v>
      </c>
      <c r="D57">
        <v>1E-4</v>
      </c>
      <c r="E57">
        <f t="shared" si="0"/>
        <v>37117.511993335051</v>
      </c>
      <c r="F57">
        <f t="shared" si="1"/>
        <v>37117.5</v>
      </c>
      <c r="G57">
        <f t="shared" si="4"/>
        <v>7.088149999617599E-3</v>
      </c>
      <c r="K57">
        <f>G57</f>
        <v>7.088149999617599E-3</v>
      </c>
      <c r="O57">
        <f t="shared" si="2"/>
        <v>1.9529195093579841E-2</v>
      </c>
      <c r="Q57" s="2">
        <f t="shared" si="3"/>
        <v>33227.607000000004</v>
      </c>
    </row>
    <row r="58" spans="1:31">
      <c r="A58" t="s">
        <v>53</v>
      </c>
      <c r="B58" t="s">
        <v>55</v>
      </c>
      <c r="C58" s="11">
        <v>48272.115100000003</v>
      </c>
      <c r="D58">
        <v>1E-4</v>
      </c>
      <c r="E58">
        <f t="shared" si="0"/>
        <v>37161.518378229506</v>
      </c>
      <c r="F58">
        <f t="shared" si="1"/>
        <v>37161.5</v>
      </c>
      <c r="G58">
        <f t="shared" si="4"/>
        <v>1.0861670001759194E-2</v>
      </c>
      <c r="K58">
        <f>G58</f>
        <v>1.0861670001759194E-2</v>
      </c>
      <c r="O58">
        <f t="shared" si="2"/>
        <v>1.9565789090749634E-2</v>
      </c>
      <c r="Q58" s="2">
        <f t="shared" si="3"/>
        <v>33253.615100000003</v>
      </c>
    </row>
    <row r="59" spans="1:31">
      <c r="A59" t="s">
        <v>53</v>
      </c>
      <c r="B59" t="s">
        <v>55</v>
      </c>
      <c r="C59" s="11">
        <v>48273.311999999998</v>
      </c>
      <c r="D59">
        <v>8.9999999999999998E-4</v>
      </c>
      <c r="E59">
        <f t="shared" si="0"/>
        <v>37163.543564309221</v>
      </c>
      <c r="F59">
        <f t="shared" si="1"/>
        <v>37163.5</v>
      </c>
      <c r="G59">
        <f t="shared" si="4"/>
        <v>2.5746829996933229E-2</v>
      </c>
      <c r="K59">
        <f>G59</f>
        <v>2.5746829996933229E-2</v>
      </c>
      <c r="O59">
        <f t="shared" si="2"/>
        <v>1.956745245425735E-2</v>
      </c>
      <c r="Q59" s="2">
        <f t="shared" si="3"/>
        <v>33254.811999999998</v>
      </c>
    </row>
    <row r="60" spans="1:31">
      <c r="A60" s="13" t="s">
        <v>57</v>
      </c>
      <c r="B60" s="14"/>
      <c r="C60" s="15">
        <v>51626.396200000003</v>
      </c>
      <c r="D60" s="15">
        <v>2.0000000000000001E-4</v>
      </c>
      <c r="E60">
        <f>+(C60-C$7)/C$8</f>
        <v>42837.049660053344</v>
      </c>
      <c r="F60">
        <f t="shared" si="1"/>
        <v>42837</v>
      </c>
      <c r="G60">
        <f>+C60-(C$7+F60*C$8)</f>
        <v>2.934946000459604E-2</v>
      </c>
      <c r="K60">
        <f>G60</f>
        <v>2.934946000459604E-2</v>
      </c>
      <c r="O60">
        <f>+C$11+C$12*F60</f>
        <v>2.4285998884775565E-2</v>
      </c>
      <c r="Q60" s="2">
        <f>+C60-15018.5</f>
        <v>36607.896200000003</v>
      </c>
    </row>
    <row r="61" spans="1:31">
      <c r="A61" s="8" t="s">
        <v>58</v>
      </c>
      <c r="C61" s="11">
        <v>53384.646200000003</v>
      </c>
      <c r="D61">
        <v>1E-4</v>
      </c>
      <c r="E61">
        <f>+(C61-C$7)/C$8</f>
        <v>45812.0546100758</v>
      </c>
      <c r="F61">
        <f t="shared" si="1"/>
        <v>45812</v>
      </c>
      <c r="G61">
        <f>+C61-(C$7+F61*C$8)</f>
        <v>3.2274960001814179E-2</v>
      </c>
      <c r="L61">
        <f>G61</f>
        <v>3.2274960001814179E-2</v>
      </c>
      <c r="O61">
        <f>+C$11+C$12*F61</f>
        <v>2.6760252102505658E-2</v>
      </c>
      <c r="Q61" s="2">
        <f>+C61-15018.5</f>
        <v>38366.146200000003</v>
      </c>
    </row>
    <row r="62" spans="1:31">
      <c r="A62" s="8" t="s">
        <v>58</v>
      </c>
      <c r="C62" s="11">
        <v>53410.650500000003</v>
      </c>
      <c r="D62">
        <v>1E-4</v>
      </c>
      <c r="E62">
        <f>+(C62-C$7)/C$8</f>
        <v>45856.054565270948</v>
      </c>
      <c r="F62">
        <f t="shared" si="1"/>
        <v>45856</v>
      </c>
      <c r="G62">
        <f>+C62-(C$7+F62*C$8)</f>
        <v>3.2248480005364399E-2</v>
      </c>
      <c r="L62">
        <f>G62</f>
        <v>3.2248480005364399E-2</v>
      </c>
      <c r="O62">
        <f>+C$11+C$12*F62</f>
        <v>2.6796846099675444E-2</v>
      </c>
      <c r="Q62" s="2">
        <f>+C62-15018.5</f>
        <v>38392.150500000003</v>
      </c>
    </row>
    <row r="63" spans="1:31">
      <c r="C63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2023-08-07T00:15:16Z</dcterms:modified>
</cp:coreProperties>
</file>