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70412E3-8225-4FD3-B743-81D5FF03147C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G11" i="1"/>
  <c r="F11" i="1"/>
  <c r="C21" i="1"/>
  <c r="E21" i="1"/>
  <c r="F21" i="1"/>
  <c r="G21" i="1"/>
  <c r="H21" i="1"/>
  <c r="Q22" i="1"/>
  <c r="Q23" i="1"/>
  <c r="E14" i="1"/>
  <c r="C17" i="1"/>
  <c r="Q21" i="1"/>
  <c r="C11" i="1"/>
  <c r="E15" i="1" l="1"/>
  <c r="C12" i="1"/>
  <c r="C16" i="1" l="1"/>
  <c r="D18" i="1" s="1"/>
  <c r="O21" i="1"/>
  <c r="O24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<sst xmlns="http://schemas.openxmlformats.org/spreadsheetml/2006/main" count="56" uniqueCount="48">
  <si>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</si>
  <si>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</si>
  <si>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</si>
  <si>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</si>
  <si>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</si>
  <si>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</si>
  <si>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</si>
  <si>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</si>
  <si>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</si>
  <si>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</si>
  <si>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</si>
  <si>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</si>
  <si>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</si>
  <si>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</si>
  <si>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</si>
  <si>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</si>
  <si>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</si>
  <si>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</si>
  <si>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</si>
  <si>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</si>
  <si>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</si>
  <si>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</si>
  <si>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</si>
  <si>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</si>
  <si>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</si>
  <si>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</si>
  <si>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</si>
  <si>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</si>
  <si>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</si>
  <si>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</si>
  <si>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</si>
  <si>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</si>
  <si>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</si>
  <si>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</si>
  <si>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</si>
  <si>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</si>
  <si>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</si>
  <si>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</si>
  <si>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</si>
  <si>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</si>
  <si>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</si>
  <si>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</si>
  <si>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LU Aur / GSC 2934-2141</t>
  </si>
  <si>
    <t>E</t>
  </si>
  <si>
    <t>OEJV 0160</t>
  </si>
  <si>
    <t>I</t>
  </si>
  <si>
    <t>OEJV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</si>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</sst>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LU Aur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4-4DB4-A8F7-4FC471A82FBE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A!$I$21:$I$998</c:f>
              <c:numCache>
                <c:formatCode>General</c:formatCode>
                <c:ptCount val="978"/>
                <c:pt idx="1">
                  <c:v>-0.15469399999710731</c:v>
                </c:pt>
                <c:pt idx="2">
                  <c:v>-0.15459399999235757</c:v>
                </c:pt>
                <c:pt idx="3">
                  <c:v>-0.17831699999806006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4-4DB4-A8F7-4FC471A82FBE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4-4DB4-A8F7-4FC471A82FBE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4-4DB4-A8F7-4FC471A82FBE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24-4DB4-A8F7-4FC471A82FBE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24-4DB4-A8F7-4FC471A82FBE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9.5000000000000005E-5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24-4DB4-A8F7-4FC471A82FBE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A!$O$21:$O$998</c:f>
              <c:numCache>
                <c:formatCode>General</c:formatCode>
                <c:ptCount val="978"/>
                <c:pt idx="0">
                  <c:v>-1.7724086934615649E-2</c:v>
                </c:pt>
                <c:pt idx="1">
                  <c:v>-0.13204441448244589</c:v>
                </c:pt>
                <c:pt idx="2">
                  <c:v>-0.13204441448244589</c:v>
                </c:pt>
                <c:pt idx="3">
                  <c:v>-0.20579208408801752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24-4DB4-A8F7-4FC471A82FBE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2998</c:v>
                </c:pt>
                <c:pt idx="2">
                  <c:v>2998</c:v>
                </c:pt>
                <c:pt idx="3">
                  <c:v>4932</c:v>
                </c:pt>
              </c:numCache>
            </c:numRef>
          </c:xVal>
          <c:yVal>
            <c:numRef>
              <c:f>A!$R$21:$R$998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24-4DB4-A8F7-4FC471A8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220568"/>
        <c:axId val="1"/>
      </c:scatterChart>
      <c:valAx>
        <c:axId val="462220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220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4CA60B1-D642-8066-C52D-2085EA94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52500.53</v>
      </c>
      <c r="D7" s="30" t="s">
        <v>41</v>
      </c>
    </row>
    <row r="8" spans="1:7" x14ac:dyDescent="0.2">
      <c r="A8" t="s">
        <v>3</v>
      </c>
      <c r="C8" s="8">
        <v>1.1573979999999999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-1.7724086934615649E-2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-3.813219731415285E-5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60166.6888755787</v>
      </c>
    </row>
    <row r="15" spans="1:7" x14ac:dyDescent="0.2">
      <c r="A15" s="12" t="s">
        <v>17</v>
      </c>
      <c r="B15" s="10"/>
      <c r="C15" s="13">
        <f ca="1">(C7+C11)+(C8+C12)*INT(MAX(F21:F3532))</f>
        <v>58208.611143915907</v>
      </c>
      <c r="D15" s="14" t="s">
        <v>38</v>
      </c>
      <c r="E15" s="15">
        <f ca="1">ROUND(2*(E14-$C$7)/$C$8,0)/2+E13</f>
        <v>6624.5</v>
      </c>
    </row>
    <row r="16" spans="1:7" x14ac:dyDescent="0.2">
      <c r="A16" s="16" t="s">
        <v>4</v>
      </c>
      <c r="B16" s="10"/>
      <c r="C16" s="17">
        <f ca="1">+C8+C12</f>
        <v>1.1573598678026857</v>
      </c>
      <c r="D16" s="14" t="s">
        <v>39</v>
      </c>
      <c r="E16" s="24">
        <f ca="1">ROUND(2*(E14-$C$15)/$C$16,0)/2+E13</f>
        <v>1693</v>
      </c>
    </row>
    <row r="17" spans="1:18" ht="13.5" thickBot="1" x14ac:dyDescent="0.25">
      <c r="A17" s="14" t="s">
        <v>29</v>
      </c>
      <c r="B17" s="10"/>
      <c r="C17" s="10">
        <f>COUNT(C21:C2190)</f>
        <v>4</v>
      </c>
      <c r="D17" s="14" t="s">
        <v>33</v>
      </c>
      <c r="E17" s="18">
        <f ca="1">+$C$15+$C$16*E16-15018.5-$C$9/24</f>
        <v>45149.917233439191</v>
      </c>
    </row>
    <row r="18" spans="1:18" ht="14.25" thickTop="1" thickBot="1" x14ac:dyDescent="0.25">
      <c r="A18" s="16" t="s">
        <v>5</v>
      </c>
      <c r="B18" s="10"/>
      <c r="C18" s="19">
        <f ca="1">+C15</f>
        <v>58208.611143915907</v>
      </c>
      <c r="D18" s="20">
        <f ca="1">+C16</f>
        <v>1.1573598678026857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52500.53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-1.7724086934615649E-2</v>
      </c>
      <c r="Q21" s="2">
        <f>+C21-15018.5</f>
        <v>37482.03</v>
      </c>
    </row>
    <row r="22" spans="1:18" x14ac:dyDescent="0.2">
      <c r="A22" s="31" t="s">
        <v>44</v>
      </c>
      <c r="B22" s="32" t="s">
        <v>45</v>
      </c>
      <c r="C22" s="33">
        <v>55970.254509999999</v>
      </c>
      <c r="D22" s="33">
        <v>5.0000000000000001E-4</v>
      </c>
      <c r="E22">
        <f>+(C22-C$7)/C$8</f>
        <v>2997.8663432976387</v>
      </c>
      <c r="F22">
        <f>ROUND(2*E22,0)/2</f>
        <v>2998</v>
      </c>
      <c r="G22">
        <f>+C22-(C$7+F22*C$8)</f>
        <v>-0.15469399999710731</v>
      </c>
      <c r="I22">
        <f>+G22</f>
        <v>-0.15469399999710731</v>
      </c>
      <c r="O22">
        <f ca="1">+C$11+C$12*$F22</f>
        <v>-0.13204441448244589</v>
      </c>
      <c r="Q22" s="2">
        <f>+C22-15018.5</f>
        <v>40951.754509999999</v>
      </c>
    </row>
    <row r="23" spans="1:18" x14ac:dyDescent="0.2">
      <c r="A23" s="31" t="s">
        <v>44</v>
      </c>
      <c r="B23" s="32" t="s">
        <v>45</v>
      </c>
      <c r="C23" s="33">
        <v>55970.254610000004</v>
      </c>
      <c r="D23" s="33">
        <v>6.9999999999999999E-4</v>
      </c>
      <c r="E23">
        <f>+(C23-C$7)/C$8</f>
        <v>2997.8664296983447</v>
      </c>
      <c r="F23">
        <f>ROUND(2*E23,0)/2</f>
        <v>2998</v>
      </c>
      <c r="G23">
        <f>+C23-(C$7+F23*C$8)</f>
        <v>-0.15459399999235757</v>
      </c>
      <c r="I23">
        <f>+G23</f>
        <v>-0.15459399999235757</v>
      </c>
      <c r="O23">
        <f ca="1">+C$11+C$12*$F23</f>
        <v>-0.13204441448244589</v>
      </c>
      <c r="Q23" s="2">
        <f>+C23-15018.5</f>
        <v>40951.754610000004</v>
      </c>
    </row>
    <row r="24" spans="1:18" x14ac:dyDescent="0.2">
      <c r="A24" s="34" t="s">
        <v>47</v>
      </c>
      <c r="B24" s="35" t="s">
        <v>45</v>
      </c>
      <c r="C24" s="36">
        <v>58208.638618999998</v>
      </c>
      <c r="D24" s="36">
        <v>9.5000000000000005E-5</v>
      </c>
      <c r="E24">
        <f>+(C24-C$7)/C$8</f>
        <v>4931.8459328597419</v>
      </c>
      <c r="F24">
        <f>ROUND(2*E24,0)/2</f>
        <v>4932</v>
      </c>
      <c r="G24">
        <f>+C24-(C$7+F24*C$8)</f>
        <v>-0.17831699999806006</v>
      </c>
      <c r="I24">
        <f>+G24</f>
        <v>-0.17831699999806006</v>
      </c>
      <c r="O24">
        <f ca="1">+C$11+C$12*$F24</f>
        <v>-0.20579208408801752</v>
      </c>
      <c r="Q24" s="2">
        <f>+C24-15018.5</f>
        <v>43190.138618999998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2023-08-10T04:31:58Z</dcterms:modified>
</cp:coreProperties>
</file>