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0647EAD-5F3B-4FBC-8BB8-FFA6ECD85111}" xr6:coauthVersionLast="47" xr6:coauthVersionMax="47" xr10:uidLastSave="{00000000-0000-0000-0000-000000000000}"/>
  <bookViews>
    <workbookView xWindow="15120" yWindow="240" windowWidth="13350" windowHeight="1462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G11" i="1"/>
  <c r="F11" i="1"/>
  <c r="E15" i="1"/>
  <c r="C17" i="1"/>
  <c r="Q22" i="1"/>
  <c r="C21" i="1"/>
  <c r="C7" i="1"/>
  <c r="E21" i="1"/>
  <c r="F21" i="1"/>
  <c r="G21" i="1"/>
  <c r="H21" i="1"/>
  <c r="C8" i="1"/>
  <c r="Q21" i="1"/>
  <c r="E22" i="1"/>
  <c r="F22" i="1"/>
  <c r="G22" i="1"/>
  <c r="I22" i="1"/>
  <c r="C12" i="1"/>
  <c r="C16" i="1" l="1"/>
  <c r="D18" i="1" s="1"/>
  <c r="C11" i="1"/>
  <c r="O23" i="1" l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<sst xmlns="http://schemas.openxmlformats.org/spreadsheetml/2006/main" count="46" uniqueCount="44">
  <si>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</si>
  <si>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</si>
  <si>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</si>
  <si>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</si>
  <si>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</si>
  <si>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</si>
  <si>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</si>
  <si>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</si>
  <si>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</si>
  <si>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</si>
  <si>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</si>
  <si>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</si>
  <si>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</si>
  <si>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</si>
  <si>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</si>
  <si>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</si>
  <si>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</si>
  <si>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</si>
  <si>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</si>
  <si>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</si>
  <si>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</si>
  <si>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</si>
  <si>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</si>
  <si>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</si>
  <si>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</si>
  <si>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</si>
  <si>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</si>
  <si>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</si>
  <si>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</si>
  <si>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</si>
  <si>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</si>
  <si>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 4562</t>
  </si>
  <si>
    <t>EA</t>
  </si>
  <si>
    <t>MP Aur / na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</si>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</sst>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4" formatCode="0.000000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74" fontId="15" fillId="0" borderId="0" xfId="0" applyNumberFormat="1" applyFont="1" applyAlignment="1" applyProtection="1">
      <alignment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MP Aur - O-C Diagr.</a:t>
            </a:r>
          </a:p>
        </c:rich>
      </c:tx>
      <c:layout>
        <c:manualLayout>
          <c:xMode val="edge"/>
          <c:yMode val="edge"/>
          <c:x val="0.37802941837439946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9229</c:v>
                </c:pt>
                <c:pt idx="2">
                  <c:v>12604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19-41D2-BAFA-69F3F4E18D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9229</c:v>
                </c:pt>
                <c:pt idx="2">
                  <c:v>12604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-0.20218999998905929</c:v>
                </c:pt>
                <c:pt idx="2">
                  <c:v>-0.15453999999590451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19-41D2-BAFA-69F3F4E18D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9229</c:v>
                </c:pt>
                <c:pt idx="2">
                  <c:v>12604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19-41D2-BAFA-69F3F4E18D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9229</c:v>
                </c:pt>
                <c:pt idx="2">
                  <c:v>12604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19-41D2-BAFA-69F3F4E18D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9229</c:v>
                </c:pt>
                <c:pt idx="2">
                  <c:v>12604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19-41D2-BAFA-69F3F4E18D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9229</c:v>
                </c:pt>
                <c:pt idx="2">
                  <c:v>12604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19-41D2-BAFA-69F3F4E18D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9229</c:v>
                </c:pt>
                <c:pt idx="2">
                  <c:v>12604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19-41D2-BAFA-69F3F4E18D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9229</c:v>
                </c:pt>
                <c:pt idx="2">
                  <c:v>12604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-1.4827262932431251E-2</c:v>
                </c:pt>
                <c:pt idx="1">
                  <c:v>-0.14681731198895148</c:v>
                </c:pt>
                <c:pt idx="2">
                  <c:v>-0.19508542506358101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19-41D2-BAFA-69F3F4E1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856152"/>
        <c:axId val="1"/>
      </c:scatterChart>
      <c:valAx>
        <c:axId val="611856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1856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7674472839521"/>
          <c:y val="0.91925596256989606"/>
          <c:w val="0.7059778916973020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19050</xdr:rowOff>
    </xdr:from>
    <xdr:to>
      <xdr:col>15</xdr:col>
      <xdr:colOff>219075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BCC526-44F1-8B5E-684C-22FE5AD5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5"/>
  <sheetViews>
    <sheetView tabSelected="1" workbookViewId="0">
      <selection activeCell="E5" sqref="E4: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33</v>
      </c>
    </row>
    <row r="2" spans="1:7" x14ac:dyDescent="0.2">
      <c r="A2" t="s">
        <v>26</v>
      </c>
      <c r="B2" s="11" t="s">
        <v>32</v>
      </c>
    </row>
    <row r="4" spans="1:7" x14ac:dyDescent="0.2">
      <c r="A4" s="6" t="s">
        <v>0</v>
      </c>
      <c r="C4" s="3">
        <v>31446.37</v>
      </c>
      <c r="D4" s="4">
        <v>2.0607099999999998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31446.37</v>
      </c>
    </row>
    <row r="8" spans="1:7" x14ac:dyDescent="0.2">
      <c r="A8" t="s">
        <v>3</v>
      </c>
      <c r="C8">
        <f>+D4</f>
        <v>2.0607099999999998</v>
      </c>
    </row>
    <row r="9" spans="1:7" x14ac:dyDescent="0.2">
      <c r="A9" s="13" t="s">
        <v>35</v>
      </c>
      <c r="B9" s="11"/>
      <c r="C9" s="14">
        <v>-9.5</v>
      </c>
      <c r="D9" s="11" t="s">
        <v>36</v>
      </c>
      <c r="E9" s="11"/>
    </row>
    <row r="10" spans="1:7" ht="13.5" thickBot="1" x14ac:dyDescent="0.25">
      <c r="A10" s="11"/>
      <c r="B10" s="11"/>
      <c r="C10" s="5" t="s">
        <v>22</v>
      </c>
      <c r="D10" s="5" t="s">
        <v>23</v>
      </c>
      <c r="E10" s="11"/>
    </row>
    <row r="11" spans="1:7" x14ac:dyDescent="0.2">
      <c r="A11" s="11" t="s">
        <v>16</v>
      </c>
      <c r="B11" s="11"/>
      <c r="C11" s="15">
        <f ca="1">INTERCEPT(INDIRECT($G$11):G992,INDIRECT($F$11):F992)</f>
        <v>-1.4827262932431251E-2</v>
      </c>
      <c r="D11" s="16"/>
      <c r="E11" s="11"/>
      <c r="F11" s="17" t="str">
        <f>"F"&amp;E19</f>
        <v>F21</v>
      </c>
      <c r="G11" s="18" t="str">
        <f>"G"&amp;E19</f>
        <v>G21</v>
      </c>
    </row>
    <row r="12" spans="1:7" x14ac:dyDescent="0.2">
      <c r="A12" s="11" t="s">
        <v>17</v>
      </c>
      <c r="B12" s="11"/>
      <c r="C12" s="15">
        <f ca="1">SLOPE(INDIRECT($G$11):G992,INDIRECT($F$11):F992)</f>
        <v>-1.4301663133223561E-5</v>
      </c>
      <c r="D12" s="16"/>
      <c r="E12" s="11"/>
    </row>
    <row r="13" spans="1:7" x14ac:dyDescent="0.2">
      <c r="A13" s="11" t="s">
        <v>21</v>
      </c>
      <c r="B13" s="11"/>
      <c r="C13" s="16" t="s">
        <v>14</v>
      </c>
      <c r="D13" s="16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9" t="s">
        <v>18</v>
      </c>
      <c r="B15" s="11"/>
      <c r="C15" s="20">
        <f ca="1">(C7+C11)+(C8+C12)*INT(MAX(F21:F3533))</f>
        <v>57419.36375457493</v>
      </c>
      <c r="D15" s="21" t="s">
        <v>37</v>
      </c>
      <c r="E15" s="22">
        <f ca="1">TODAY()+15018.5-B9/24</f>
        <v>60169.5</v>
      </c>
    </row>
    <row r="16" spans="1:7" x14ac:dyDescent="0.2">
      <c r="A16" s="23" t="s">
        <v>4</v>
      </c>
      <c r="B16" s="11"/>
      <c r="C16" s="24">
        <f ca="1">+C8+C12</f>
        <v>2.0606956983368665</v>
      </c>
      <c r="D16" s="21" t="s">
        <v>38</v>
      </c>
      <c r="E16" s="22">
        <f ca="1">ROUND(2*(E15-C15)/C16,0)/2+1</f>
        <v>1335.5</v>
      </c>
    </row>
    <row r="17" spans="1:17" ht="13.5" thickBot="1" x14ac:dyDescent="0.25">
      <c r="A17" s="21" t="s">
        <v>34</v>
      </c>
      <c r="B17" s="11"/>
      <c r="C17" s="11">
        <f>COUNT(C21:C2191)</f>
        <v>3</v>
      </c>
      <c r="D17" s="21" t="s">
        <v>39</v>
      </c>
      <c r="E17" s="25">
        <f ca="1">+C15+C16*E16-15018.5-C9/24</f>
        <v>45153.318693037152</v>
      </c>
    </row>
    <row r="18" spans="1:17" x14ac:dyDescent="0.2">
      <c r="A18" s="23" t="s">
        <v>5</v>
      </c>
      <c r="B18" s="11"/>
      <c r="C18" s="26">
        <f ca="1">+C15</f>
        <v>57419.36375457493</v>
      </c>
      <c r="D18" s="27">
        <f ca="1">+C16</f>
        <v>2.0606956983368665</v>
      </c>
      <c r="E18" s="28" t="s">
        <v>40</v>
      </c>
    </row>
    <row r="19" spans="1:17" ht="13.5" thickTop="1" x14ac:dyDescent="0.2">
      <c r="A19" s="29" t="s">
        <v>41</v>
      </c>
      <c r="E19" s="30">
        <v>21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19</v>
      </c>
      <c r="J20" s="8" t="s">
        <v>20</v>
      </c>
      <c r="K20" s="8" t="s">
        <v>27</v>
      </c>
      <c r="L20" s="8" t="s">
        <v>28</v>
      </c>
      <c r="M20" s="8" t="s">
        <v>29</v>
      </c>
      <c r="N20" s="8" t="s">
        <v>30</v>
      </c>
      <c r="O20" s="8" t="s">
        <v>25</v>
      </c>
      <c r="P20" s="7" t="s">
        <v>24</v>
      </c>
      <c r="Q20" s="5" t="s">
        <v>15</v>
      </c>
    </row>
    <row r="21" spans="1:17" x14ac:dyDescent="0.2">
      <c r="A21" t="s">
        <v>12</v>
      </c>
      <c r="C21" s="12">
        <f>+C4</f>
        <v>31446.37</v>
      </c>
      <c r="D21" s="12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-1.4827262932431251E-2</v>
      </c>
      <c r="Q21" s="2">
        <f>+C21-15018.5</f>
        <v>16427.87</v>
      </c>
    </row>
    <row r="22" spans="1:17" x14ac:dyDescent="0.2">
      <c r="A22" s="9" t="s">
        <v>31</v>
      </c>
      <c r="B22" s="10"/>
      <c r="C22" s="9">
        <v>50464.460400000004</v>
      </c>
      <c r="D22" s="9">
        <v>1E-3</v>
      </c>
      <c r="E22">
        <f>+(C22-C$7)/C$8</f>
        <v>9228.9018833314767</v>
      </c>
      <c r="F22">
        <f>ROUND(2*E22,0)/2</f>
        <v>9229</v>
      </c>
      <c r="G22">
        <f>+C22-(C$7+F22*C$8)</f>
        <v>-0.20218999998905929</v>
      </c>
      <c r="I22">
        <f>+G22</f>
        <v>-0.20218999998905929</v>
      </c>
      <c r="O22">
        <f ca="1">+C$11+C$12*$F22</f>
        <v>-0.14681731198895148</v>
      </c>
      <c r="Q22" s="2">
        <f>+C22-15018.5</f>
        <v>35445.960400000004</v>
      </c>
    </row>
    <row r="23" spans="1:17" x14ac:dyDescent="0.2">
      <c r="A23" s="31" t="s">
        <v>42</v>
      </c>
      <c r="B23" s="32" t="s">
        <v>43</v>
      </c>
      <c r="C23" s="33">
        <v>57419.404300000002</v>
      </c>
      <c r="D23" s="31">
        <v>3.5000000000000001E-3</v>
      </c>
      <c r="E23">
        <f>+(C23-C$7)/C$8</f>
        <v>12603.925006429825</v>
      </c>
      <c r="F23">
        <f>ROUND(2*E23,0)/2</f>
        <v>12604</v>
      </c>
      <c r="G23">
        <f>+C23-(C$7+F23*C$8)</f>
        <v>-0.15453999999590451</v>
      </c>
      <c r="I23">
        <f>+G23</f>
        <v>-0.15453999999590451</v>
      </c>
      <c r="O23">
        <f ca="1">+C$11+C$12*$F23</f>
        <v>-0.19508542506358101</v>
      </c>
      <c r="Q23" s="2">
        <f>+C23-15018.5</f>
        <v>42400.904300000002</v>
      </c>
    </row>
    <row r="24" spans="1:17" x14ac:dyDescent="0.2">
      <c r="C24" s="12"/>
      <c r="D24" s="12"/>
      <c r="Q24" s="2"/>
    </row>
    <row r="25" spans="1:17" x14ac:dyDescent="0.2">
      <c r="C25" s="12"/>
      <c r="D25" s="12"/>
      <c r="Q25" s="2"/>
    </row>
    <row r="26" spans="1:17" x14ac:dyDescent="0.2">
      <c r="C26" s="12"/>
      <c r="D26" s="12"/>
      <c r="Q26" s="2"/>
    </row>
    <row r="27" spans="1:17" x14ac:dyDescent="0.2">
      <c r="C27" s="12"/>
      <c r="D27" s="12"/>
      <c r="Q27" s="2"/>
    </row>
    <row r="28" spans="1:17" x14ac:dyDescent="0.2">
      <c r="C28" s="12"/>
      <c r="D28" s="12"/>
      <c r="Q28" s="2"/>
    </row>
    <row r="29" spans="1:17" x14ac:dyDescent="0.2">
      <c r="C29" s="12"/>
      <c r="D29" s="12"/>
      <c r="Q29" s="2"/>
    </row>
    <row r="30" spans="1:17" x14ac:dyDescent="0.2">
      <c r="C30" s="12"/>
      <c r="D30" s="12"/>
      <c r="Q30" s="2"/>
    </row>
    <row r="31" spans="1:17" x14ac:dyDescent="0.2">
      <c r="C31" s="12"/>
      <c r="D31" s="12"/>
      <c r="Q31" s="2"/>
    </row>
    <row r="32" spans="1:17" x14ac:dyDescent="0.2">
      <c r="C32" s="12"/>
      <c r="D32" s="12"/>
      <c r="Q32" s="2"/>
    </row>
    <row r="33" spans="3:17" x14ac:dyDescent="0.2">
      <c r="C33" s="12"/>
      <c r="D33" s="12"/>
      <c r="Q33" s="2"/>
    </row>
    <row r="34" spans="3:17" x14ac:dyDescent="0.2">
      <c r="C34" s="12"/>
      <c r="D34" s="12"/>
    </row>
    <row r="35" spans="3:17" x14ac:dyDescent="0.2">
      <c r="C35" s="12"/>
      <c r="D35" s="12"/>
    </row>
    <row r="36" spans="3:17" x14ac:dyDescent="0.2">
      <c r="C36" s="12"/>
      <c r="D36" s="12"/>
    </row>
    <row r="37" spans="3:17" x14ac:dyDescent="0.2">
      <c r="C37" s="12"/>
      <c r="D37" s="12"/>
    </row>
    <row r="38" spans="3:17" x14ac:dyDescent="0.2">
      <c r="C38" s="12"/>
      <c r="D38" s="12"/>
    </row>
    <row r="39" spans="3:17" x14ac:dyDescent="0.2">
      <c r="C39" s="12"/>
      <c r="D39" s="12"/>
    </row>
    <row r="40" spans="3:17" x14ac:dyDescent="0.2">
      <c r="C40" s="12"/>
      <c r="D40" s="12"/>
    </row>
    <row r="41" spans="3:17" x14ac:dyDescent="0.2">
      <c r="C41" s="12"/>
      <c r="D41" s="12"/>
    </row>
    <row r="42" spans="3:17" x14ac:dyDescent="0.2">
      <c r="C42" s="12"/>
      <c r="D42" s="12"/>
    </row>
    <row r="43" spans="3:17" x14ac:dyDescent="0.2">
      <c r="C43" s="12"/>
      <c r="D43" s="12"/>
    </row>
    <row r="44" spans="3:17" x14ac:dyDescent="0.2">
      <c r="C44" s="12"/>
      <c r="D44" s="12"/>
    </row>
    <row r="45" spans="3:17" x14ac:dyDescent="0.2">
      <c r="C45" s="12"/>
      <c r="D45" s="12"/>
    </row>
    <row r="46" spans="3:17" x14ac:dyDescent="0.2">
      <c r="C46" s="12"/>
      <c r="D46" s="12"/>
    </row>
    <row r="47" spans="3:17" x14ac:dyDescent="0.2">
      <c r="C47" s="12"/>
      <c r="D47" s="12"/>
    </row>
    <row r="48" spans="3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2023-08-13T07:24:27Z</dcterms:modified>
</cp:coreProperties>
</file>