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74D6C05-D4E1-4C49-A175-93EDD61C12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G11" i="1"/>
  <c r="F11" i="1"/>
  <c r="C7" i="1"/>
  <c r="C21" i="1" s="1"/>
  <c r="A21" i="1"/>
  <c r="F15" i="1"/>
  <c r="F16" i="1" s="1"/>
  <c r="E21" i="1" l="1"/>
  <c r="F21" i="1" s="1"/>
  <c r="G21" i="1" s="1"/>
  <c r="C17" i="1"/>
  <c r="Q21" i="1"/>
  <c r="C12" i="1"/>
  <c r="C11" i="1"/>
  <c r="O24" i="1" l="1"/>
  <c r="O23" i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<sst xmlns="http://schemas.openxmlformats.org/spreadsheetml/2006/main" count="56" uniqueCount="50">
  <si>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</si>
  <si>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</si>
  <si>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</si>
  <si>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</si>
  <si>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</si>
  <si>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</si>
  <si>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</si>
  <si>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</si>
  <si>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</si>
  <si>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</si>
  <si>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</si>
  <si>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</si>
  <si>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</si>
  <si>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</si>
  <si>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</si>
  <si>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</si>
  <si>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</si>
  <si>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</si>
  <si>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</si>
  <si>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</si>
  <si>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</si>
  <si>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</si>
  <si>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</si>
  <si>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</si>
  <si>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</si>
  <si>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</si>
  <si>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</si>
  <si>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</si>
  <si>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</si>
  <si>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</si>
  <si>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</si>
  <si>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</si>
  <si>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</si>
  <si>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</si>
  <si>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</si>
  <si>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</si>
  <si>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</si>
  <si>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</si>
  <si>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</si>
  <si>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</si>
  <si>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</si>
  <si>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</si>
  <si>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</si>
  <si>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</si>
  <si>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</si>
  <si>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NSVS 6868695 Aur</t>
  </si>
  <si>
    <t>EB / EW</t>
  </si>
  <si>
    <t>VSX</t>
  </si>
  <si>
    <t>VSB,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</si>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</sst>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NSVS 6868695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149744</c:v>
                </c:pt>
                <c:pt idx="2">
                  <c:v>149744</c:v>
                </c:pt>
                <c:pt idx="3">
                  <c:v>149744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149744</c:v>
                </c:pt>
                <c:pt idx="2">
                  <c:v>149744</c:v>
                </c:pt>
                <c:pt idx="3">
                  <c:v>149744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149744</c:v>
                </c:pt>
                <c:pt idx="2">
                  <c:v>149744</c:v>
                </c:pt>
                <c:pt idx="3">
                  <c:v>149744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149744</c:v>
                </c:pt>
                <c:pt idx="2">
                  <c:v>149744</c:v>
                </c:pt>
                <c:pt idx="3">
                  <c:v>149744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-4.3777600134490058E-2</c:v>
                </c:pt>
                <c:pt idx="2">
                  <c:v>-4.3377599882660434E-2</c:v>
                </c:pt>
                <c:pt idx="3">
                  <c:v>-4.3277600052533671E-2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149744</c:v>
                </c:pt>
                <c:pt idx="2">
                  <c:v>149744</c:v>
                </c:pt>
                <c:pt idx="3">
                  <c:v>149744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149744</c:v>
                </c:pt>
                <c:pt idx="2">
                  <c:v>149744</c:v>
                </c:pt>
                <c:pt idx="3">
                  <c:v>149744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149744</c:v>
                </c:pt>
                <c:pt idx="2">
                  <c:v>149744</c:v>
                </c:pt>
                <c:pt idx="3">
                  <c:v>149744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149744</c:v>
                </c:pt>
                <c:pt idx="2">
                  <c:v>149744</c:v>
                </c:pt>
                <c:pt idx="3">
                  <c:v>149744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-4.3477600023228057E-2</c:v>
                </c:pt>
                <c:pt idx="2">
                  <c:v>-4.3477600023228057E-2</c:v>
                </c:pt>
                <c:pt idx="3">
                  <c:v>-4.3477600023228057E-2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149744</c:v>
                </c:pt>
                <c:pt idx="2">
                  <c:v>149744</c:v>
                </c:pt>
                <c:pt idx="3">
                  <c:v>149744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f>M1</f>
        <v>0</v>
      </c>
      <c r="D7" s="39"/>
    </row>
    <row r="8" spans="1:15" x14ac:dyDescent="0.2">
      <c r="A8" t="s">
        <v>3</v>
      </c>
      <c r="C8" s="6">
        <v>0.39995789999999998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-2.9034619098747233E-7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59891.252299999978</v>
      </c>
      <c r="E15" s="10" t="s">
        <v>30</v>
      </c>
      <c r="F15" s="25">
        <f ca="1">NOW()+15018.5+$C$5/24</f>
        <v>60178.93746238426</v>
      </c>
    </row>
    <row r="16" spans="1:15" x14ac:dyDescent="0.2">
      <c r="A16" s="12" t="s">
        <v>4</v>
      </c>
      <c r="B16" s="7"/>
      <c r="C16" s="13">
        <f ca="1">+C8+C12</f>
        <v>0.399957609653809</v>
      </c>
      <c r="E16" s="10" t="s">
        <v>35</v>
      </c>
      <c r="F16" s="11">
        <f ca="1">ROUND(2*(F15-$C$7)/$C$8,0)/2+F14</f>
        <v>150464</v>
      </c>
    </row>
    <row r="17" spans="1:21" ht="13.5" thickBot="1" x14ac:dyDescent="0.25">
      <c r="A17" s="10" t="s">
        <v>27</v>
      </c>
      <c r="B17" s="7"/>
      <c r="C17" s="7">
        <f>COUNT(C21:C2191)</f>
        <v>4</v>
      </c>
      <c r="E17" s="10" t="s">
        <v>36</v>
      </c>
      <c r="F17" s="19">
        <f ca="1">ROUND(2*(F15-$C$15)/$C$16,0)/2+F14</f>
        <v>720.5</v>
      </c>
    </row>
    <row r="18" spans="1:21" ht="14.25" thickTop="1" thickBot="1" x14ac:dyDescent="0.25">
      <c r="A18" s="12" t="s">
        <v>5</v>
      </c>
      <c r="B18" s="7"/>
      <c r="C18" s="15">
        <f ca="1">+C15</f>
        <v>59891.252299999978</v>
      </c>
      <c r="D18" s="16">
        <f ca="1">+C16</f>
        <v>0.399957609653809</v>
      </c>
      <c r="E18" s="10" t="s">
        <v>31</v>
      </c>
      <c r="F18" s="14">
        <f ca="1">+$C$15+$C$16*F17-15018.5-$C$5/24</f>
        <v>45161.317591088882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6">
        <f>C$7</f>
        <v>0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-15018.5</v>
      </c>
    </row>
    <row r="22" spans="1:21" x14ac:dyDescent="0.2">
      <c r="A22" s="41" t="s">
        <v>48</v>
      </c>
      <c r="B22" s="42" t="s">
        <v>49</v>
      </c>
      <c r="C22" s="43">
        <v>59891.251999999862</v>
      </c>
      <c r="D22" s="6"/>
      <c r="E22">
        <f t="shared" ref="E22:E24" si="0">+(C22-C$7)/C$8</f>
        <v>149743.89054447948</v>
      </c>
      <c r="F22">
        <f t="shared" ref="F22:F24" si="1">ROUND(2*E22,0)/2</f>
        <v>149744</v>
      </c>
      <c r="G22">
        <f t="shared" ref="G22:G24" si="2">+C22-(C$7+F22*C$8)</f>
        <v>-4.3777600134490058E-2</v>
      </c>
      <c r="K22">
        <f t="shared" ref="K22:K24" si="3">+G22</f>
        <v>-4.3777600134490058E-2</v>
      </c>
      <c r="O22">
        <f t="shared" ref="O22:O24" ca="1" si="4">+C$11+C$12*$F22</f>
        <v>-4.3477600023228057E-2</v>
      </c>
      <c r="Q22" s="1">
        <f t="shared" ref="Q22:Q24" si="5">+C22-15018.5</f>
        <v>44872.751999999862</v>
      </c>
    </row>
    <row r="23" spans="1:21" x14ac:dyDescent="0.2">
      <c r="A23" s="41" t="s">
        <v>48</v>
      </c>
      <c r="B23" s="42" t="s">
        <v>49</v>
      </c>
      <c r="C23" s="43">
        <v>59891.252400000114</v>
      </c>
      <c r="D23" s="6"/>
      <c r="E23">
        <f t="shared" si="0"/>
        <v>149743.89154458535</v>
      </c>
      <c r="F23">
        <f t="shared" si="1"/>
        <v>149744</v>
      </c>
      <c r="G23">
        <f t="shared" si="2"/>
        <v>-4.3377599882660434E-2</v>
      </c>
      <c r="K23">
        <f t="shared" si="3"/>
        <v>-4.3377599882660434E-2</v>
      </c>
      <c r="O23">
        <f t="shared" ca="1" si="4"/>
        <v>-4.3477600023228057E-2</v>
      </c>
      <c r="Q23" s="1">
        <f t="shared" si="5"/>
        <v>44872.752400000114</v>
      </c>
    </row>
    <row r="24" spans="1:21" x14ac:dyDescent="0.2">
      <c r="A24" s="41" t="s">
        <v>48</v>
      </c>
      <c r="B24" s="42" t="s">
        <v>49</v>
      </c>
      <c r="C24" s="43">
        <v>59891.252499999944</v>
      </c>
      <c r="D24" s="6"/>
      <c r="E24">
        <f t="shared" si="0"/>
        <v>149743.89179461126</v>
      </c>
      <c r="F24">
        <f t="shared" si="1"/>
        <v>149744</v>
      </c>
      <c r="G24">
        <f t="shared" si="2"/>
        <v>-4.3277600052533671E-2</v>
      </c>
      <c r="K24">
        <f t="shared" si="3"/>
        <v>-4.3277600052533671E-2</v>
      </c>
      <c r="O24">
        <f t="shared" ca="1" si="4"/>
        <v>-4.3477600023228057E-2</v>
      </c>
      <c r="Q24" s="1">
        <f t="shared" si="5"/>
        <v>44872.752499999944</v>
      </c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2023-08-22T10:29:56Z</dcterms:modified>
</cp:coreProperties>
</file>