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72C57C0-5AC0-4170-98EA-09EF4B057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0" i="1" l="1"/>
  <c r="F250" i="1" s="1"/>
  <c r="G250" i="1" s="1"/>
  <c r="K250" i="1" s="1"/>
  <c r="Q250" i="1"/>
  <c r="E251" i="1"/>
  <c r="F251" i="1" s="1"/>
  <c r="G251" i="1" s="1"/>
  <c r="K251" i="1" s="1"/>
  <c r="Q251" i="1"/>
  <c r="E252" i="1"/>
  <c r="F252" i="1" s="1"/>
  <c r="G252" i="1" s="1"/>
  <c r="K252" i="1" s="1"/>
  <c r="Q252" i="1"/>
  <c r="E253" i="1"/>
  <c r="F253" i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48" i="1"/>
  <c r="F248" i="1"/>
  <c r="G248" i="1"/>
  <c r="K248" i="1"/>
  <c r="Q248" i="1"/>
  <c r="E249" i="1"/>
  <c r="F249" i="1"/>
  <c r="G249" i="1"/>
  <c r="K249" i="1"/>
  <c r="Q249" i="1"/>
  <c r="E224" i="1"/>
  <c r="F224" i="1"/>
  <c r="E227" i="1"/>
  <c r="F227" i="1"/>
  <c r="E232" i="1"/>
  <c r="F232" i="1"/>
  <c r="E235" i="1"/>
  <c r="F235" i="1"/>
  <c r="E240" i="1"/>
  <c r="F240" i="1"/>
  <c r="E243" i="1"/>
  <c r="F243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E189" i="1"/>
  <c r="F189" i="1"/>
  <c r="E194" i="1"/>
  <c r="F194" i="1"/>
  <c r="E197" i="1"/>
  <c r="F197" i="1"/>
  <c r="E202" i="1"/>
  <c r="F202" i="1"/>
  <c r="E205" i="1"/>
  <c r="F205" i="1"/>
  <c r="E210" i="1"/>
  <c r="F210" i="1"/>
  <c r="E214" i="1"/>
  <c r="F214" i="1"/>
  <c r="E219" i="1"/>
  <c r="F219" i="1"/>
  <c r="Q212" i="1"/>
  <c r="E183" i="1"/>
  <c r="F183" i="1"/>
  <c r="E184" i="1"/>
  <c r="F184" i="1"/>
  <c r="G184" i="1"/>
  <c r="Q214" i="1"/>
  <c r="Q216" i="1"/>
  <c r="Q217" i="1"/>
  <c r="Q218" i="1"/>
  <c r="Q219" i="1"/>
  <c r="Q210" i="1"/>
  <c r="A11" i="2"/>
  <c r="H11" i="2"/>
  <c r="B11" i="2"/>
  <c r="G11" i="2"/>
  <c r="C11" i="2"/>
  <c r="E11" i="2"/>
  <c r="D11" i="2"/>
  <c r="C7" i="1"/>
  <c r="E220" i="1"/>
  <c r="F220" i="1"/>
  <c r="C8" i="1"/>
  <c r="E66" i="1"/>
  <c r="A12" i="2"/>
  <c r="H12" i="2"/>
  <c r="B12" i="2"/>
  <c r="G12" i="2"/>
  <c r="C12" i="2"/>
  <c r="D12" i="2"/>
  <c r="E71" i="1"/>
  <c r="E12" i="2"/>
  <c r="A13" i="2"/>
  <c r="H13" i="2"/>
  <c r="B13" i="2"/>
  <c r="G13" i="2"/>
  <c r="C13" i="2"/>
  <c r="E13" i="2"/>
  <c r="D13" i="2"/>
  <c r="E72" i="1"/>
  <c r="A14" i="2"/>
  <c r="H14" i="2"/>
  <c r="B14" i="2"/>
  <c r="G14" i="2"/>
  <c r="C14" i="2"/>
  <c r="E14" i="2"/>
  <c r="D14" i="2"/>
  <c r="E73" i="1"/>
  <c r="A15" i="2"/>
  <c r="H15" i="2"/>
  <c r="B15" i="2"/>
  <c r="G15" i="2"/>
  <c r="C15" i="2"/>
  <c r="E15" i="2"/>
  <c r="D15" i="2"/>
  <c r="E74" i="1"/>
  <c r="A16" i="2"/>
  <c r="H16" i="2"/>
  <c r="B16" i="2"/>
  <c r="G16" i="2"/>
  <c r="C16" i="2"/>
  <c r="D16" i="2"/>
  <c r="E75" i="1"/>
  <c r="E16" i="2"/>
  <c r="A17" i="2"/>
  <c r="H17" i="2"/>
  <c r="B17" i="2"/>
  <c r="G17" i="2"/>
  <c r="C17" i="2"/>
  <c r="D17" i="2"/>
  <c r="E77" i="1"/>
  <c r="E17" i="2"/>
  <c r="A18" i="2"/>
  <c r="H18" i="2"/>
  <c r="B18" i="2"/>
  <c r="G18" i="2"/>
  <c r="C18" i="2"/>
  <c r="E18" i="2"/>
  <c r="D18" i="2"/>
  <c r="E79" i="1"/>
  <c r="A19" i="2"/>
  <c r="H19" i="2"/>
  <c r="B19" i="2"/>
  <c r="G19" i="2"/>
  <c r="C19" i="2"/>
  <c r="E19" i="2"/>
  <c r="D19" i="2"/>
  <c r="E80" i="1"/>
  <c r="A20" i="2"/>
  <c r="H20" i="2"/>
  <c r="B20" i="2"/>
  <c r="G20" i="2"/>
  <c r="C20" i="2"/>
  <c r="D20" i="2"/>
  <c r="E81" i="1"/>
  <c r="E20" i="2"/>
  <c r="A21" i="2"/>
  <c r="H21" i="2"/>
  <c r="B21" i="2"/>
  <c r="G21" i="2"/>
  <c r="C21" i="2"/>
  <c r="D21" i="2"/>
  <c r="E84" i="1"/>
  <c r="E21" i="2"/>
  <c r="A22" i="2"/>
  <c r="H22" i="2"/>
  <c r="B22" i="2"/>
  <c r="G22" i="2"/>
  <c r="C22" i="2"/>
  <c r="E22" i="2"/>
  <c r="D22" i="2"/>
  <c r="E86" i="1"/>
  <c r="A23" i="2"/>
  <c r="H23" i="2"/>
  <c r="B23" i="2"/>
  <c r="G23" i="2"/>
  <c r="C23" i="2"/>
  <c r="E23" i="2"/>
  <c r="D23" i="2"/>
  <c r="E88" i="1"/>
  <c r="A24" i="2"/>
  <c r="H24" i="2"/>
  <c r="B24" i="2"/>
  <c r="G24" i="2"/>
  <c r="C24" i="2"/>
  <c r="D24" i="2"/>
  <c r="E91" i="1"/>
  <c r="E24" i="2"/>
  <c r="A25" i="2"/>
  <c r="H25" i="2"/>
  <c r="B25" i="2"/>
  <c r="G25" i="2"/>
  <c r="C25" i="2"/>
  <c r="D25" i="2"/>
  <c r="E94" i="1"/>
  <c r="E25" i="2"/>
  <c r="A26" i="2"/>
  <c r="H26" i="2"/>
  <c r="B26" i="2"/>
  <c r="G26" i="2"/>
  <c r="C26" i="2"/>
  <c r="E26" i="2"/>
  <c r="D26" i="2"/>
  <c r="E95" i="1"/>
  <c r="A27" i="2"/>
  <c r="H27" i="2"/>
  <c r="B27" i="2"/>
  <c r="G27" i="2"/>
  <c r="C27" i="2"/>
  <c r="F27" i="2"/>
  <c r="D27" i="2"/>
  <c r="E97" i="1"/>
  <c r="F97" i="1"/>
  <c r="A28" i="2"/>
  <c r="H28" i="2"/>
  <c r="B28" i="2"/>
  <c r="G28" i="2"/>
  <c r="C28" i="2"/>
  <c r="E28" i="2"/>
  <c r="F28" i="2"/>
  <c r="D28" i="2"/>
  <c r="E98" i="1"/>
  <c r="A29" i="2"/>
  <c r="H29" i="2"/>
  <c r="B29" i="2"/>
  <c r="G29" i="2"/>
  <c r="C29" i="2"/>
  <c r="E29" i="2"/>
  <c r="F29" i="2"/>
  <c r="D29" i="2"/>
  <c r="E99" i="1"/>
  <c r="A30" i="2"/>
  <c r="H30" i="2"/>
  <c r="B30" i="2"/>
  <c r="G30" i="2"/>
  <c r="C30" i="2"/>
  <c r="F30" i="2"/>
  <c r="D30" i="2"/>
  <c r="E100" i="1"/>
  <c r="E30" i="2"/>
  <c r="A31" i="2"/>
  <c r="H31" i="2"/>
  <c r="B31" i="2"/>
  <c r="G31" i="2"/>
  <c r="C31" i="2"/>
  <c r="E31" i="2"/>
  <c r="F31" i="2"/>
  <c r="D31" i="2"/>
  <c r="E101" i="1"/>
  <c r="A32" i="2"/>
  <c r="H32" i="2"/>
  <c r="B32" i="2"/>
  <c r="G32" i="2"/>
  <c r="C32" i="2"/>
  <c r="D32" i="2"/>
  <c r="E102" i="1"/>
  <c r="A33" i="2"/>
  <c r="H33" i="2"/>
  <c r="B33" i="2"/>
  <c r="G33" i="2"/>
  <c r="C33" i="2"/>
  <c r="E33" i="2"/>
  <c r="D33" i="2"/>
  <c r="E105" i="1"/>
  <c r="A34" i="2"/>
  <c r="H34" i="2"/>
  <c r="B34" i="2"/>
  <c r="G34" i="2"/>
  <c r="C34" i="2"/>
  <c r="D34" i="2"/>
  <c r="E106" i="1"/>
  <c r="A35" i="2"/>
  <c r="H35" i="2"/>
  <c r="B35" i="2"/>
  <c r="G35" i="2"/>
  <c r="C35" i="2"/>
  <c r="E35" i="2"/>
  <c r="D35" i="2"/>
  <c r="E110" i="1"/>
  <c r="A36" i="2"/>
  <c r="H36" i="2"/>
  <c r="B36" i="2"/>
  <c r="G36" i="2"/>
  <c r="C36" i="2"/>
  <c r="D36" i="2"/>
  <c r="E111" i="1"/>
  <c r="A37" i="2"/>
  <c r="H37" i="2"/>
  <c r="B37" i="2"/>
  <c r="G37" i="2"/>
  <c r="C37" i="2"/>
  <c r="E37" i="2"/>
  <c r="D37" i="2"/>
  <c r="E113" i="1"/>
  <c r="A38" i="2"/>
  <c r="H38" i="2"/>
  <c r="B38" i="2"/>
  <c r="G38" i="2"/>
  <c r="C38" i="2"/>
  <c r="D38" i="2"/>
  <c r="E114" i="1"/>
  <c r="A39" i="2"/>
  <c r="H39" i="2"/>
  <c r="B39" i="2"/>
  <c r="G39" i="2"/>
  <c r="C39" i="2"/>
  <c r="E39" i="2"/>
  <c r="D39" i="2"/>
  <c r="E115" i="1"/>
  <c r="A40" i="2"/>
  <c r="H40" i="2"/>
  <c r="B40" i="2"/>
  <c r="G40" i="2"/>
  <c r="C40" i="2"/>
  <c r="E40" i="2"/>
  <c r="D40" i="2"/>
  <c r="E116" i="1"/>
  <c r="A41" i="2"/>
  <c r="H41" i="2"/>
  <c r="B41" i="2"/>
  <c r="G41" i="2"/>
  <c r="C41" i="2"/>
  <c r="D41" i="2"/>
  <c r="E117" i="1"/>
  <c r="A42" i="2"/>
  <c r="H42" i="2"/>
  <c r="B42" i="2"/>
  <c r="G42" i="2"/>
  <c r="C42" i="2"/>
  <c r="E42" i="2"/>
  <c r="D42" i="2"/>
  <c r="E118" i="1"/>
  <c r="A43" i="2"/>
  <c r="H43" i="2"/>
  <c r="B43" i="2"/>
  <c r="G43" i="2"/>
  <c r="C43" i="2"/>
  <c r="E43" i="2"/>
  <c r="D43" i="2"/>
  <c r="E119" i="1"/>
  <c r="A44" i="2"/>
  <c r="H44" i="2"/>
  <c r="B44" i="2"/>
  <c r="G44" i="2"/>
  <c r="C44" i="2"/>
  <c r="E44" i="2"/>
  <c r="D44" i="2"/>
  <c r="E120" i="1"/>
  <c r="A45" i="2"/>
  <c r="H45" i="2"/>
  <c r="B45" i="2"/>
  <c r="G45" i="2"/>
  <c r="C45" i="2"/>
  <c r="E45" i="2"/>
  <c r="D45" i="2"/>
  <c r="E123" i="1"/>
  <c r="A46" i="2"/>
  <c r="H46" i="2"/>
  <c r="B46" i="2"/>
  <c r="G46" i="2"/>
  <c r="C46" i="2"/>
  <c r="D46" i="2"/>
  <c r="E124" i="1"/>
  <c r="A47" i="2"/>
  <c r="H47" i="2"/>
  <c r="B47" i="2"/>
  <c r="G47" i="2"/>
  <c r="C47" i="2"/>
  <c r="E47" i="2"/>
  <c r="D47" i="2"/>
  <c r="E125" i="1"/>
  <c r="A48" i="2"/>
  <c r="H48" i="2"/>
  <c r="B48" i="2"/>
  <c r="G48" i="2"/>
  <c r="C48" i="2"/>
  <c r="E48" i="2"/>
  <c r="D48" i="2"/>
  <c r="E126" i="1"/>
  <c r="A49" i="2"/>
  <c r="H49" i="2"/>
  <c r="B49" i="2"/>
  <c r="G49" i="2"/>
  <c r="C49" i="2"/>
  <c r="D49" i="2"/>
  <c r="E127" i="1"/>
  <c r="A50" i="2"/>
  <c r="H50" i="2"/>
  <c r="B50" i="2"/>
  <c r="G50" i="2"/>
  <c r="C50" i="2"/>
  <c r="E50" i="2"/>
  <c r="D50" i="2"/>
  <c r="E128" i="1"/>
  <c r="A51" i="2"/>
  <c r="H51" i="2"/>
  <c r="B51" i="2"/>
  <c r="G51" i="2"/>
  <c r="C51" i="2"/>
  <c r="E51" i="2"/>
  <c r="D51" i="2"/>
  <c r="E129" i="1"/>
  <c r="A52" i="2"/>
  <c r="H52" i="2"/>
  <c r="B52" i="2"/>
  <c r="G52" i="2"/>
  <c r="C52" i="2"/>
  <c r="E52" i="2"/>
  <c r="D52" i="2"/>
  <c r="E130" i="1"/>
  <c r="A53" i="2"/>
  <c r="H53" i="2"/>
  <c r="B53" i="2"/>
  <c r="G53" i="2"/>
  <c r="C53" i="2"/>
  <c r="E53" i="2"/>
  <c r="D53" i="2"/>
  <c r="E131" i="1"/>
  <c r="A54" i="2"/>
  <c r="H54" i="2"/>
  <c r="B54" i="2"/>
  <c r="G54" i="2"/>
  <c r="C54" i="2"/>
  <c r="D54" i="2"/>
  <c r="E132" i="1"/>
  <c r="F132" i="1"/>
  <c r="A55" i="2"/>
  <c r="H55" i="2"/>
  <c r="B55" i="2"/>
  <c r="G55" i="2"/>
  <c r="C55" i="2"/>
  <c r="E55" i="2"/>
  <c r="D55" i="2"/>
  <c r="E133" i="1"/>
  <c r="A56" i="2"/>
  <c r="H56" i="2"/>
  <c r="B56" i="2"/>
  <c r="G56" i="2"/>
  <c r="C56" i="2"/>
  <c r="E56" i="2"/>
  <c r="D56" i="2"/>
  <c r="E134" i="1"/>
  <c r="A57" i="2"/>
  <c r="H57" i="2"/>
  <c r="B57" i="2"/>
  <c r="G57" i="2"/>
  <c r="C57" i="2"/>
  <c r="D57" i="2"/>
  <c r="E135" i="1"/>
  <c r="A58" i="2"/>
  <c r="H58" i="2"/>
  <c r="B58" i="2"/>
  <c r="G58" i="2"/>
  <c r="C58" i="2"/>
  <c r="E58" i="2"/>
  <c r="D58" i="2"/>
  <c r="E136" i="1"/>
  <c r="A59" i="2"/>
  <c r="H59" i="2"/>
  <c r="B59" i="2"/>
  <c r="G59" i="2"/>
  <c r="C59" i="2"/>
  <c r="E59" i="2"/>
  <c r="D59" i="2"/>
  <c r="E139" i="1"/>
  <c r="A60" i="2"/>
  <c r="H60" i="2"/>
  <c r="B60" i="2"/>
  <c r="G60" i="2"/>
  <c r="C60" i="2"/>
  <c r="E60" i="2"/>
  <c r="D60" i="2"/>
  <c r="E140" i="1"/>
  <c r="A61" i="2"/>
  <c r="H61" i="2"/>
  <c r="B61" i="2"/>
  <c r="G61" i="2"/>
  <c r="C61" i="2"/>
  <c r="E61" i="2"/>
  <c r="D61" i="2"/>
  <c r="E143" i="1"/>
  <c r="A62" i="2"/>
  <c r="H62" i="2"/>
  <c r="B62" i="2"/>
  <c r="G62" i="2"/>
  <c r="C62" i="2"/>
  <c r="D62" i="2"/>
  <c r="E144" i="1"/>
  <c r="A63" i="2"/>
  <c r="H63" i="2"/>
  <c r="B63" i="2"/>
  <c r="G63" i="2"/>
  <c r="C63" i="2"/>
  <c r="E63" i="2"/>
  <c r="D63" i="2"/>
  <c r="E145" i="1"/>
  <c r="A64" i="2"/>
  <c r="H64" i="2"/>
  <c r="B64" i="2"/>
  <c r="G64" i="2"/>
  <c r="C64" i="2"/>
  <c r="D64" i="2"/>
  <c r="E146" i="1"/>
  <c r="A65" i="2"/>
  <c r="H65" i="2"/>
  <c r="B65" i="2"/>
  <c r="G65" i="2"/>
  <c r="C65" i="2"/>
  <c r="D65" i="2"/>
  <c r="E147" i="1"/>
  <c r="A66" i="2"/>
  <c r="H66" i="2"/>
  <c r="B66" i="2"/>
  <c r="G66" i="2"/>
  <c r="C66" i="2"/>
  <c r="E66" i="2"/>
  <c r="D66" i="2"/>
  <c r="E148" i="1"/>
  <c r="A67" i="2"/>
  <c r="H67" i="2"/>
  <c r="B67" i="2"/>
  <c r="G67" i="2"/>
  <c r="C67" i="2"/>
  <c r="D67" i="2"/>
  <c r="E149" i="1"/>
  <c r="A68" i="2"/>
  <c r="H68" i="2"/>
  <c r="B68" i="2"/>
  <c r="G68" i="2"/>
  <c r="C68" i="2"/>
  <c r="E68" i="2"/>
  <c r="D68" i="2"/>
  <c r="E150" i="1"/>
  <c r="A69" i="2"/>
  <c r="H69" i="2"/>
  <c r="B69" i="2"/>
  <c r="G69" i="2"/>
  <c r="C69" i="2"/>
  <c r="D69" i="2"/>
  <c r="E155" i="1"/>
  <c r="F155" i="1"/>
  <c r="A70" i="2"/>
  <c r="H70" i="2"/>
  <c r="B70" i="2"/>
  <c r="G70" i="2"/>
  <c r="C70" i="2"/>
  <c r="E70" i="2"/>
  <c r="D70" i="2"/>
  <c r="E156" i="1"/>
  <c r="A71" i="2"/>
  <c r="H71" i="2"/>
  <c r="B71" i="2"/>
  <c r="G71" i="2"/>
  <c r="C71" i="2"/>
  <c r="E71" i="2"/>
  <c r="D71" i="2"/>
  <c r="E158" i="1"/>
  <c r="A72" i="2"/>
  <c r="H72" i="2"/>
  <c r="B72" i="2"/>
  <c r="G72" i="2"/>
  <c r="C72" i="2"/>
  <c r="D72" i="2"/>
  <c r="E159" i="1"/>
  <c r="F159" i="1"/>
  <c r="A73" i="2"/>
  <c r="H73" i="2"/>
  <c r="B73" i="2"/>
  <c r="G73" i="2"/>
  <c r="C73" i="2"/>
  <c r="D73" i="2"/>
  <c r="E162" i="1"/>
  <c r="A74" i="2"/>
  <c r="H74" i="2"/>
  <c r="B74" i="2"/>
  <c r="G74" i="2"/>
  <c r="C74" i="2"/>
  <c r="E74" i="2"/>
  <c r="D74" i="2"/>
  <c r="E164" i="1"/>
  <c r="A75" i="2"/>
  <c r="H75" i="2"/>
  <c r="B75" i="2"/>
  <c r="G75" i="2"/>
  <c r="C75" i="2"/>
  <c r="D75" i="2"/>
  <c r="E166" i="1"/>
  <c r="A76" i="2"/>
  <c r="H76" i="2"/>
  <c r="B76" i="2"/>
  <c r="G76" i="2"/>
  <c r="C76" i="2"/>
  <c r="E76" i="2"/>
  <c r="D76" i="2"/>
  <c r="E169" i="1"/>
  <c r="F169" i="1"/>
  <c r="A77" i="2"/>
  <c r="H77" i="2"/>
  <c r="B77" i="2"/>
  <c r="G77" i="2"/>
  <c r="C77" i="2"/>
  <c r="D77" i="2"/>
  <c r="E170" i="1"/>
  <c r="A78" i="2"/>
  <c r="H78" i="2"/>
  <c r="B78" i="2"/>
  <c r="G78" i="2"/>
  <c r="C78" i="2"/>
  <c r="E78" i="2"/>
  <c r="D78" i="2"/>
  <c r="E172" i="1"/>
  <c r="A79" i="2"/>
  <c r="H79" i="2"/>
  <c r="B79" i="2"/>
  <c r="G79" i="2"/>
  <c r="C79" i="2"/>
  <c r="E79" i="2"/>
  <c r="D79" i="2"/>
  <c r="E175" i="1"/>
  <c r="F175" i="1"/>
  <c r="A80" i="2"/>
  <c r="H80" i="2"/>
  <c r="B80" i="2"/>
  <c r="G80" i="2"/>
  <c r="C80" i="2"/>
  <c r="D80" i="2"/>
  <c r="E177" i="1"/>
  <c r="A81" i="2"/>
  <c r="H81" i="2"/>
  <c r="B81" i="2"/>
  <c r="G81" i="2"/>
  <c r="C81" i="2"/>
  <c r="E81" i="2"/>
  <c r="D81" i="2"/>
  <c r="E178" i="1"/>
  <c r="A82" i="2"/>
  <c r="H82" i="2"/>
  <c r="B82" i="2"/>
  <c r="G82" i="2"/>
  <c r="C82" i="2"/>
  <c r="E82" i="2"/>
  <c r="D82" i="2"/>
  <c r="E180" i="1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E85" i="2"/>
  <c r="D85" i="2"/>
  <c r="A86" i="2"/>
  <c r="H86" i="2"/>
  <c r="B86" i="2"/>
  <c r="G86" i="2"/>
  <c r="C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A89" i="2"/>
  <c r="H89" i="2"/>
  <c r="B89" i="2"/>
  <c r="G89" i="2"/>
  <c r="C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E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E21" i="1"/>
  <c r="A99" i="2"/>
  <c r="H99" i="2"/>
  <c r="B99" i="2"/>
  <c r="G99" i="2"/>
  <c r="C99" i="2"/>
  <c r="E99" i="2"/>
  <c r="D99" i="2"/>
  <c r="E22" i="1"/>
  <c r="A100" i="2"/>
  <c r="H100" i="2"/>
  <c r="B100" i="2"/>
  <c r="G100" i="2"/>
  <c r="C100" i="2"/>
  <c r="E100" i="2"/>
  <c r="D100" i="2"/>
  <c r="E23" i="1"/>
  <c r="A101" i="2"/>
  <c r="H101" i="2"/>
  <c r="B101" i="2"/>
  <c r="G101" i="2"/>
  <c r="C101" i="2"/>
  <c r="E101" i="2"/>
  <c r="D101" i="2"/>
  <c r="E24" i="1"/>
  <c r="A102" i="2"/>
  <c r="H102" i="2"/>
  <c r="B102" i="2"/>
  <c r="G102" i="2"/>
  <c r="C102" i="2"/>
  <c r="E102" i="2"/>
  <c r="D102" i="2"/>
  <c r="E25" i="1"/>
  <c r="A103" i="2"/>
  <c r="H103" i="2"/>
  <c r="B103" i="2"/>
  <c r="G103" i="2"/>
  <c r="C103" i="2"/>
  <c r="E103" i="2"/>
  <c r="D103" i="2"/>
  <c r="E26" i="1"/>
  <c r="A104" i="2"/>
  <c r="H104" i="2"/>
  <c r="B104" i="2"/>
  <c r="G104" i="2"/>
  <c r="C104" i="2"/>
  <c r="E104" i="2"/>
  <c r="D104" i="2"/>
  <c r="E27" i="1"/>
  <c r="A105" i="2"/>
  <c r="H105" i="2"/>
  <c r="B105" i="2"/>
  <c r="G105" i="2"/>
  <c r="C105" i="2"/>
  <c r="E105" i="2"/>
  <c r="D105" i="2"/>
  <c r="E28" i="1"/>
  <c r="A106" i="2"/>
  <c r="H106" i="2"/>
  <c r="B106" i="2"/>
  <c r="G106" i="2"/>
  <c r="C106" i="2"/>
  <c r="E106" i="2"/>
  <c r="D106" i="2"/>
  <c r="E29" i="1"/>
  <c r="A107" i="2"/>
  <c r="H107" i="2"/>
  <c r="B107" i="2"/>
  <c r="G107" i="2"/>
  <c r="C107" i="2"/>
  <c r="E107" i="2"/>
  <c r="D107" i="2"/>
  <c r="E30" i="1"/>
  <c r="A108" i="2"/>
  <c r="H108" i="2"/>
  <c r="B108" i="2"/>
  <c r="G108" i="2"/>
  <c r="C108" i="2"/>
  <c r="E108" i="2"/>
  <c r="D108" i="2"/>
  <c r="E31" i="1"/>
  <c r="A109" i="2"/>
  <c r="H109" i="2"/>
  <c r="B109" i="2"/>
  <c r="G109" i="2"/>
  <c r="C109" i="2"/>
  <c r="E109" i="2"/>
  <c r="D109" i="2"/>
  <c r="E32" i="1"/>
  <c r="A110" i="2"/>
  <c r="H110" i="2"/>
  <c r="B110" i="2"/>
  <c r="G110" i="2"/>
  <c r="C110" i="2"/>
  <c r="E110" i="2"/>
  <c r="D110" i="2"/>
  <c r="E33" i="1"/>
  <c r="A111" i="2"/>
  <c r="H111" i="2"/>
  <c r="B111" i="2"/>
  <c r="G111" i="2"/>
  <c r="C111" i="2"/>
  <c r="E111" i="2"/>
  <c r="D111" i="2"/>
  <c r="E34" i="1"/>
  <c r="A112" i="2"/>
  <c r="H112" i="2"/>
  <c r="B112" i="2"/>
  <c r="G112" i="2"/>
  <c r="C112" i="2"/>
  <c r="E112" i="2"/>
  <c r="D112" i="2"/>
  <c r="E35" i="1"/>
  <c r="A113" i="2"/>
  <c r="H113" i="2"/>
  <c r="B113" i="2"/>
  <c r="G113" i="2"/>
  <c r="C113" i="2"/>
  <c r="E113" i="2"/>
  <c r="D113" i="2"/>
  <c r="E36" i="1"/>
  <c r="A114" i="2"/>
  <c r="H114" i="2"/>
  <c r="B114" i="2"/>
  <c r="G114" i="2"/>
  <c r="C114" i="2"/>
  <c r="E114" i="2"/>
  <c r="D114" i="2"/>
  <c r="E37" i="1"/>
  <c r="A115" i="2"/>
  <c r="H115" i="2"/>
  <c r="B115" i="2"/>
  <c r="G115" i="2"/>
  <c r="C115" i="2"/>
  <c r="E115" i="2"/>
  <c r="D115" i="2"/>
  <c r="E38" i="1"/>
  <c r="A116" i="2"/>
  <c r="H116" i="2"/>
  <c r="B116" i="2"/>
  <c r="G116" i="2"/>
  <c r="C116" i="2"/>
  <c r="E116" i="2"/>
  <c r="D116" i="2"/>
  <c r="E39" i="1"/>
  <c r="A117" i="2"/>
  <c r="H117" i="2"/>
  <c r="B117" i="2"/>
  <c r="G117" i="2"/>
  <c r="C117" i="2"/>
  <c r="E117" i="2"/>
  <c r="D117" i="2"/>
  <c r="E40" i="1"/>
  <c r="A118" i="2"/>
  <c r="H118" i="2"/>
  <c r="B118" i="2"/>
  <c r="G118" i="2"/>
  <c r="C118" i="2"/>
  <c r="E118" i="2"/>
  <c r="D118" i="2"/>
  <c r="E41" i="1"/>
  <c r="A119" i="2"/>
  <c r="H119" i="2"/>
  <c r="B119" i="2"/>
  <c r="G119" i="2"/>
  <c r="C119" i="2"/>
  <c r="E119" i="2"/>
  <c r="D119" i="2"/>
  <c r="E42" i="1"/>
  <c r="A120" i="2"/>
  <c r="H120" i="2"/>
  <c r="B120" i="2"/>
  <c r="G120" i="2"/>
  <c r="C120" i="2"/>
  <c r="E120" i="2"/>
  <c r="D120" i="2"/>
  <c r="E43" i="1"/>
  <c r="A121" i="2"/>
  <c r="H121" i="2"/>
  <c r="B121" i="2"/>
  <c r="G121" i="2"/>
  <c r="C121" i="2"/>
  <c r="E121" i="2"/>
  <c r="D121" i="2"/>
  <c r="E44" i="1"/>
  <c r="A122" i="2"/>
  <c r="H122" i="2"/>
  <c r="B122" i="2"/>
  <c r="G122" i="2"/>
  <c r="C122" i="2"/>
  <c r="E122" i="2"/>
  <c r="D122" i="2"/>
  <c r="E45" i="1"/>
  <c r="A123" i="2"/>
  <c r="H123" i="2"/>
  <c r="B123" i="2"/>
  <c r="G123" i="2"/>
  <c r="C123" i="2"/>
  <c r="E123" i="2"/>
  <c r="D123" i="2"/>
  <c r="E46" i="1"/>
  <c r="A124" i="2"/>
  <c r="H124" i="2"/>
  <c r="B124" i="2"/>
  <c r="G124" i="2"/>
  <c r="C124" i="2"/>
  <c r="E124" i="2"/>
  <c r="D124" i="2"/>
  <c r="E47" i="1"/>
  <c r="A125" i="2"/>
  <c r="H125" i="2"/>
  <c r="B125" i="2"/>
  <c r="G125" i="2"/>
  <c r="C125" i="2"/>
  <c r="E125" i="2"/>
  <c r="D125" i="2"/>
  <c r="E48" i="1"/>
  <c r="A126" i="2"/>
  <c r="H126" i="2"/>
  <c r="B126" i="2"/>
  <c r="G126" i="2"/>
  <c r="C126" i="2"/>
  <c r="E126" i="2"/>
  <c r="D126" i="2"/>
  <c r="E49" i="1"/>
  <c r="A127" i="2"/>
  <c r="H127" i="2"/>
  <c r="B127" i="2"/>
  <c r="G127" i="2"/>
  <c r="C127" i="2"/>
  <c r="E127" i="2"/>
  <c r="D127" i="2"/>
  <c r="E50" i="1"/>
  <c r="A128" i="2"/>
  <c r="H128" i="2"/>
  <c r="B128" i="2"/>
  <c r="G128" i="2"/>
  <c r="C128" i="2"/>
  <c r="E128" i="2"/>
  <c r="D128" i="2"/>
  <c r="E51" i="1"/>
  <c r="A129" i="2"/>
  <c r="H129" i="2"/>
  <c r="B129" i="2"/>
  <c r="G129" i="2"/>
  <c r="C129" i="2"/>
  <c r="E129" i="2"/>
  <c r="D129" i="2"/>
  <c r="E52" i="1"/>
  <c r="A130" i="2"/>
  <c r="H130" i="2"/>
  <c r="B130" i="2"/>
  <c r="G130" i="2"/>
  <c r="C130" i="2"/>
  <c r="E130" i="2"/>
  <c r="D130" i="2"/>
  <c r="E53" i="1"/>
  <c r="A131" i="2"/>
  <c r="H131" i="2"/>
  <c r="B131" i="2"/>
  <c r="G131" i="2"/>
  <c r="C131" i="2"/>
  <c r="E131" i="2"/>
  <c r="D131" i="2"/>
  <c r="E54" i="1"/>
  <c r="A132" i="2"/>
  <c r="H132" i="2"/>
  <c r="B132" i="2"/>
  <c r="G132" i="2"/>
  <c r="C132" i="2"/>
  <c r="E132" i="2"/>
  <c r="D132" i="2"/>
  <c r="E55" i="1"/>
  <c r="A133" i="2"/>
  <c r="H133" i="2"/>
  <c r="B133" i="2"/>
  <c r="G133" i="2"/>
  <c r="C133" i="2"/>
  <c r="E133" i="2"/>
  <c r="D133" i="2"/>
  <c r="E56" i="1"/>
  <c r="A134" i="2"/>
  <c r="H134" i="2"/>
  <c r="B134" i="2"/>
  <c r="G134" i="2"/>
  <c r="C134" i="2"/>
  <c r="E134" i="2"/>
  <c r="D134" i="2"/>
  <c r="E57" i="1"/>
  <c r="A135" i="2"/>
  <c r="H135" i="2"/>
  <c r="B135" i="2"/>
  <c r="G135" i="2"/>
  <c r="C135" i="2"/>
  <c r="E135" i="2"/>
  <c r="D135" i="2"/>
  <c r="E58" i="1"/>
  <c r="A136" i="2"/>
  <c r="H136" i="2"/>
  <c r="B136" i="2"/>
  <c r="G136" i="2"/>
  <c r="C136" i="2"/>
  <c r="E136" i="2"/>
  <c r="D136" i="2"/>
  <c r="E59" i="1"/>
  <c r="A137" i="2"/>
  <c r="H137" i="2"/>
  <c r="B137" i="2"/>
  <c r="G137" i="2"/>
  <c r="C137" i="2"/>
  <c r="E137" i="2"/>
  <c r="D137" i="2"/>
  <c r="E60" i="1"/>
  <c r="A138" i="2"/>
  <c r="H138" i="2"/>
  <c r="B138" i="2"/>
  <c r="G138" i="2"/>
  <c r="C138" i="2"/>
  <c r="E138" i="2"/>
  <c r="D138" i="2"/>
  <c r="E61" i="1"/>
  <c r="A139" i="2"/>
  <c r="H139" i="2"/>
  <c r="B139" i="2"/>
  <c r="G139" i="2"/>
  <c r="C139" i="2"/>
  <c r="E139" i="2"/>
  <c r="D139" i="2"/>
  <c r="E62" i="1"/>
  <c r="A140" i="2"/>
  <c r="H140" i="2"/>
  <c r="B140" i="2"/>
  <c r="G140" i="2"/>
  <c r="C140" i="2"/>
  <c r="E140" i="2"/>
  <c r="D140" i="2"/>
  <c r="E63" i="1"/>
  <c r="A141" i="2"/>
  <c r="H141" i="2"/>
  <c r="B141" i="2"/>
  <c r="G141" i="2"/>
  <c r="C141" i="2"/>
  <c r="E141" i="2"/>
  <c r="D141" i="2"/>
  <c r="E64" i="1"/>
  <c r="A142" i="2"/>
  <c r="H142" i="2"/>
  <c r="B142" i="2"/>
  <c r="G142" i="2"/>
  <c r="C142" i="2"/>
  <c r="E142" i="2"/>
  <c r="D142" i="2"/>
  <c r="E67" i="1"/>
  <c r="F67" i="1"/>
  <c r="A143" i="2"/>
  <c r="H143" i="2"/>
  <c r="B143" i="2"/>
  <c r="G143" i="2"/>
  <c r="C143" i="2"/>
  <c r="E143" i="2"/>
  <c r="D143" i="2"/>
  <c r="E68" i="1"/>
  <c r="A144" i="2"/>
  <c r="H144" i="2"/>
  <c r="B144" i="2"/>
  <c r="G144" i="2"/>
  <c r="C144" i="2"/>
  <c r="E144" i="2"/>
  <c r="D144" i="2"/>
  <c r="E69" i="1"/>
  <c r="A145" i="2"/>
  <c r="H145" i="2"/>
  <c r="B145" i="2"/>
  <c r="G145" i="2"/>
  <c r="C145" i="2"/>
  <c r="E145" i="2"/>
  <c r="D145" i="2"/>
  <c r="E70" i="1"/>
  <c r="A146" i="2"/>
  <c r="H146" i="2"/>
  <c r="B146" i="2"/>
  <c r="G146" i="2"/>
  <c r="C146" i="2"/>
  <c r="E146" i="2"/>
  <c r="D146" i="2"/>
  <c r="E76" i="1"/>
  <c r="A147" i="2"/>
  <c r="H147" i="2"/>
  <c r="B147" i="2"/>
  <c r="G147" i="2"/>
  <c r="C147" i="2"/>
  <c r="E147" i="2"/>
  <c r="D147" i="2"/>
  <c r="E78" i="1"/>
  <c r="A148" i="2"/>
  <c r="H148" i="2"/>
  <c r="B148" i="2"/>
  <c r="G148" i="2"/>
  <c r="C148" i="2"/>
  <c r="E148" i="2"/>
  <c r="D148" i="2"/>
  <c r="E96" i="1"/>
  <c r="F96" i="1"/>
  <c r="A149" i="2"/>
  <c r="H149" i="2"/>
  <c r="B149" i="2"/>
  <c r="G149" i="2"/>
  <c r="C149" i="2"/>
  <c r="E149" i="2"/>
  <c r="D149" i="2"/>
  <c r="E103" i="1"/>
  <c r="F103" i="1"/>
  <c r="A150" i="2"/>
  <c r="H150" i="2"/>
  <c r="B150" i="2"/>
  <c r="G150" i="2"/>
  <c r="C150" i="2"/>
  <c r="E150" i="2"/>
  <c r="D150" i="2"/>
  <c r="E107" i="1"/>
  <c r="A151" i="2"/>
  <c r="H151" i="2"/>
  <c r="B151" i="2"/>
  <c r="G151" i="2"/>
  <c r="C151" i="2"/>
  <c r="E151" i="2"/>
  <c r="D151" i="2"/>
  <c r="E108" i="1"/>
  <c r="F108" i="1"/>
  <c r="A152" i="2"/>
  <c r="H152" i="2"/>
  <c r="B152" i="2"/>
  <c r="G152" i="2"/>
  <c r="C152" i="2"/>
  <c r="E152" i="2"/>
  <c r="D152" i="2"/>
  <c r="E109" i="1"/>
  <c r="A153" i="2"/>
  <c r="H153" i="2"/>
  <c r="B153" i="2"/>
  <c r="G153" i="2"/>
  <c r="C153" i="2"/>
  <c r="E153" i="2"/>
  <c r="D153" i="2"/>
  <c r="E112" i="1"/>
  <c r="F112" i="1"/>
  <c r="A154" i="2"/>
  <c r="H154" i="2"/>
  <c r="B154" i="2"/>
  <c r="G154" i="2"/>
  <c r="C154" i="2"/>
  <c r="E154" i="2"/>
  <c r="D154" i="2"/>
  <c r="E122" i="1"/>
  <c r="A155" i="2"/>
  <c r="H155" i="2"/>
  <c r="B155" i="2"/>
  <c r="G155" i="2"/>
  <c r="C155" i="2"/>
  <c r="E155" i="2"/>
  <c r="D155" i="2"/>
  <c r="E137" i="1"/>
  <c r="A156" i="2"/>
  <c r="H156" i="2"/>
  <c r="B156" i="2"/>
  <c r="G156" i="2"/>
  <c r="C156" i="2"/>
  <c r="E156" i="2"/>
  <c r="D156" i="2"/>
  <c r="E138" i="1"/>
  <c r="A157" i="2"/>
  <c r="H157" i="2"/>
  <c r="B157" i="2"/>
  <c r="G157" i="2"/>
  <c r="C157" i="2"/>
  <c r="E157" i="2"/>
  <c r="D157" i="2"/>
  <c r="E141" i="1"/>
  <c r="F141" i="1"/>
  <c r="A158" i="2"/>
  <c r="H158" i="2"/>
  <c r="B158" i="2"/>
  <c r="G158" i="2"/>
  <c r="C158" i="2"/>
  <c r="E158" i="2"/>
  <c r="D158" i="2"/>
  <c r="E142" i="1"/>
  <c r="A159" i="2"/>
  <c r="H159" i="2"/>
  <c r="B159" i="2"/>
  <c r="G159" i="2"/>
  <c r="C159" i="2"/>
  <c r="E159" i="2"/>
  <c r="D159" i="2"/>
  <c r="E151" i="1"/>
  <c r="A160" i="2"/>
  <c r="H160" i="2"/>
  <c r="B160" i="2"/>
  <c r="G160" i="2"/>
  <c r="C160" i="2"/>
  <c r="E160" i="2"/>
  <c r="D160" i="2"/>
  <c r="E152" i="1"/>
  <c r="A161" i="2"/>
  <c r="H161" i="2"/>
  <c r="B161" i="2"/>
  <c r="G161" i="2"/>
  <c r="C161" i="2"/>
  <c r="E161" i="2"/>
  <c r="D161" i="2"/>
  <c r="E153" i="1"/>
  <c r="A162" i="2"/>
  <c r="H162" i="2"/>
  <c r="B162" i="2"/>
  <c r="G162" i="2"/>
  <c r="C162" i="2"/>
  <c r="E162" i="2"/>
  <c r="D162" i="2"/>
  <c r="E154" i="1"/>
  <c r="A163" i="2"/>
  <c r="H163" i="2"/>
  <c r="B163" i="2"/>
  <c r="G163" i="2"/>
  <c r="C163" i="2"/>
  <c r="E163" i="2"/>
  <c r="D163" i="2"/>
  <c r="E157" i="1"/>
  <c r="A164" i="2"/>
  <c r="H164" i="2"/>
  <c r="B164" i="2"/>
  <c r="G164" i="2"/>
  <c r="C164" i="2"/>
  <c r="E164" i="2"/>
  <c r="D164" i="2"/>
  <c r="E160" i="1"/>
  <c r="F160" i="1"/>
  <c r="A165" i="2"/>
  <c r="H165" i="2"/>
  <c r="B165" i="2"/>
  <c r="G165" i="2"/>
  <c r="C165" i="2"/>
  <c r="E165" i="2"/>
  <c r="D165" i="2"/>
  <c r="E161" i="1"/>
  <c r="A166" i="2"/>
  <c r="H166" i="2"/>
  <c r="B166" i="2"/>
  <c r="G166" i="2"/>
  <c r="C166" i="2"/>
  <c r="E166" i="2"/>
  <c r="D166" i="2"/>
  <c r="E163" i="1"/>
  <c r="A167" i="2"/>
  <c r="H167" i="2"/>
  <c r="B167" i="2"/>
  <c r="G167" i="2"/>
  <c r="C167" i="2"/>
  <c r="E167" i="2"/>
  <c r="D167" i="2"/>
  <c r="E165" i="1"/>
  <c r="A168" i="2"/>
  <c r="H168" i="2"/>
  <c r="B168" i="2"/>
  <c r="G168" i="2"/>
  <c r="C168" i="2"/>
  <c r="E168" i="2"/>
  <c r="D168" i="2"/>
  <c r="E167" i="1"/>
  <c r="F167" i="1"/>
  <c r="A169" i="2"/>
  <c r="H169" i="2"/>
  <c r="B169" i="2"/>
  <c r="G169" i="2"/>
  <c r="C169" i="2"/>
  <c r="E169" i="2"/>
  <c r="D169" i="2"/>
  <c r="E168" i="1"/>
  <c r="A170" i="2"/>
  <c r="H170" i="2"/>
  <c r="B170" i="2"/>
  <c r="G170" i="2"/>
  <c r="C170" i="2"/>
  <c r="E170" i="2"/>
  <c r="D170" i="2"/>
  <c r="E171" i="1"/>
  <c r="A171" i="2"/>
  <c r="H171" i="2"/>
  <c r="B171" i="2"/>
  <c r="G171" i="2"/>
  <c r="C171" i="2"/>
  <c r="E171" i="2"/>
  <c r="D171" i="2"/>
  <c r="E173" i="1"/>
  <c r="A172" i="2"/>
  <c r="H172" i="2"/>
  <c r="B172" i="2"/>
  <c r="G172" i="2"/>
  <c r="C172" i="2"/>
  <c r="E172" i="2"/>
  <c r="D172" i="2"/>
  <c r="E174" i="1"/>
  <c r="F174" i="1"/>
  <c r="A173" i="2"/>
  <c r="H173" i="2"/>
  <c r="B173" i="2"/>
  <c r="G173" i="2"/>
  <c r="C173" i="2"/>
  <c r="E173" i="2"/>
  <c r="D173" i="2"/>
  <c r="E176" i="1"/>
  <c r="A174" i="2"/>
  <c r="H174" i="2"/>
  <c r="B174" i="2"/>
  <c r="G174" i="2"/>
  <c r="C174" i="2"/>
  <c r="E174" i="2"/>
  <c r="D174" i="2"/>
  <c r="E179" i="1"/>
  <c r="A175" i="2"/>
  <c r="H175" i="2"/>
  <c r="B175" i="2"/>
  <c r="G175" i="2"/>
  <c r="C175" i="2"/>
  <c r="D175" i="2"/>
  <c r="A176" i="2"/>
  <c r="H176" i="2"/>
  <c r="B176" i="2"/>
  <c r="G176" i="2"/>
  <c r="C176" i="2"/>
  <c r="E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E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D9" i="1"/>
  <c r="C9" i="1"/>
  <c r="F102" i="1"/>
  <c r="G102" i="1"/>
  <c r="F106" i="1"/>
  <c r="G106" i="1"/>
  <c r="I106" i="1"/>
  <c r="F110" i="1"/>
  <c r="G110" i="1"/>
  <c r="I110" i="1"/>
  <c r="F111" i="1"/>
  <c r="G111" i="1"/>
  <c r="I111" i="1"/>
  <c r="F113" i="1"/>
  <c r="G113" i="1"/>
  <c r="F114" i="1"/>
  <c r="G114" i="1"/>
  <c r="F115" i="1"/>
  <c r="G115" i="1"/>
  <c r="F116" i="1"/>
  <c r="G116" i="1"/>
  <c r="I116" i="1"/>
  <c r="F118" i="1"/>
  <c r="G118" i="1"/>
  <c r="F123" i="1"/>
  <c r="G123" i="1"/>
  <c r="I123" i="1"/>
  <c r="F129" i="1"/>
  <c r="G129" i="1"/>
  <c r="F131" i="1"/>
  <c r="G131" i="1"/>
  <c r="F135" i="1"/>
  <c r="G135" i="1"/>
  <c r="I135" i="1"/>
  <c r="F144" i="1"/>
  <c r="G144" i="1"/>
  <c r="I144" i="1"/>
  <c r="F145" i="1"/>
  <c r="G145" i="1"/>
  <c r="I145" i="1"/>
  <c r="F147" i="1"/>
  <c r="G147" i="1"/>
  <c r="F148" i="1"/>
  <c r="G148" i="1"/>
  <c r="I148" i="1"/>
  <c r="F149" i="1"/>
  <c r="G149" i="1"/>
  <c r="I149" i="1"/>
  <c r="F150" i="1"/>
  <c r="G150" i="1"/>
  <c r="E121" i="1"/>
  <c r="F121" i="1"/>
  <c r="G121" i="1"/>
  <c r="F125" i="1"/>
  <c r="G125" i="1"/>
  <c r="I125" i="1"/>
  <c r="F133" i="1"/>
  <c r="G133" i="1"/>
  <c r="J133" i="1"/>
  <c r="F63" i="1"/>
  <c r="G63" i="1"/>
  <c r="I63" i="1"/>
  <c r="F154" i="1"/>
  <c r="G154" i="1"/>
  <c r="G160" i="1"/>
  <c r="F161" i="1"/>
  <c r="G161" i="1"/>
  <c r="I161" i="1"/>
  <c r="F163" i="1"/>
  <c r="G163" i="1"/>
  <c r="I163" i="1"/>
  <c r="F142" i="1"/>
  <c r="G142" i="1"/>
  <c r="G108" i="1"/>
  <c r="I108" i="1"/>
  <c r="F143" i="1"/>
  <c r="G143" i="1"/>
  <c r="F139" i="1"/>
  <c r="G139" i="1"/>
  <c r="I139" i="1"/>
  <c r="F140" i="1"/>
  <c r="G140" i="1"/>
  <c r="I140" i="1"/>
  <c r="F71" i="1"/>
  <c r="G71" i="1"/>
  <c r="I71" i="1"/>
  <c r="F72" i="1"/>
  <c r="G72" i="1"/>
  <c r="F74" i="1"/>
  <c r="G74" i="1"/>
  <c r="I74" i="1"/>
  <c r="F146" i="1"/>
  <c r="G146" i="1"/>
  <c r="J146" i="1"/>
  <c r="F117" i="1"/>
  <c r="G117" i="1"/>
  <c r="I117" i="1"/>
  <c r="F119" i="1"/>
  <c r="G119" i="1"/>
  <c r="F127" i="1"/>
  <c r="G127" i="1"/>
  <c r="J127" i="1"/>
  <c r="F128" i="1"/>
  <c r="G128" i="1"/>
  <c r="J128" i="1"/>
  <c r="G132" i="1"/>
  <c r="F134" i="1"/>
  <c r="G134" i="1"/>
  <c r="F136" i="1"/>
  <c r="G136" i="1"/>
  <c r="J136" i="1"/>
  <c r="E65" i="1"/>
  <c r="F65" i="1"/>
  <c r="G65" i="1"/>
  <c r="H65" i="1"/>
  <c r="F66" i="1"/>
  <c r="G66" i="1"/>
  <c r="J66" i="1"/>
  <c r="F75" i="1"/>
  <c r="G75" i="1"/>
  <c r="F77" i="1"/>
  <c r="G77" i="1"/>
  <c r="F80" i="1"/>
  <c r="G80" i="1"/>
  <c r="J80" i="1"/>
  <c r="F81" i="1"/>
  <c r="G81" i="1"/>
  <c r="J81" i="1"/>
  <c r="E82" i="1"/>
  <c r="F82" i="1"/>
  <c r="G82" i="1"/>
  <c r="E83" i="1"/>
  <c r="F83" i="1"/>
  <c r="G83" i="1"/>
  <c r="E85" i="1"/>
  <c r="F85" i="1"/>
  <c r="G85" i="1"/>
  <c r="J85" i="1"/>
  <c r="F86" i="1"/>
  <c r="G86" i="1"/>
  <c r="J86" i="1"/>
  <c r="E87" i="1"/>
  <c r="F87" i="1"/>
  <c r="G87" i="1"/>
  <c r="J87" i="1"/>
  <c r="E89" i="1"/>
  <c r="F89" i="1"/>
  <c r="G89" i="1"/>
  <c r="J89" i="1"/>
  <c r="E90" i="1"/>
  <c r="F90" i="1"/>
  <c r="G90" i="1"/>
  <c r="F91" i="1"/>
  <c r="G91" i="1"/>
  <c r="J91" i="1"/>
  <c r="E92" i="1"/>
  <c r="F92" i="1"/>
  <c r="G92" i="1"/>
  <c r="J92" i="1"/>
  <c r="F94" i="1"/>
  <c r="G94" i="1"/>
  <c r="J94" i="1"/>
  <c r="F95" i="1"/>
  <c r="G95" i="1"/>
  <c r="G97" i="1"/>
  <c r="J97" i="1"/>
  <c r="F100" i="1"/>
  <c r="G100" i="1"/>
  <c r="J100" i="1"/>
  <c r="F73" i="1"/>
  <c r="G73" i="1"/>
  <c r="F79" i="1"/>
  <c r="G79" i="1"/>
  <c r="F84" i="1"/>
  <c r="G84" i="1"/>
  <c r="J84" i="1"/>
  <c r="F88" i="1"/>
  <c r="G88" i="1"/>
  <c r="J88" i="1"/>
  <c r="E93" i="1"/>
  <c r="F93" i="1"/>
  <c r="G93" i="1"/>
  <c r="J93" i="1"/>
  <c r="F98" i="1"/>
  <c r="G98" i="1"/>
  <c r="F99" i="1"/>
  <c r="G99" i="1"/>
  <c r="J99" i="1"/>
  <c r="E104" i="1"/>
  <c r="F104" i="1"/>
  <c r="G104" i="1"/>
  <c r="J104" i="1"/>
  <c r="F105" i="1"/>
  <c r="G105" i="1"/>
  <c r="J105" i="1"/>
  <c r="G103" i="1"/>
  <c r="G155" i="1"/>
  <c r="K155" i="1"/>
  <c r="F156" i="1"/>
  <c r="G156" i="1"/>
  <c r="K156" i="1"/>
  <c r="F158" i="1"/>
  <c r="G158" i="1"/>
  <c r="G159" i="1"/>
  <c r="F164" i="1"/>
  <c r="G164" i="1"/>
  <c r="J164" i="1"/>
  <c r="F166" i="1"/>
  <c r="G166" i="1"/>
  <c r="K166" i="1"/>
  <c r="F162" i="1"/>
  <c r="G162" i="1"/>
  <c r="K162" i="1"/>
  <c r="G169" i="1"/>
  <c r="K169" i="1"/>
  <c r="F177" i="1"/>
  <c r="G177" i="1"/>
  <c r="K177" i="1"/>
  <c r="F178" i="1"/>
  <c r="G178" i="1"/>
  <c r="F180" i="1"/>
  <c r="G180" i="1"/>
  <c r="K180" i="1"/>
  <c r="F120" i="1"/>
  <c r="G120" i="1"/>
  <c r="F124" i="1"/>
  <c r="G124" i="1"/>
  <c r="J124" i="1"/>
  <c r="F170" i="1"/>
  <c r="G170" i="1"/>
  <c r="F172" i="1"/>
  <c r="G172" i="1"/>
  <c r="K172" i="1"/>
  <c r="G175" i="1"/>
  <c r="K175" i="1"/>
  <c r="F157" i="1"/>
  <c r="G157" i="1"/>
  <c r="K157" i="1"/>
  <c r="F165" i="1"/>
  <c r="G165" i="1"/>
  <c r="F126" i="1"/>
  <c r="F130" i="1"/>
  <c r="G96" i="1"/>
  <c r="I96" i="1"/>
  <c r="F101" i="1"/>
  <c r="G101" i="1"/>
  <c r="I101" i="1"/>
  <c r="F107" i="1"/>
  <c r="G107" i="1"/>
  <c r="F109" i="1"/>
  <c r="G109" i="1"/>
  <c r="J109" i="1"/>
  <c r="G112" i="1"/>
  <c r="F122" i="1"/>
  <c r="G122" i="1"/>
  <c r="J122" i="1"/>
  <c r="F137" i="1"/>
  <c r="G137" i="1"/>
  <c r="J137" i="1"/>
  <c r="F138" i="1"/>
  <c r="G138" i="1"/>
  <c r="G141" i="1"/>
  <c r="F151" i="1"/>
  <c r="G151" i="1"/>
  <c r="I151" i="1"/>
  <c r="F152" i="1"/>
  <c r="G152" i="1"/>
  <c r="I152" i="1"/>
  <c r="F153" i="1"/>
  <c r="G153" i="1"/>
  <c r="G167" i="1"/>
  <c r="F168" i="1"/>
  <c r="G168" i="1"/>
  <c r="K168" i="1"/>
  <c r="F171" i="1"/>
  <c r="G171" i="1"/>
  <c r="F173" i="1"/>
  <c r="G173" i="1"/>
  <c r="K173" i="1"/>
  <c r="G174" i="1"/>
  <c r="F176" i="1"/>
  <c r="G176" i="1"/>
  <c r="K176" i="1"/>
  <c r="F179" i="1"/>
  <c r="G179" i="1"/>
  <c r="K179" i="1"/>
  <c r="F16" i="1"/>
  <c r="F17" i="1" s="1"/>
  <c r="F64" i="1"/>
  <c r="G64" i="1"/>
  <c r="J64" i="1"/>
  <c r="F68" i="1"/>
  <c r="G68" i="1"/>
  <c r="J68" i="1"/>
  <c r="F69" i="1"/>
  <c r="F70" i="1"/>
  <c r="G70" i="1"/>
  <c r="F76" i="1"/>
  <c r="G76" i="1"/>
  <c r="J76" i="1"/>
  <c r="F60" i="1"/>
  <c r="F30" i="1"/>
  <c r="F31" i="1"/>
  <c r="G31" i="1"/>
  <c r="I31" i="1"/>
  <c r="F32" i="1"/>
  <c r="F33" i="1"/>
  <c r="G33" i="1"/>
  <c r="I33" i="1"/>
  <c r="F34" i="1"/>
  <c r="F35" i="1"/>
  <c r="F36" i="1"/>
  <c r="F37" i="1"/>
  <c r="F38" i="1"/>
  <c r="G38" i="1"/>
  <c r="I38" i="1"/>
  <c r="F39" i="1"/>
  <c r="G39" i="1"/>
  <c r="I39" i="1"/>
  <c r="F40" i="1"/>
  <c r="F41" i="1"/>
  <c r="G41" i="1"/>
  <c r="I41" i="1"/>
  <c r="F42" i="1"/>
  <c r="F44" i="1"/>
  <c r="F45" i="1"/>
  <c r="G45" i="1"/>
  <c r="I45" i="1"/>
  <c r="F46" i="1"/>
  <c r="F47" i="1"/>
  <c r="F48" i="1"/>
  <c r="G48" i="1"/>
  <c r="I48" i="1"/>
  <c r="F49" i="1"/>
  <c r="F50" i="1"/>
  <c r="G50" i="1"/>
  <c r="I50" i="1"/>
  <c r="F51" i="1"/>
  <c r="F52" i="1"/>
  <c r="F53" i="1"/>
  <c r="F54" i="1"/>
  <c r="F55" i="1"/>
  <c r="F56" i="1"/>
  <c r="G56" i="1"/>
  <c r="I56" i="1"/>
  <c r="F59" i="1"/>
  <c r="F27" i="1"/>
  <c r="F22" i="1"/>
  <c r="F23" i="1"/>
  <c r="F25" i="1"/>
  <c r="G25" i="1"/>
  <c r="H25" i="1"/>
  <c r="F61" i="1"/>
  <c r="F58" i="1"/>
  <c r="F62" i="1"/>
  <c r="G62" i="1"/>
  <c r="I62" i="1"/>
  <c r="F21" i="1"/>
  <c r="F24" i="1"/>
  <c r="F57" i="1"/>
  <c r="F43" i="1"/>
  <c r="F26" i="1"/>
  <c r="F78" i="1"/>
  <c r="F28" i="1"/>
  <c r="G28" i="1"/>
  <c r="H28" i="1"/>
  <c r="F29" i="1"/>
  <c r="G29" i="1"/>
  <c r="H29" i="1"/>
  <c r="C17" i="1"/>
  <c r="Q64" i="1"/>
  <c r="G67" i="1"/>
  <c r="J67" i="1"/>
  <c r="Q67" i="1"/>
  <c r="Q68" i="1"/>
  <c r="G69" i="1"/>
  <c r="J69" i="1"/>
  <c r="Q69" i="1"/>
  <c r="J70" i="1"/>
  <c r="Q70" i="1"/>
  <c r="Q76" i="1"/>
  <c r="J107" i="1"/>
  <c r="Q107" i="1"/>
  <c r="G60" i="1"/>
  <c r="I60" i="1"/>
  <c r="Q60" i="1"/>
  <c r="G30" i="1"/>
  <c r="I30" i="1"/>
  <c r="Q30" i="1"/>
  <c r="Q31" i="1"/>
  <c r="G32" i="1"/>
  <c r="I32" i="1"/>
  <c r="Q32" i="1"/>
  <c r="Q33" i="1"/>
  <c r="G34" i="1"/>
  <c r="I34" i="1"/>
  <c r="Q34" i="1"/>
  <c r="G35" i="1"/>
  <c r="I35" i="1"/>
  <c r="Q35" i="1"/>
  <c r="G36" i="1"/>
  <c r="I36" i="1"/>
  <c r="Q36" i="1"/>
  <c r="G37" i="1"/>
  <c r="I37" i="1"/>
  <c r="Q37" i="1"/>
  <c r="Q38" i="1"/>
  <c r="Q39" i="1"/>
  <c r="G40" i="1"/>
  <c r="I40" i="1"/>
  <c r="Q40" i="1"/>
  <c r="Q41" i="1"/>
  <c r="G42" i="1"/>
  <c r="I42" i="1"/>
  <c r="Q42" i="1"/>
  <c r="G44" i="1"/>
  <c r="I44" i="1"/>
  <c r="Q44" i="1"/>
  <c r="Q45" i="1"/>
  <c r="G46" i="1"/>
  <c r="I46" i="1"/>
  <c r="Q46" i="1"/>
  <c r="G47" i="1"/>
  <c r="I47" i="1"/>
  <c r="Q47" i="1"/>
  <c r="Q48" i="1"/>
  <c r="G49" i="1"/>
  <c r="I49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Q56" i="1"/>
  <c r="G59" i="1"/>
  <c r="I59" i="1"/>
  <c r="Q59" i="1"/>
  <c r="Q151" i="1"/>
  <c r="Q152" i="1"/>
  <c r="I153" i="1"/>
  <c r="Q153" i="1"/>
  <c r="I167" i="1"/>
  <c r="Q167" i="1"/>
  <c r="Q168" i="1"/>
  <c r="K171" i="1"/>
  <c r="Q171" i="1"/>
  <c r="Q173" i="1"/>
  <c r="K174" i="1"/>
  <c r="Q174" i="1"/>
  <c r="Q176" i="1"/>
  <c r="Q179" i="1"/>
  <c r="Q109" i="1"/>
  <c r="Q96" i="1"/>
  <c r="G27" i="1"/>
  <c r="H27" i="1"/>
  <c r="Q27" i="1"/>
  <c r="G22" i="1"/>
  <c r="H22" i="1"/>
  <c r="Q22" i="1"/>
  <c r="G23" i="1"/>
  <c r="H23" i="1"/>
  <c r="Q23" i="1"/>
  <c r="Q25" i="1"/>
  <c r="G61" i="1"/>
  <c r="J61" i="1"/>
  <c r="Q61" i="1"/>
  <c r="G58" i="1"/>
  <c r="I58" i="1"/>
  <c r="Q58" i="1"/>
  <c r="Q62" i="1"/>
  <c r="G21" i="1"/>
  <c r="H21" i="1"/>
  <c r="Q21" i="1"/>
  <c r="G24" i="1"/>
  <c r="H24" i="1"/>
  <c r="Q24" i="1"/>
  <c r="G57" i="1"/>
  <c r="H57" i="1"/>
  <c r="Q57" i="1"/>
  <c r="G43" i="1"/>
  <c r="H43" i="1"/>
  <c r="Q43" i="1"/>
  <c r="G26" i="1"/>
  <c r="H26" i="1"/>
  <c r="Q26" i="1"/>
  <c r="Q213" i="1"/>
  <c r="G78" i="1"/>
  <c r="H78" i="1"/>
  <c r="Q78" i="1"/>
  <c r="J112" i="1"/>
  <c r="Q112" i="1"/>
  <c r="Q122" i="1"/>
  <c r="Q137" i="1"/>
  <c r="J138" i="1"/>
  <c r="Q138" i="1"/>
  <c r="J141" i="1"/>
  <c r="Q141" i="1"/>
  <c r="Q28" i="1"/>
  <c r="Q29" i="1"/>
  <c r="Q101" i="1"/>
  <c r="I102" i="1"/>
  <c r="Q102" i="1"/>
  <c r="Q106" i="1"/>
  <c r="Q110" i="1"/>
  <c r="Q111" i="1"/>
  <c r="I113" i="1"/>
  <c r="Q113" i="1"/>
  <c r="I114" i="1"/>
  <c r="Q114" i="1"/>
  <c r="I115" i="1"/>
  <c r="Q115" i="1"/>
  <c r="Q116" i="1"/>
  <c r="I118" i="1"/>
  <c r="Q118" i="1"/>
  <c r="Q123" i="1"/>
  <c r="I129" i="1"/>
  <c r="Q129" i="1"/>
  <c r="I131" i="1"/>
  <c r="Q131" i="1"/>
  <c r="Q135" i="1"/>
  <c r="Q144" i="1"/>
  <c r="Q145" i="1"/>
  <c r="I147" i="1"/>
  <c r="Q147" i="1"/>
  <c r="Q148" i="1"/>
  <c r="Q149" i="1"/>
  <c r="I150" i="1"/>
  <c r="Q150" i="1"/>
  <c r="I121" i="1"/>
  <c r="Q121" i="1"/>
  <c r="Q125" i="1"/>
  <c r="Q126" i="1"/>
  <c r="Q130" i="1"/>
  <c r="Q133" i="1"/>
  <c r="Q63" i="1"/>
  <c r="I154" i="1"/>
  <c r="Q154" i="1"/>
  <c r="I160" i="1"/>
  <c r="Q160" i="1"/>
  <c r="Q161" i="1"/>
  <c r="Q163" i="1"/>
  <c r="I142" i="1"/>
  <c r="Q142" i="1"/>
  <c r="Q215" i="1"/>
  <c r="Q108" i="1"/>
  <c r="I143" i="1"/>
  <c r="Q143" i="1"/>
  <c r="Q139" i="1"/>
  <c r="Q140" i="1"/>
  <c r="Q71" i="1"/>
  <c r="I72" i="1"/>
  <c r="Q72" i="1"/>
  <c r="Q74" i="1"/>
  <c r="Q146" i="1"/>
  <c r="Q117" i="1"/>
  <c r="I119" i="1"/>
  <c r="Q119" i="1"/>
  <c r="Q127" i="1"/>
  <c r="Q128" i="1"/>
  <c r="J132" i="1"/>
  <c r="Q132" i="1"/>
  <c r="J134" i="1"/>
  <c r="Q134" i="1"/>
  <c r="Q136" i="1"/>
  <c r="Q65" i="1"/>
  <c r="Q66" i="1"/>
  <c r="J75" i="1"/>
  <c r="Q75" i="1"/>
  <c r="J77" i="1"/>
  <c r="Q77" i="1"/>
  <c r="Q80" i="1"/>
  <c r="Q81" i="1"/>
  <c r="J82" i="1"/>
  <c r="Q82" i="1"/>
  <c r="J83" i="1"/>
  <c r="Q83" i="1"/>
  <c r="Q85" i="1"/>
  <c r="Q86" i="1"/>
  <c r="Q87" i="1"/>
  <c r="Q89" i="1"/>
  <c r="J90" i="1"/>
  <c r="Q90" i="1"/>
  <c r="Q91" i="1"/>
  <c r="Q92" i="1"/>
  <c r="Q94" i="1"/>
  <c r="J95" i="1"/>
  <c r="Q95" i="1"/>
  <c r="Q97" i="1"/>
  <c r="Q100" i="1"/>
  <c r="J73" i="1"/>
  <c r="Q73" i="1"/>
  <c r="J79" i="1"/>
  <c r="Q79" i="1"/>
  <c r="Q84" i="1"/>
  <c r="Q88" i="1"/>
  <c r="Q93" i="1"/>
  <c r="J98" i="1"/>
  <c r="Q98" i="1"/>
  <c r="Q99" i="1"/>
  <c r="Q104" i="1"/>
  <c r="Q105" i="1"/>
  <c r="J103" i="1"/>
  <c r="Q103" i="1"/>
  <c r="Q155" i="1"/>
  <c r="Q156" i="1"/>
  <c r="K158" i="1"/>
  <c r="Q158" i="1"/>
  <c r="K159" i="1"/>
  <c r="Q159" i="1"/>
  <c r="Q164" i="1"/>
  <c r="Q166" i="1"/>
  <c r="Q162" i="1"/>
  <c r="Q169" i="1"/>
  <c r="Q177" i="1"/>
  <c r="K178" i="1"/>
  <c r="Q178" i="1"/>
  <c r="Q188" i="1"/>
  <c r="Q203" i="1"/>
  <c r="Q208" i="1"/>
  <c r="Q209" i="1"/>
  <c r="Q180" i="1"/>
  <c r="Q187" i="1"/>
  <c r="Q189" i="1"/>
  <c r="Q196" i="1"/>
  <c r="Q197" i="1"/>
  <c r="Q200" i="1"/>
  <c r="Q201" i="1"/>
  <c r="Q202" i="1"/>
  <c r="Q205" i="1"/>
  <c r="Q204" i="1"/>
  <c r="Q206" i="1"/>
  <c r="Q207" i="1"/>
  <c r="J120" i="1"/>
  <c r="Q120" i="1"/>
  <c r="Q124" i="1"/>
  <c r="K170" i="1"/>
  <c r="Q170" i="1"/>
  <c r="Q172" i="1"/>
  <c r="Q175" i="1"/>
  <c r="Q182" i="1"/>
  <c r="K184" i="1"/>
  <c r="Q184" i="1"/>
  <c r="Q186" i="1"/>
  <c r="Q181" i="1"/>
  <c r="Q183" i="1"/>
  <c r="Q185" i="1"/>
  <c r="Q191" i="1"/>
  <c r="Q193" i="1"/>
  <c r="Q195" i="1"/>
  <c r="Q190" i="1"/>
  <c r="Q192" i="1"/>
  <c r="Q194" i="1"/>
  <c r="Q198" i="1"/>
  <c r="Q157" i="1"/>
  <c r="K165" i="1"/>
  <c r="Q165" i="1"/>
  <c r="Q199" i="1"/>
  <c r="Q211" i="1"/>
  <c r="E77" i="2"/>
  <c r="E69" i="2"/>
  <c r="E80" i="2"/>
  <c r="E72" i="2"/>
  <c r="E64" i="2"/>
  <c r="E75" i="2"/>
  <c r="E67" i="2"/>
  <c r="E73" i="2"/>
  <c r="E65" i="2"/>
  <c r="E27" i="2"/>
  <c r="E95" i="2"/>
  <c r="E38" i="2"/>
  <c r="E34" i="2"/>
  <c r="E62" i="2"/>
  <c r="E54" i="2"/>
  <c r="E46" i="2"/>
  <c r="E57" i="2"/>
  <c r="E49" i="2"/>
  <c r="E41" i="2"/>
  <c r="E36" i="2"/>
  <c r="E32" i="2"/>
  <c r="E185" i="1"/>
  <c r="G219" i="1"/>
  <c r="K219" i="1"/>
  <c r="E217" i="1"/>
  <c r="F217" i="1"/>
  <c r="G217" i="1"/>
  <c r="K217" i="1"/>
  <c r="G210" i="1"/>
  <c r="K210" i="1"/>
  <c r="E208" i="1"/>
  <c r="G202" i="1"/>
  <c r="K202" i="1"/>
  <c r="E200" i="1"/>
  <c r="G194" i="1"/>
  <c r="K194" i="1"/>
  <c r="E192" i="1"/>
  <c r="F192" i="1"/>
  <c r="E246" i="1"/>
  <c r="F246" i="1"/>
  <c r="G246" i="1"/>
  <c r="K246" i="1"/>
  <c r="G240" i="1"/>
  <c r="K240" i="1"/>
  <c r="E238" i="1"/>
  <c r="F238" i="1"/>
  <c r="G238" i="1"/>
  <c r="K238" i="1"/>
  <c r="G232" i="1"/>
  <c r="K232" i="1"/>
  <c r="E230" i="1"/>
  <c r="F230" i="1"/>
  <c r="G224" i="1"/>
  <c r="K224" i="1"/>
  <c r="E222" i="1"/>
  <c r="F222" i="1"/>
  <c r="E182" i="1"/>
  <c r="F182" i="1"/>
  <c r="G182" i="1"/>
  <c r="K182" i="1"/>
  <c r="E216" i="1"/>
  <c r="F216" i="1"/>
  <c r="G216" i="1"/>
  <c r="K216" i="1"/>
  <c r="G209" i="1"/>
  <c r="J209" i="1"/>
  <c r="E207" i="1"/>
  <c r="F207" i="1"/>
  <c r="G207" i="1"/>
  <c r="K207" i="1"/>
  <c r="G201" i="1"/>
  <c r="K201" i="1"/>
  <c r="E199" i="1"/>
  <c r="F199" i="1"/>
  <c r="G199" i="1"/>
  <c r="K199" i="1"/>
  <c r="E191" i="1"/>
  <c r="F191" i="1"/>
  <c r="G191" i="1"/>
  <c r="K191" i="1"/>
  <c r="E245" i="1"/>
  <c r="F245" i="1"/>
  <c r="G245" i="1"/>
  <c r="K245" i="1"/>
  <c r="E237" i="1"/>
  <c r="F237" i="1"/>
  <c r="G237" i="1"/>
  <c r="K237" i="1"/>
  <c r="E229" i="1"/>
  <c r="F229" i="1"/>
  <c r="G229" i="1"/>
  <c r="K229" i="1"/>
  <c r="E221" i="1"/>
  <c r="F221" i="1"/>
  <c r="G221" i="1"/>
  <c r="K221" i="1"/>
  <c r="E181" i="1"/>
  <c r="F181" i="1"/>
  <c r="G181" i="1"/>
  <c r="K181" i="1"/>
  <c r="E213" i="1"/>
  <c r="F213" i="1"/>
  <c r="G213" i="1"/>
  <c r="K213" i="1"/>
  <c r="G206" i="1"/>
  <c r="K206" i="1"/>
  <c r="E204" i="1"/>
  <c r="E196" i="1"/>
  <c r="F196" i="1"/>
  <c r="G196" i="1"/>
  <c r="K196" i="1"/>
  <c r="G183" i="1"/>
  <c r="K183" i="1"/>
  <c r="G244" i="1"/>
  <c r="K244" i="1"/>
  <c r="E242" i="1"/>
  <c r="F242" i="1"/>
  <c r="G242" i="1"/>
  <c r="K242" i="1"/>
  <c r="E234" i="1"/>
  <c r="F234" i="1"/>
  <c r="G234" i="1"/>
  <c r="K234" i="1"/>
  <c r="E226" i="1"/>
  <c r="F226" i="1"/>
  <c r="G226" i="1"/>
  <c r="K226" i="1"/>
  <c r="E188" i="1"/>
  <c r="E218" i="1"/>
  <c r="F218" i="1"/>
  <c r="G218" i="1"/>
  <c r="K218" i="1"/>
  <c r="G211" i="1"/>
  <c r="K211" i="1"/>
  <c r="E209" i="1"/>
  <c r="F209" i="1"/>
  <c r="E201" i="1"/>
  <c r="F201" i="1"/>
  <c r="E193" i="1"/>
  <c r="F193" i="1"/>
  <c r="G193" i="1"/>
  <c r="K193" i="1"/>
  <c r="E212" i="1"/>
  <c r="F212" i="1"/>
  <c r="G212" i="1"/>
  <c r="K212" i="1"/>
  <c r="E247" i="1"/>
  <c r="F247" i="1"/>
  <c r="G247" i="1"/>
  <c r="K247" i="1"/>
  <c r="G241" i="1"/>
  <c r="K241" i="1"/>
  <c r="E239" i="1"/>
  <c r="F239" i="1"/>
  <c r="G239" i="1"/>
  <c r="K239" i="1"/>
  <c r="E231" i="1"/>
  <c r="F231" i="1"/>
  <c r="G231" i="1"/>
  <c r="K231" i="1"/>
  <c r="E223" i="1"/>
  <c r="F223" i="1"/>
  <c r="G223" i="1"/>
  <c r="K223" i="1"/>
  <c r="G220" i="1"/>
  <c r="K220" i="1"/>
  <c r="E187" i="1"/>
  <c r="E215" i="1"/>
  <c r="E206" i="1"/>
  <c r="F206" i="1"/>
  <c r="E198" i="1"/>
  <c r="F198" i="1"/>
  <c r="G198" i="1"/>
  <c r="K198" i="1"/>
  <c r="G192" i="1"/>
  <c r="K192" i="1"/>
  <c r="E190" i="1"/>
  <c r="G186" i="1"/>
  <c r="K186" i="1"/>
  <c r="E244" i="1"/>
  <c r="F244" i="1"/>
  <c r="E236" i="1"/>
  <c r="F236" i="1"/>
  <c r="G236" i="1"/>
  <c r="K236" i="1"/>
  <c r="G230" i="1"/>
  <c r="K230" i="1"/>
  <c r="E228" i="1"/>
  <c r="F228" i="1"/>
  <c r="G228" i="1"/>
  <c r="K228" i="1"/>
  <c r="G222" i="1"/>
  <c r="K222" i="1"/>
  <c r="E186" i="1"/>
  <c r="F186" i="1"/>
  <c r="G214" i="1"/>
  <c r="K214" i="1"/>
  <c r="E211" i="1"/>
  <c r="F211" i="1"/>
  <c r="G205" i="1"/>
  <c r="K205" i="1"/>
  <c r="E203" i="1"/>
  <c r="F203" i="1"/>
  <c r="G203" i="1"/>
  <c r="J203" i="1"/>
  <c r="G197" i="1"/>
  <c r="K197" i="1"/>
  <c r="E195" i="1"/>
  <c r="F195" i="1"/>
  <c r="G195" i="1"/>
  <c r="K195" i="1"/>
  <c r="G189" i="1"/>
  <c r="K189" i="1"/>
  <c r="G243" i="1"/>
  <c r="K243" i="1"/>
  <c r="E241" i="1"/>
  <c r="F241" i="1"/>
  <c r="G235" i="1"/>
  <c r="K235" i="1"/>
  <c r="E233" i="1"/>
  <c r="F233" i="1"/>
  <c r="G233" i="1"/>
  <c r="K233" i="1"/>
  <c r="G227" i="1"/>
  <c r="K227" i="1"/>
  <c r="E225" i="1"/>
  <c r="F225" i="1"/>
  <c r="G225" i="1"/>
  <c r="K225" i="1"/>
  <c r="F187" i="1"/>
  <c r="G187" i="1"/>
  <c r="K187" i="1"/>
  <c r="E83" i="2"/>
  <c r="F188" i="1"/>
  <c r="G188" i="1"/>
  <c r="K188" i="1"/>
  <c r="E84" i="2"/>
  <c r="F208" i="1"/>
  <c r="G208" i="1"/>
  <c r="J208" i="1"/>
  <c r="E96" i="2"/>
  <c r="E86" i="2"/>
  <c r="E88" i="2"/>
  <c r="E94" i="2"/>
  <c r="E182" i="2"/>
  <c r="E97" i="2"/>
  <c r="F204" i="1"/>
  <c r="G204" i="1"/>
  <c r="K204" i="1"/>
  <c r="E92" i="2"/>
  <c r="F185" i="1"/>
  <c r="G185" i="1"/>
  <c r="E177" i="2"/>
  <c r="E91" i="2"/>
  <c r="E179" i="2"/>
  <c r="F190" i="1"/>
  <c r="G190" i="1"/>
  <c r="K190" i="1"/>
  <c r="E178" i="2"/>
  <c r="F215" i="1"/>
  <c r="G215" i="1"/>
  <c r="K215" i="1"/>
  <c r="E184" i="2"/>
  <c r="E175" i="2"/>
  <c r="E181" i="2"/>
  <c r="F200" i="1"/>
  <c r="G200" i="1"/>
  <c r="K200" i="1"/>
  <c r="E89" i="2"/>
  <c r="E183" i="2"/>
  <c r="K185" i="1"/>
  <c r="C12" i="1"/>
  <c r="C11" i="1"/>
  <c r="O252" i="1" l="1"/>
  <c r="O251" i="1"/>
  <c r="O255" i="1"/>
  <c r="O253" i="1"/>
  <c r="O250" i="1"/>
  <c r="O254" i="1"/>
  <c r="C16" i="1"/>
  <c r="D18" i="1" s="1"/>
  <c r="O217" i="1"/>
  <c r="O173" i="1"/>
  <c r="O160" i="1"/>
  <c r="O246" i="1"/>
  <c r="O193" i="1"/>
  <c r="O236" i="1"/>
  <c r="O189" i="1"/>
  <c r="C15" i="1"/>
  <c r="O204" i="1"/>
  <c r="O226" i="1"/>
  <c r="O190" i="1"/>
  <c r="O224" i="1"/>
  <c r="O203" i="1"/>
  <c r="O183" i="1"/>
  <c r="O242" i="1"/>
  <c r="O188" i="1"/>
  <c r="O249" i="1"/>
  <c r="O154" i="1"/>
  <c r="O156" i="1"/>
  <c r="O221" i="1"/>
  <c r="O176" i="1"/>
  <c r="O233" i="1"/>
  <c r="O240" i="1"/>
  <c r="O155" i="1"/>
  <c r="O230" i="1"/>
  <c r="O216" i="1"/>
  <c r="O211" i="1"/>
  <c r="O201" i="1"/>
  <c r="O192" i="1"/>
  <c r="O172" i="1"/>
  <c r="O245" i="1"/>
  <c r="O210" i="1"/>
  <c r="O207" i="1"/>
  <c r="O222" i="1"/>
  <c r="O177" i="1"/>
  <c r="O200" i="1"/>
  <c r="O227" i="1"/>
  <c r="O235" i="1"/>
  <c r="O187" i="1"/>
  <c r="O206" i="1"/>
  <c r="O157" i="1"/>
  <c r="O215" i="1"/>
  <c r="O220" i="1"/>
  <c r="O228" i="1"/>
  <c r="O208" i="1"/>
  <c r="O202" i="1"/>
  <c r="O163" i="1"/>
  <c r="O238" i="1"/>
  <c r="O184" i="1"/>
  <c r="O197" i="1"/>
  <c r="O209" i="1"/>
  <c r="O225" i="1"/>
  <c r="O239" i="1"/>
  <c r="O196" i="1"/>
  <c r="O247" i="1"/>
  <c r="O168" i="1"/>
  <c r="O218" i="1"/>
  <c r="O158" i="1"/>
  <c r="O219" i="1"/>
  <c r="O178" i="1"/>
  <c r="O166" i="1"/>
  <c r="O174" i="1"/>
  <c r="O231" i="1"/>
  <c r="O171" i="1"/>
  <c r="O180" i="1"/>
  <c r="O164" i="1"/>
  <c r="O194" i="1"/>
  <c r="O152" i="1"/>
  <c r="O229" i="1"/>
  <c r="O159" i="1"/>
  <c r="O237" i="1"/>
  <c r="O191" i="1"/>
  <c r="O244" i="1"/>
  <c r="O175" i="1"/>
  <c r="O213" i="1"/>
  <c r="O186" i="1"/>
  <c r="O232" i="1"/>
  <c r="O170" i="1"/>
  <c r="O195" i="1"/>
  <c r="O167" i="1"/>
  <c r="O182" i="1"/>
  <c r="O198" i="1"/>
  <c r="O241" i="1"/>
  <c r="O223" i="1"/>
  <c r="O169" i="1"/>
  <c r="O153" i="1"/>
  <c r="O214" i="1"/>
  <c r="O162" i="1"/>
  <c r="O212" i="1"/>
  <c r="O165" i="1"/>
  <c r="O185" i="1"/>
  <c r="O181" i="1"/>
  <c r="O248" i="1"/>
  <c r="O161" i="1"/>
  <c r="O234" i="1"/>
  <c r="O199" i="1"/>
  <c r="O243" i="1"/>
  <c r="O205" i="1"/>
  <c r="O151" i="1"/>
  <c r="O179" i="1"/>
  <c r="C18" i="1" l="1"/>
  <c r="F18" i="1"/>
  <c r="F19" i="1" s="1"/>
</calcChain>
</file>

<file path=xl/sharedStrings.xml><?xml version="1.0" encoding="utf-8"?>
<sst xmlns="http://schemas.openxmlformats.org/spreadsheetml/2006/main" count="2031" uniqueCount="806">
  <si>
    <t>VSB-059</t>
  </si>
  <si>
    <t>JAVSO 43, 77</t>
  </si>
  <si>
    <t>JAVSO..44…69</t>
  </si>
  <si>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</si>
  <si>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</si>
  <si>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</si>
  <si>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</si>
  <si>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</si>
  <si>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</si>
  <si>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</si>
  <si>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</si>
  <si>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</si>
  <si>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</si>
  <si>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</si>
  <si>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</si>
  <si>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</si>
  <si>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</si>
  <si>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</si>
  <si>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</si>
  <si>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</si>
  <si>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</si>
  <si>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</si>
  <si>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</si>
  <si>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</si>
  <si>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</si>
  <si>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</si>
  <si>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</si>
  <si>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</si>
  <si>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</si>
  <si>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</si>
  <si>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</si>
  <si>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</si>
  <si>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Bull...17</t>
  </si>
  <si>
    <t>B</t>
  </si>
  <si>
    <t>Diethelm R</t>
  </si>
  <si>
    <t>Peter H</t>
  </si>
  <si>
    <t>D. Ruokonen</t>
  </si>
  <si>
    <t>AAVSO 3</t>
  </si>
  <si>
    <t>A</t>
  </si>
  <si>
    <t>v</t>
  </si>
  <si>
    <t>G. Samolyk</t>
  </si>
  <si>
    <t>C. Hesseltine</t>
  </si>
  <si>
    <t>:</t>
  </si>
  <si>
    <t>M. Baldwin</t>
  </si>
  <si>
    <t>G. Hanson</t>
  </si>
  <si>
    <t>phe</t>
  </si>
  <si>
    <t>BBSAG Bull.57</t>
  </si>
  <si>
    <t>BBSAG Bull.65</t>
  </si>
  <si>
    <t>MNRAS 224,649</t>
  </si>
  <si>
    <t>K</t>
  </si>
  <si>
    <t>BAAVSS 61</t>
  </si>
  <si>
    <t>BAAVSS 63</t>
  </si>
  <si>
    <t>BBSAG Bull.76</t>
  </si>
  <si>
    <t>BAAVSS 70</t>
  </si>
  <si>
    <t>Mavrofridis G</t>
  </si>
  <si>
    <t>BBSAG Bull.86</t>
  </si>
  <si>
    <t>BAAVSS 72,22</t>
  </si>
  <si>
    <t>BBSAG Bull.91</t>
  </si>
  <si>
    <t>phe  B</t>
  </si>
  <si>
    <t>pg</t>
  </si>
  <si>
    <t>BAV-M 68</t>
  </si>
  <si>
    <t>BAV-M 59</t>
  </si>
  <si>
    <t>Blaettler E</t>
  </si>
  <si>
    <t>BBSAG Bull.106</t>
  </si>
  <si>
    <t>ccd</t>
  </si>
  <si>
    <t>S. Cook</t>
  </si>
  <si>
    <t>II</t>
  </si>
  <si>
    <t>IBVS 5380</t>
  </si>
  <si>
    <t>I</t>
  </si>
  <si>
    <t>IBVS 5494</t>
  </si>
  <si>
    <t>IBVS 0456</t>
  </si>
  <si>
    <t>IBVS 0937</t>
  </si>
  <si>
    <t>IBVS 1053</t>
  </si>
  <si>
    <t/>
  </si>
  <si>
    <t>IBVS 1190</t>
  </si>
  <si>
    <t>IBVS 5672</t>
  </si>
  <si>
    <t>IBVS 5694</t>
  </si>
  <si>
    <t>EB/KE:</t>
  </si>
  <si>
    <t>IBVS 5657</t>
  </si>
  <si>
    <t>SX Aur / GSC 2904-1663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</si>
  <si>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</si>
  <si>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</si>
  <si>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</si>
  <si>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</si>
  <si>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</si>
  <si>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</si>
  <si>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</si>
  <si>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5795</t>
  </si>
  <si>
    <t>Start of linear fit &gt;&gt;&gt;&gt;&gt;&gt;&gt;&gt;&gt;&gt;&gt;&gt;&gt;&gt;&gt;&gt;&gt;&gt;&gt;&gt;&gt;</t>
  </si>
  <si>
    <t>OEJV 0074</t>
  </si>
  <si>
    <t>CCD+I</t>
  </si>
  <si>
    <t>OEJV 0094</t>
  </si>
  <si>
    <t>IBVS 5924</t>
  </si>
  <si>
    <t>Add cycle</t>
  </si>
  <si>
    <t>Old Cycle</t>
  </si>
  <si>
    <t>OEJV 0137</t>
  </si>
  <si>
    <t>IBVS 1278</t>
  </si>
  <si>
    <t>PE</t>
  </si>
  <si>
    <t>JAVSO..36..171</t>
  </si>
  <si>
    <t>JAVSO..36..186</t>
  </si>
  <si>
    <t>JAVSO..38..183</t>
  </si>
  <si>
    <t>JAVSO..39..177</t>
  </si>
  <si>
    <t>JAVSO..40....1</t>
  </si>
  <si>
    <t>OEJV 0160</t>
  </si>
  <si>
    <t>IBVS 6048</t>
  </si>
  <si>
    <t>JAVSO..41..328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</si>
  <si>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</si>
  <si>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</si>
  <si>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</si>
  <si>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</si>
  <si>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</si>
  <si>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</si>
  <si>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</si>
  <si>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</si>
  <si>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</si>
  <si>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</si>
  <si>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</si>
  <si>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</si>
  <si>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</si>
  <si>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F </t>
  </si>
  <si>
    <t>2417853.33 </t>
  </si>
  <si>
    <t> 04.10.1907 19:55 </t>
  </si>
  <si>
    <t> 0.18 </t>
  </si>
  <si>
    <t>V </t>
  </si>
  <si>
    <t> S.Enebo </t>
  </si>
  <si>
    <t> GUL I.138 </t>
  </si>
  <si>
    <t>2418218.779 </t>
  </si>
  <si>
    <t> 04.10.1908 06:41 </t>
  </si>
  <si>
    <t> 0.183 </t>
  </si>
  <si>
    <t> BAN 7.114 </t>
  </si>
  <si>
    <t>2419219.515 </t>
  </si>
  <si>
    <t> 02.07.1911 00:21 </t>
  </si>
  <si>
    <t> 0.179 </t>
  </si>
  <si>
    <t>2419362.30 </t>
  </si>
  <si>
    <t> 21.11.1911 19:12 </t>
  </si>
  <si>
    <t> 0.17 </t>
  </si>
  <si>
    <t>2420692.173 </t>
  </si>
  <si>
    <t> 13.07.1915 16:09 </t>
  </si>
  <si>
    <t> 0.163 </t>
  </si>
  <si>
    <t> Martin &amp; Plummer </t>
  </si>
  <si>
    <t>2424247.358 </t>
  </si>
  <si>
    <t> 06.04.1925 20:35 </t>
  </si>
  <si>
    <t> 0.116 </t>
  </si>
  <si>
    <t> W.Zessewitsch </t>
  </si>
  <si>
    <t> IODE 4.1.99 </t>
  </si>
  <si>
    <t>2425745.4589 </t>
  </si>
  <si>
    <t> 13.05.1929 23:00 </t>
  </si>
  <si>
    <t> 0.1314 </t>
  </si>
  <si>
    <t> P.Oosterhoff </t>
  </si>
  <si>
    <t> BAN 7.107 </t>
  </si>
  <si>
    <t>2426828.4811 </t>
  </si>
  <si>
    <t> 30.04.1932 23:32 </t>
  </si>
  <si>
    <t> 0.1271 </t>
  </si>
  <si>
    <t> W.Iwanowska </t>
  </si>
  <si>
    <t> WILN 14.7 </t>
  </si>
  <si>
    <t>2426909.555 </t>
  </si>
  <si>
    <t> 21.07.1932 01:19 </t>
  </si>
  <si>
    <t> 0.125 </t>
  </si>
  <si>
    <t>2427755.389 </t>
  </si>
  <si>
    <t> 13.11.1934 21:20 </t>
  </si>
  <si>
    <t> 0.109 </t>
  </si>
  <si>
    <t> F.Lause </t>
  </si>
  <si>
    <t> AN 260.289 </t>
  </si>
  <si>
    <t>2427766.279 </t>
  </si>
  <si>
    <t> 24.11.1934 18:41 </t>
  </si>
  <si>
    <t>2427870.344 </t>
  </si>
  <si>
    <t> 08.03.1935 20:15 </t>
  </si>
  <si>
    <t> 0.106 </t>
  </si>
  <si>
    <t>2427881.238 </t>
  </si>
  <si>
    <t> 19.03.1935 17:42 </t>
  </si>
  <si>
    <t> 0.110 </t>
  </si>
  <si>
    <t>2427887.302 </t>
  </si>
  <si>
    <t> 25.03.1935 19:14 </t>
  </si>
  <si>
    <t> 0.123 </t>
  </si>
  <si>
    <t>2427916.333 </t>
  </si>
  <si>
    <t> 23.04.1935 19:59 </t>
  </si>
  <si>
    <t> 0.112 </t>
  </si>
  <si>
    <t>2428066.403 </t>
  </si>
  <si>
    <t> 20.09.1935 21:40 </t>
  </si>
  <si>
    <t> 0.132 </t>
  </si>
  <si>
    <t>2428072.433 </t>
  </si>
  <si>
    <t> 26.09.1935 22:23 </t>
  </si>
  <si>
    <t> 0.111 </t>
  </si>
  <si>
    <t>2428095.424 </t>
  </si>
  <si>
    <t> 19.10.1935 22:10 </t>
  </si>
  <si>
    <t>2428106.328 </t>
  </si>
  <si>
    <t> 30.10.1935 19:52 </t>
  </si>
  <si>
    <t> 0.124 </t>
  </si>
  <si>
    <t>2428107.520 </t>
  </si>
  <si>
    <t> 01.11.1935 00:28 </t>
  </si>
  <si>
    <t>2428140.217 </t>
  </si>
  <si>
    <t> 03.12.1935 17:12 </t>
  </si>
  <si>
    <t> 0.130 </t>
  </si>
  <si>
    <t>2428158.348 </t>
  </si>
  <si>
    <t> 21.12.1935 20:21 </t>
  </si>
  <si>
    <t>2428158.357 </t>
  </si>
  <si>
    <t> 21.12.1935 20:34 </t>
  </si>
  <si>
    <t> 0.119 </t>
  </si>
  <si>
    <t> E.Woodward </t>
  </si>
  <si>
    <t> HB 917.7 </t>
  </si>
  <si>
    <t>2428204.341 </t>
  </si>
  <si>
    <t> 05.02.1936 20:11 </t>
  </si>
  <si>
    <t> 0.120 </t>
  </si>
  <si>
    <t>2428210.375 </t>
  </si>
  <si>
    <t> 11.02.1936 21:00 </t>
  </si>
  <si>
    <t> 0.103 </t>
  </si>
  <si>
    <t>2428250.346 </t>
  </si>
  <si>
    <t> 22.03.1936 20:18 </t>
  </si>
  <si>
    <t> 0.142 </t>
  </si>
  <si>
    <t>2428261.203 </t>
  </si>
  <si>
    <t> 02.04.1936 16:52 </t>
  </si>
  <si>
    <t> 0.108 </t>
  </si>
  <si>
    <t>2428285.428 </t>
  </si>
  <si>
    <t> 26.04.1936 22:16 </t>
  </si>
  <si>
    <t> 0.131 </t>
  </si>
  <si>
    <t>2428486.297 </t>
  </si>
  <si>
    <t> 13.11.1936 19:07 </t>
  </si>
  <si>
    <t> 0.126 </t>
  </si>
  <si>
    <t> AN 264.105 </t>
  </si>
  <si>
    <t>2428498.377 </t>
  </si>
  <si>
    <t> 25.11.1936 21:02 </t>
  </si>
  <si>
    <t> 0.105 </t>
  </si>
  <si>
    <t>2428521.360 </t>
  </si>
  <si>
    <t> 18.12.1936 20:38 </t>
  </si>
  <si>
    <t> 0.096 </t>
  </si>
  <si>
    <t>2428532.253 </t>
  </si>
  <si>
    <t> 29.12.1936 18:04 </t>
  </si>
  <si>
    <t> 0.099 </t>
  </si>
  <si>
    <t>2428538.317 </t>
  </si>
  <si>
    <t> 04.01.1937 19:36 </t>
  </si>
  <si>
    <t>2428544.353 </t>
  </si>
  <si>
    <t> 10.01.1937 20:28 </t>
  </si>
  <si>
    <t> 0.098 </t>
  </si>
  <si>
    <t>2428573.405 </t>
  </si>
  <si>
    <t> 08.02.1937 21:43 </t>
  </si>
  <si>
    <t>2428596.410 </t>
  </si>
  <si>
    <t> 03.03.1937 21:50 </t>
  </si>
  <si>
    <t> 0.121 </t>
  </si>
  <si>
    <t>2430377.632 </t>
  </si>
  <si>
    <t> 18.01.1942 03:10 </t>
  </si>
  <si>
    <t> 0.097 </t>
  </si>
  <si>
    <t> S.Gaposchkin </t>
  </si>
  <si>
    <t> HA 113.71 </t>
  </si>
  <si>
    <t>2432206.07 </t>
  </si>
  <si>
    <t> 20.01.1947 13:40 </t>
  </si>
  <si>
    <t> 0.10 </t>
  </si>
  <si>
    <t> S.Kaho </t>
  </si>
  <si>
    <t> BTOK 49.384 </t>
  </si>
  <si>
    <t>2433164.446 </t>
  </si>
  <si>
    <t> 04.09.1949 22:42 </t>
  </si>
  <si>
    <t> 0.084 </t>
  </si>
  <si>
    <t> P.Ahnert </t>
  </si>
  <si>
    <t> AN 278.270 </t>
  </si>
  <si>
    <t>2433187.434 </t>
  </si>
  <si>
    <t> 27.09.1949 22:24 </t>
  </si>
  <si>
    <t> 0.081 </t>
  </si>
  <si>
    <t>E </t>
  </si>
  <si>
    <t>?</t>
  </si>
  <si>
    <t> S.Piotrowski </t>
  </si>
  <si>
    <t> AAC 4.132 </t>
  </si>
  <si>
    <t>2435525.3101 </t>
  </si>
  <si>
    <t> 21.02.1956 19:26 </t>
  </si>
  <si>
    <t> 0.0716 </t>
  </si>
  <si>
    <t> M.I.Lavrow </t>
  </si>
  <si>
    <t> BKZ 35.69 </t>
  </si>
  <si>
    <t>2437191.549 </t>
  </si>
  <si>
    <t> 14.09.1960 01:10 </t>
  </si>
  <si>
    <t> 0.023 </t>
  </si>
  <si>
    <t> A.Balanda </t>
  </si>
  <si>
    <t> EBC 1-32 </t>
  </si>
  <si>
    <t>2437346.479 </t>
  </si>
  <si>
    <t> 15.02.1961 23:29 </t>
  </si>
  <si>
    <t> 0.062 </t>
  </si>
  <si>
    <t> D.Lichtenknecker </t>
  </si>
  <si>
    <t>BAVM 15 </t>
  </si>
  <si>
    <t>2439955.4127 </t>
  </si>
  <si>
    <t> 08.04.1968 21:54 </t>
  </si>
  <si>
    <t> 0.0512 </t>
  </si>
  <si>
    <t> P.Klawitter </t>
  </si>
  <si>
    <t> AA 28.181 </t>
  </si>
  <si>
    <t>2440162.3358 </t>
  </si>
  <si>
    <t> 01.11.1968 20:03 </t>
  </si>
  <si>
    <t> 0.0497 </t>
  </si>
  <si>
    <t> N.Güdür </t>
  </si>
  <si>
    <t>IBVS 456 </t>
  </si>
  <si>
    <t>2440175.6476 </t>
  </si>
  <si>
    <t> 15.11.1968 03:32 </t>
  </si>
  <si>
    <t> 0.0505 </t>
  </si>
  <si>
    <t>2440200.453 </t>
  </si>
  <si>
    <t> 09.12.1968 22:52 </t>
  </si>
  <si>
    <t> 0.049 </t>
  </si>
  <si>
    <t>2440201.664 </t>
  </si>
  <si>
    <t> 11.12.1968 03:56 </t>
  </si>
  <si>
    <t> 0.050 </t>
  </si>
  <si>
    <t>2440204.689 </t>
  </si>
  <si>
    <t> 14.12.1968 04:32 </t>
  </si>
  <si>
    <t>2440237.360 </t>
  </si>
  <si>
    <t> 15.01.1969 20:38 </t>
  </si>
  <si>
    <t> K.Locher </t>
  </si>
  <si>
    <t> ORI 112 </t>
  </si>
  <si>
    <t>2440252.468 </t>
  </si>
  <si>
    <t> 30.01.1969 23:13 </t>
  </si>
  <si>
    <t> 0.030 </t>
  </si>
  <si>
    <t> R.Diethelm </t>
  </si>
  <si>
    <t>2440271.241 </t>
  </si>
  <si>
    <t> 18.02.1969 17:47 </t>
  </si>
  <si>
    <t> 0.047 </t>
  </si>
  <si>
    <t> Bondarenko </t>
  </si>
  <si>
    <t> PZP 2.51 </t>
  </si>
  <si>
    <t>2440289.394 </t>
  </si>
  <si>
    <t> 08.03.1969 21:27 </t>
  </si>
  <si>
    <t> H.Peter </t>
  </si>
  <si>
    <t>2440289.396 </t>
  </si>
  <si>
    <t> 08.03.1969 21:30 </t>
  </si>
  <si>
    <t> 0.051 </t>
  </si>
  <si>
    <t> G.Görz </t>
  </si>
  <si>
    <t>2440315.4147 </t>
  </si>
  <si>
    <t> 03.04.1969 21:57 </t>
  </si>
  <si>
    <t> 0.0527 </t>
  </si>
  <si>
    <t>2440491.478 </t>
  </si>
  <si>
    <t> 26.09.1969 23:28 </t>
  </si>
  <si>
    <t> C.Ibanoglu </t>
  </si>
  <si>
    <t>2440640.312 </t>
  </si>
  <si>
    <t> 22.02.1970 19:29 </t>
  </si>
  <si>
    <t> 0.042 </t>
  </si>
  <si>
    <t>2440683.277 </t>
  </si>
  <si>
    <t> 06.04.1970 18:38 </t>
  </si>
  <si>
    <t>2441677.3552 </t>
  </si>
  <si>
    <t> 25.12.1972 20:31 </t>
  </si>
  <si>
    <t> 0.0420 </t>
  </si>
  <si>
    <t> J.Ebersberger </t>
  </si>
  <si>
    <t>IBVS 937 </t>
  </si>
  <si>
    <t>2441691.271 </t>
  </si>
  <si>
    <t> 08.01.1973 18:30 </t>
  </si>
  <si>
    <t> H.Alkan </t>
  </si>
  <si>
    <t>2441692.4819 </t>
  </si>
  <si>
    <t> 09.01.1973 23:33 </t>
  </si>
  <si>
    <t> 0.0426 </t>
  </si>
  <si>
    <t>2441763.275 </t>
  </si>
  <si>
    <t> 21.03.1973 18:36 </t>
  </si>
  <si>
    <t> 0.046 </t>
  </si>
  <si>
    <t>2441769.3242 </t>
  </si>
  <si>
    <t> 27.03.1973 19:46 </t>
  </si>
  <si>
    <t> 0.0445 </t>
  </si>
  <si>
    <t>2441775.372 </t>
  </si>
  <si>
    <t> 02.04.1973 20:55 </t>
  </si>
  <si>
    <t>2441957.4889 </t>
  </si>
  <si>
    <t> 01.10.1973 23:44 </t>
  </si>
  <si>
    <t> 0.0409 </t>
  </si>
  <si>
    <t>2442132.3431 </t>
  </si>
  <si>
    <t> 25.03.1974 20:14 </t>
  </si>
  <si>
    <t> 0.0378 </t>
  </si>
  <si>
    <t>IBVS 1053 </t>
  </si>
  <si>
    <t>2442133.559 </t>
  </si>
  <si>
    <t> 27.03.1974 01:24 </t>
  </si>
  <si>
    <t> 0.044 </t>
  </si>
  <si>
    <t> B.Small </t>
  </si>
  <si>
    <t> AVSJ 6.26 </t>
  </si>
  <si>
    <t>2442403.4045 </t>
  </si>
  <si>
    <t> 21.12.1974 21:42 </t>
  </si>
  <si>
    <t> 0.0400 </t>
  </si>
  <si>
    <t> G.Arneth </t>
  </si>
  <si>
    <t>2442790.6298 </t>
  </si>
  <si>
    <t> 13.01.1976 03:06 </t>
  </si>
  <si>
    <t> 0.0380 </t>
  </si>
  <si>
    <t> C.R.Chambliss </t>
  </si>
  <si>
    <t>IBVS 1278 </t>
  </si>
  <si>
    <t>2442793.6549 </t>
  </si>
  <si>
    <t> 16.01.1976 03:43 </t>
  </si>
  <si>
    <t>2442841.455 </t>
  </si>
  <si>
    <t> 03.03.1976 22:55 </t>
  </si>
  <si>
    <t> 0.040 </t>
  </si>
  <si>
    <t>IBVS 1190 </t>
  </si>
  <si>
    <t>2443033.844 </t>
  </si>
  <si>
    <t> 12.09.1976 08:15 </t>
  </si>
  <si>
    <t> 0.025 </t>
  </si>
  <si>
    <t> D.Ruokonen </t>
  </si>
  <si>
    <t> AOEB 3 </t>
  </si>
  <si>
    <t>2443073.778 </t>
  </si>
  <si>
    <t> 22.10.1976 06:40 </t>
  </si>
  <si>
    <t> 0.026 </t>
  </si>
  <si>
    <t> G.Samolyk </t>
  </si>
  <si>
    <t>2443099.8040 </t>
  </si>
  <si>
    <t> 17.11.1976 07:17 </t>
  </si>
  <si>
    <t> 0.0353 </t>
  </si>
  <si>
    <t>2443113.7212 </t>
  </si>
  <si>
    <t> 01.12.1976 05:18 </t>
  </si>
  <si>
    <t> 0.0365 </t>
  </si>
  <si>
    <t>2443165.734 </t>
  </si>
  <si>
    <t> 22.01.1977 05:36 </t>
  </si>
  <si>
    <t> 0.016 </t>
  </si>
  <si>
    <t> C.Hesseltine </t>
  </si>
  <si>
    <t>2443192.3749 </t>
  </si>
  <si>
    <t> 17.02.1977 20:59 </t>
  </si>
  <si>
    <t> 0.0347 </t>
  </si>
  <si>
    <t> Kreiner &amp; Tremko </t>
  </si>
  <si>
    <t>2443200.835 </t>
  </si>
  <si>
    <t> 26.02.1977 08:02 </t>
  </si>
  <si>
    <t> 0.024 </t>
  </si>
  <si>
    <t>BAVM 29 </t>
  </si>
  <si>
    <t>2443510.6275 </t>
  </si>
  <si>
    <t> 02.01.1978 03:03 </t>
  </si>
  <si>
    <t> 0.0348 </t>
  </si>
  <si>
    <t> Chambliss &amp; Leung </t>
  </si>
  <si>
    <t> APJ 228.828 </t>
  </si>
  <si>
    <t>2443753.852 </t>
  </si>
  <si>
    <t> 02.09.1978 08:26 </t>
  </si>
  <si>
    <t> 0.032 </t>
  </si>
  <si>
    <t> M.Baldwin </t>
  </si>
  <si>
    <t>2443948.666 </t>
  </si>
  <si>
    <t> 16.03.1979 03:59 </t>
  </si>
  <si>
    <t> 0.022 </t>
  </si>
  <si>
    <t>2444166.493 </t>
  </si>
  <si>
    <t> 19.10.1979 23:49 </t>
  </si>
  <si>
    <t> 0.034 </t>
  </si>
  <si>
    <t> T.Brelstaff </t>
  </si>
  <si>
    <t> VSSC 59.16 </t>
  </si>
  <si>
    <t>2444236.647 </t>
  </si>
  <si>
    <t> 29.12.1979 03:31 </t>
  </si>
  <si>
    <t> 0.003 </t>
  </si>
  <si>
    <t>2444576.699 </t>
  </si>
  <si>
    <t> 03.12.1980 04:46 </t>
  </si>
  <si>
    <t> 0.021 </t>
  </si>
  <si>
    <t>2444616.607 </t>
  </si>
  <si>
    <t> 12.01.1981 02:34 </t>
  </si>
  <si>
    <t> -0.004 </t>
  </si>
  <si>
    <t> G.Hanson </t>
  </si>
  <si>
    <t>2444622.668 </t>
  </si>
  <si>
    <t> 18.01.1981 04:01 </t>
  </si>
  <si>
    <t> 0.007 </t>
  </si>
  <si>
    <t>2444929.450 </t>
  </si>
  <si>
    <t> 20.11.1981 22:48 </t>
  </si>
  <si>
    <t> BBS 57 </t>
  </si>
  <si>
    <t>2444957.870 </t>
  </si>
  <si>
    <t> 19.12.1981 08:52 </t>
  </si>
  <si>
    <t> 0.015 </t>
  </si>
  <si>
    <t>2445401.359 </t>
  </si>
  <si>
    <t> 07.03.1983 20:36 </t>
  </si>
  <si>
    <t> 0.008 </t>
  </si>
  <si>
    <t> BBS 65 </t>
  </si>
  <si>
    <t>2445739.5929 </t>
  </si>
  <si>
    <t> 09.02.1984 02:13 </t>
  </si>
  <si>
    <t> 0.0227 </t>
  </si>
  <si>
    <t> S.A.Bell et al. </t>
  </si>
  <si>
    <t> MN 224.663 </t>
  </si>
  <si>
    <t>2446066.3151 </t>
  </si>
  <si>
    <t> 31.12.1984 19:33 </t>
  </si>
  <si>
    <t> 0.0218 </t>
  </si>
  <si>
    <t> J.Ells </t>
  </si>
  <si>
    <t> VSSC 61/73 </t>
  </si>
  <si>
    <t>2446091.710 </t>
  </si>
  <si>
    <t> 26.01.1985 05:02 </t>
  </si>
  <si>
    <t> 0.005 </t>
  </si>
  <si>
    <t>2446092.3328 </t>
  </si>
  <si>
    <t> 26.01.1985 19:59 </t>
  </si>
  <si>
    <t>2446101.408 </t>
  </si>
  <si>
    <t> 04.02.1985 21:47 </t>
  </si>
  <si>
    <t> J.Isles </t>
  </si>
  <si>
    <t> VSSC 63.21 </t>
  </si>
  <si>
    <t>2446115.396 </t>
  </si>
  <si>
    <t> 18.02.1985 21:30 </t>
  </si>
  <si>
    <t> 0.094 </t>
  </si>
  <si>
    <t>2446118.3503 </t>
  </si>
  <si>
    <t> 21.02.1985 20:24 </t>
  </si>
  <si>
    <t> 0.0233 </t>
  </si>
  <si>
    <t> BBS 76 </t>
  </si>
  <si>
    <t>2446121.3746 </t>
  </si>
  <si>
    <t> 24.02.1985 20:59 </t>
  </si>
  <si>
    <t> 0.0224 </t>
  </si>
  <si>
    <t>2446759.686 </t>
  </si>
  <si>
    <t> 25.11.1986 04:27 </t>
  </si>
  <si>
    <t> 0.014 </t>
  </si>
  <si>
    <t>2446847.361 </t>
  </si>
  <si>
    <t> 20.02.1987 20:39 </t>
  </si>
  <si>
    <t> -0.042 </t>
  </si>
  <si>
    <t> I.Middlemist </t>
  </si>
  <si>
    <t> VSSC 70.18 </t>
  </si>
  <si>
    <t>2447065.844 </t>
  </si>
  <si>
    <t> 27.09.1987 08:15 </t>
  </si>
  <si>
    <t> 0.020 </t>
  </si>
  <si>
    <t>2447092.453 </t>
  </si>
  <si>
    <t> 23.10.1987 22:52 </t>
  </si>
  <si>
    <t> G.Mavrofridis </t>
  </si>
  <si>
    <t> BBS 86 </t>
  </si>
  <si>
    <t>2447207.4215 </t>
  </si>
  <si>
    <t> 15.02.1988 22:06 </t>
  </si>
  <si>
    <t> 0.0176 </t>
  </si>
  <si>
    <t> VSSC 72.24 </t>
  </si>
  <si>
    <t>2447524.453 </t>
  </si>
  <si>
    <t> 28.12.1988 22:52 </t>
  </si>
  <si>
    <t> BBS 91 </t>
  </si>
  <si>
    <t>2447554.717 </t>
  </si>
  <si>
    <t> 28.01.1989 05:12 </t>
  </si>
  <si>
    <t> 0.019 </t>
  </si>
  <si>
    <t>2447555.3124 </t>
  </si>
  <si>
    <t> 28.01.1989 19:29 </t>
  </si>
  <si>
    <t> 0.0089 </t>
  </si>
  <si>
    <t>2447561.3747 </t>
  </si>
  <si>
    <t> 03.02.1989 20:59 </t>
  </si>
  <si>
    <t> 0.0208 </t>
  </si>
  <si>
    <t> VSSC 73 </t>
  </si>
  <si>
    <t>2447775.5516 </t>
  </si>
  <si>
    <t> 06.09.1989 01:14 </t>
  </si>
  <si>
    <t> 0.0125 </t>
  </si>
  <si>
    <t>2447847.556 </t>
  </si>
  <si>
    <t> 17.11.1989 01:20 </t>
  </si>
  <si>
    <t> 0.017 </t>
  </si>
  <si>
    <t> P.Frank </t>
  </si>
  <si>
    <t>BAVM 68 </t>
  </si>
  <si>
    <t>2447849.364 </t>
  </si>
  <si>
    <t> 18.11.1989 20:44 </t>
  </si>
  <si>
    <t> 0.010 </t>
  </si>
  <si>
    <t>2447853.6070 </t>
  </si>
  <si>
    <t> 23.11.1989 02:34 </t>
  </si>
  <si>
    <t> 0.0174 </t>
  </si>
  <si>
    <t>2447864.499 </t>
  </si>
  <si>
    <t> 03.12.1989 23:58 </t>
  </si>
  <si>
    <t>P </t>
  </si>
  <si>
    <t>BAVM 213 </t>
  </si>
  <si>
    <t>2447967.349 </t>
  </si>
  <si>
    <t> 16.03.1990 20:22 </t>
  </si>
  <si>
    <t> 0.011 </t>
  </si>
  <si>
    <t> J.Pietz </t>
  </si>
  <si>
    <t>BAVM 56 </t>
  </si>
  <si>
    <t>2448251.735 </t>
  </si>
  <si>
    <t> 26.12.1990 05:38 </t>
  </si>
  <si>
    <t> 0.027 </t>
  </si>
  <si>
    <t>2448297.702 </t>
  </si>
  <si>
    <t> 10.02.1991 04:50 </t>
  </si>
  <si>
    <t>2449416.4313 </t>
  </si>
  <si>
    <t> 04.03.1994 22:21 </t>
  </si>
  <si>
    <t> 0.0163 </t>
  </si>
  <si>
    <t> E.Blättler </t>
  </si>
  <si>
    <t> BBS 106 </t>
  </si>
  <si>
    <t>2449679.613 </t>
  </si>
  <si>
    <t> 23.11.1994 02:42 </t>
  </si>
  <si>
    <t> 0.004 </t>
  </si>
  <si>
    <t>2449754.642 </t>
  </si>
  <si>
    <t> 06.02.1995 03:24 </t>
  </si>
  <si>
    <t>2449777.633 </t>
  </si>
  <si>
    <t> 01.03.1995 03:11 </t>
  </si>
  <si>
    <t>2450042.645 </t>
  </si>
  <si>
    <t> 21.11.1995 03:28 </t>
  </si>
  <si>
    <t>C </t>
  </si>
  <si>
    <t>ns</t>
  </si>
  <si>
    <t> S.Cook </t>
  </si>
  <si>
    <t>2450428.646 </t>
  </si>
  <si>
    <t> 11.12.1996 03:30 </t>
  </si>
  <si>
    <t> -0.006 </t>
  </si>
  <si>
    <t> AOEB 12 </t>
  </si>
  <si>
    <t>2451573.404 </t>
  </si>
  <si>
    <t> 29.01.2000 21:41 </t>
  </si>
  <si>
    <t> 0.012 </t>
  </si>
  <si>
    <t> S.Foglia </t>
  </si>
  <si>
    <t>2451895.277 </t>
  </si>
  <si>
    <t> 16.12.2000 18:38 </t>
  </si>
  <si>
    <t> 0.002 </t>
  </si>
  <si>
    <t>2452310.323 </t>
  </si>
  <si>
    <t> 04.02.2002 19:45 </t>
  </si>
  <si>
    <t> -0.011 </t>
  </si>
  <si>
    <t> R.Meyer </t>
  </si>
  <si>
    <t>BAVM 154 </t>
  </si>
  <si>
    <t>2452358.7329 </t>
  </si>
  <si>
    <t> 25.03.2002 05:35 </t>
  </si>
  <si>
    <t> -0.0050 </t>
  </si>
  <si>
    <t>R</t>
  </si>
  <si>
    <t> Karska&amp;Maciejewski </t>
  </si>
  <si>
    <t>IBVS 5380 </t>
  </si>
  <si>
    <t>2452627.3752 </t>
  </si>
  <si>
    <t> 18.12.2002 21:00 </t>
  </si>
  <si>
    <t> -0.0017 </t>
  </si>
  <si>
    <t>G</t>
  </si>
  <si>
    <t>2452653.9992 </t>
  </si>
  <si>
    <t> 14.01.2003 11:58 </t>
  </si>
  <si>
    <t> 0.0004 </t>
  </si>
  <si>
    <t> Nakajima </t>
  </si>
  <si>
    <t>VSB 42 </t>
  </si>
  <si>
    <t>2452671.5437 </t>
  </si>
  <si>
    <t> 01.02.2003 01:02 </t>
  </si>
  <si>
    <t> -0.0013 </t>
  </si>
  <si>
    <t>IBVS 5494 </t>
  </si>
  <si>
    <t>2452672.1509 </t>
  </si>
  <si>
    <t> 01.02.2003 15:37 </t>
  </si>
  <si>
    <t> 0.0009 </t>
  </si>
  <si>
    <t> Karska&amp;maciejewski </t>
  </si>
  <si>
    <t>2452690.292 </t>
  </si>
  <si>
    <t> 19.02.2003 19:00 </t>
  </si>
  <si>
    <t> -0.009 </t>
  </si>
  <si>
    <t>BAVM 157 </t>
  </si>
  <si>
    <t>2452691.514 </t>
  </si>
  <si>
    <t> 21.02.2003 00:20 </t>
  </si>
  <si>
    <t>2452923.2405 </t>
  </si>
  <si>
    <t> 10.10.2003 17:46 </t>
  </si>
  <si>
    <t> -0.0023 </t>
  </si>
  <si>
    <t> C.-H.Kim et al. </t>
  </si>
  <si>
    <t>IBVS 5694 </t>
  </si>
  <si>
    <t>2453007.356 </t>
  </si>
  <si>
    <t> 02.01.2004 20:32 </t>
  </si>
  <si>
    <t>BAVM 171 </t>
  </si>
  <si>
    <t>2453082.3693 </t>
  </si>
  <si>
    <t> 17.03.2004 20:51 </t>
  </si>
  <si>
    <t> 0.0003 </t>
  </si>
  <si>
    <t>-I</t>
  </si>
  <si>
    <t> K. &amp; M. Rätz </t>
  </si>
  <si>
    <t>BAVM 173 </t>
  </si>
  <si>
    <t>2453335.2765 </t>
  </si>
  <si>
    <t> 25.11.2004 18:38 </t>
  </si>
  <si>
    <t>690</t>
  </si>
  <si>
    <t> -0.0004 </t>
  </si>
  <si>
    <t>VSB 43 </t>
  </si>
  <si>
    <t>2453383.6802 </t>
  </si>
  <si>
    <t> 13.01.2005 04:19 </t>
  </si>
  <si>
    <t>730</t>
  </si>
  <si>
    <t> -0.0001 </t>
  </si>
  <si>
    <t> R.Nelson </t>
  </si>
  <si>
    <t>IBVS 5672 </t>
  </si>
  <si>
    <t>2453388.521 </t>
  </si>
  <si>
    <t> 18.01.2005 00:30 </t>
  </si>
  <si>
    <t>734</t>
  </si>
  <si>
    <t> 0.000 </t>
  </si>
  <si>
    <t> J.Bialozynski </t>
  </si>
  <si>
    <t>2453424.8247 </t>
  </si>
  <si>
    <t> 23.02.2005 07:47 </t>
  </si>
  <si>
    <t>764</t>
  </si>
  <si>
    <t> 0.0015 </t>
  </si>
  <si>
    <t>2453432.0841 </t>
  </si>
  <si>
    <t> 02.03.2005 14:01 </t>
  </si>
  <si>
    <t>770</t>
  </si>
  <si>
    <t>2453636.58551 </t>
  </si>
  <si>
    <t> 23.09.2005 02:03 </t>
  </si>
  <si>
    <t>939</t>
  </si>
  <si>
    <t> -0.00267 </t>
  </si>
  <si>
    <t> L.Brát </t>
  </si>
  <si>
    <t>OEJV 0074 </t>
  </si>
  <si>
    <t>2453733.3957 </t>
  </si>
  <si>
    <t> 28.12.2005 21:29 </t>
  </si>
  <si>
    <t>1019</t>
  </si>
  <si>
    <t> 0.0007 </t>
  </si>
  <si>
    <t> I.Megson </t>
  </si>
  <si>
    <t>2453744.28752 </t>
  </si>
  <si>
    <t> 08.01.2006 18:54 </t>
  </si>
  <si>
    <t>1028</t>
  </si>
  <si>
    <t> 0.00173 </t>
  </si>
  <si>
    <t> R.Ehrenberger </t>
  </si>
  <si>
    <t>2453758.8068 </t>
  </si>
  <si>
    <t> 23.01.2006 07:21 </t>
  </si>
  <si>
    <t>1040</t>
  </si>
  <si>
    <t> -0.0000 </t>
  </si>
  <si>
    <t> V.Petriew </t>
  </si>
  <si>
    <t>2453815.6814 </t>
  </si>
  <si>
    <t> 21.03.2006 04:21 </t>
  </si>
  <si>
    <t>1087</t>
  </si>
  <si>
    <t> 0.0006 </t>
  </si>
  <si>
    <t>2453819.31327 </t>
  </si>
  <si>
    <t> 24.03.2006 19:31 </t>
  </si>
  <si>
    <t>1090</t>
  </si>
  <si>
    <t> 0.00217 </t>
  </si>
  <si>
    <t> L.Šmelcer </t>
  </si>
  <si>
    <t>2453994.7734 </t>
  </si>
  <si>
    <t> 16.09.2006 06:33 </t>
  </si>
  <si>
    <t>1235</t>
  </si>
  <si>
    <t>2454044.3888 </t>
  </si>
  <si>
    <t> 04.11.2006 21:19 </t>
  </si>
  <si>
    <t>1276</t>
  </si>
  <si>
    <t> 0.0018 </t>
  </si>
  <si>
    <t> S.Dogru et al. </t>
  </si>
  <si>
    <t>IBVS 5746 </t>
  </si>
  <si>
    <t>2454084.3175 </t>
  </si>
  <si>
    <t> 14.12.2006 19:37 </t>
  </si>
  <si>
    <t>1309</t>
  </si>
  <si>
    <t>o</t>
  </si>
  <si>
    <t>IBVS 5795 </t>
  </si>
  <si>
    <t>2454201.6956 </t>
  </si>
  <si>
    <t> 11.04.2007 04:41 </t>
  </si>
  <si>
    <t>1406</t>
  </si>
  <si>
    <t> -0.0025 </t>
  </si>
  <si>
    <t>2454437.6653 </t>
  </si>
  <si>
    <t> 03.12.2007 03:58 </t>
  </si>
  <si>
    <t>1601</t>
  </si>
  <si>
    <t> 0.0005 </t>
  </si>
  <si>
    <t> R.Poklar </t>
  </si>
  <si>
    <t>JAAVSO 36(2);171 </t>
  </si>
  <si>
    <t>2454522.3685 </t>
  </si>
  <si>
    <t> 25.02.2008 20:50 </t>
  </si>
  <si>
    <t>1671</t>
  </si>
  <si>
    <t>OEJV 0094 </t>
  </si>
  <si>
    <t>2454522.3692 </t>
  </si>
  <si>
    <t> 25.02.2008 20:51 </t>
  </si>
  <si>
    <t> -0.0016 </t>
  </si>
  <si>
    <t>2454522.3697 </t>
  </si>
  <si>
    <t> 25.02.2008 20:52 </t>
  </si>
  <si>
    <t> -0.0011 </t>
  </si>
  <si>
    <t>2454535.6795 </t>
  </si>
  <si>
    <t> 10.03.2008 04:18 </t>
  </si>
  <si>
    <t>1682</t>
  </si>
  <si>
    <t> -0.0022 </t>
  </si>
  <si>
    <t>JAAVSO 36(2);186 </t>
  </si>
  <si>
    <t>2455173.3918 </t>
  </si>
  <si>
    <t> 07.12.2009 21:24 </t>
  </si>
  <si>
    <t>2209</t>
  </si>
  <si>
    <t> N.Erkan et al. </t>
  </si>
  <si>
    <t>IBVS 5924 </t>
  </si>
  <si>
    <t>2455238.7379 </t>
  </si>
  <si>
    <t> 11.02.2010 05:42 </t>
  </si>
  <si>
    <t>2263</t>
  </si>
  <si>
    <t> -0.0035 </t>
  </si>
  <si>
    <t> JAAVSO 38;120 </t>
  </si>
  <si>
    <t>2455288.3536 </t>
  </si>
  <si>
    <t> 01.04.2010 20:29 </t>
  </si>
  <si>
    <t>2304</t>
  </si>
  <si>
    <t>OEJV 0137 </t>
  </si>
  <si>
    <t>2455288.3548 </t>
  </si>
  <si>
    <t> 01.04.2010 20:30 </t>
  </si>
  <si>
    <t>2455288.3550 </t>
  </si>
  <si>
    <t> 01.04.2010 20:31 </t>
  </si>
  <si>
    <t> 0.0001 </t>
  </si>
  <si>
    <t>2455543.6794 </t>
  </si>
  <si>
    <t> 13.12.2010 04:18 </t>
  </si>
  <si>
    <t>2515</t>
  </si>
  <si>
    <t> JAAVSO 39;177 </t>
  </si>
  <si>
    <t>2455612.6544 </t>
  </si>
  <si>
    <t> 20.02.2011 03:42 </t>
  </si>
  <si>
    <t>2572</t>
  </si>
  <si>
    <t> -0.0034 </t>
  </si>
  <si>
    <t>2455876.45076 </t>
  </si>
  <si>
    <t> 10.11.2011 22:49 </t>
  </si>
  <si>
    <t>2790</t>
  </si>
  <si>
    <t> -0.00569 </t>
  </si>
  <si>
    <t> F.Scaggiante </t>
  </si>
  <si>
    <t>OEJV 0160 </t>
  </si>
  <si>
    <t>2455917.590 </t>
  </si>
  <si>
    <t> 22.12.2011 02:09 </t>
  </si>
  <si>
    <t>2824</t>
  </si>
  <si>
    <t> C.Stephan </t>
  </si>
  <si>
    <t>VSB 53 </t>
  </si>
  <si>
    <t>2455923.6455 </t>
  </si>
  <si>
    <t> 28.12.2011 03:29 </t>
  </si>
  <si>
    <t>2829</t>
  </si>
  <si>
    <t> -0.0043 </t>
  </si>
  <si>
    <t> JAAVSO 40;975 </t>
  </si>
  <si>
    <t>2455929.6979 </t>
  </si>
  <si>
    <t> 03.01.2012 04:44 </t>
  </si>
  <si>
    <t>2834</t>
  </si>
  <si>
    <t> JAAVSO 41;122 </t>
  </si>
  <si>
    <t>2455953.2903 </t>
  </si>
  <si>
    <t> 26.01.2012 18:58 </t>
  </si>
  <si>
    <t>2853.5</t>
  </si>
  <si>
    <t> -0.0066 </t>
  </si>
  <si>
    <t>BAVM 228 </t>
  </si>
  <si>
    <t>2456229.7954 </t>
  </si>
  <si>
    <t> 29.10.2012 07:05 </t>
  </si>
  <si>
    <t>3082</t>
  </si>
  <si>
    <t> -0.0060 </t>
  </si>
  <si>
    <t> N.Simmons </t>
  </si>
  <si>
    <t> JAAVSO 41;328 </t>
  </si>
  <si>
    <t>2456235.8478 </t>
  </si>
  <si>
    <t> 04.11.2012 08:20 </t>
  </si>
  <si>
    <t>3087</t>
  </si>
  <si>
    <t> -0.0040 </t>
  </si>
  <si>
    <t> K.Menzies </t>
  </si>
  <si>
    <t>2456263.6786 </t>
  </si>
  <si>
    <t> 02.12.2012 04:17 </t>
  </si>
  <si>
    <t>3110</t>
  </si>
  <si>
    <t> -0.0052 </t>
  </si>
  <si>
    <t>2456603.7113 </t>
  </si>
  <si>
    <t> 07.11.2013 05:04 </t>
  </si>
  <si>
    <t>3391</t>
  </si>
  <si>
    <t> -0.0065 </t>
  </si>
  <si>
    <t> JAAVSO 42;426 </t>
  </si>
  <si>
    <t>2456654.5375 </t>
  </si>
  <si>
    <t> 28.12.2013 00:54 </t>
  </si>
  <si>
    <t>3433</t>
  </si>
  <si>
    <t> -0.0039 </t>
  </si>
  <si>
    <t> F.Agerer </t>
  </si>
  <si>
    <t>BAVM 234 </t>
  </si>
  <si>
    <t>2456656.3492 </t>
  </si>
  <si>
    <t> 29.12.2013 20:22 </t>
  </si>
  <si>
    <t> -0.0073 </t>
  </si>
  <si>
    <t>2456949.1957 </t>
  </si>
  <si>
    <t> 18.10.2014 16:41 </t>
  </si>
  <si>
    <t> -0.0015 </t>
  </si>
  <si>
    <t>cG</t>
  </si>
  <si>
    <t> K.Nagai </t>
  </si>
  <si>
    <t>VSB 59 </t>
  </si>
  <si>
    <t>2456966.7371 </t>
  </si>
  <si>
    <t> 05.11.2014 05:41 </t>
  </si>
  <si>
    <t> -0.0064 </t>
  </si>
  <si>
    <t> JAAVSO 43-1 </t>
  </si>
  <si>
    <t>2457091.3757 </t>
  </si>
  <si>
    <t> 09.03.2015 21:01 </t>
  </si>
  <si>
    <t>BAVM 241 (=IBVS 6157) </t>
  </si>
  <si>
    <t>s5</t>
  </si>
  <si>
    <t>s6</t>
  </si>
  <si>
    <t>s7</t>
  </si>
  <si>
    <t>IBVS 6157</t>
  </si>
  <si>
    <t>OEJV 0179</t>
  </si>
  <si>
    <t>OEJV 0204</t>
  </si>
  <si>
    <t>JAVSO..46..184</t>
  </si>
  <si>
    <t>JAVSO..47..263</t>
  </si>
  <si>
    <t>JAVSO..48…87</t>
  </si>
  <si>
    <t>JAVSO 49, 108</t>
  </si>
  <si>
    <t>JAVSO, 48, 87</t>
  </si>
  <si>
    <t>JAVSO, 49, 108</t>
  </si>
  <si>
    <t>VSB, 91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</si>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</sst>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u/>
      <sz val="10"/>
      <color indexed="12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3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34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left"/>
    </xf>
    <xf numFmtId="0" fontId="36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Aur - O-C Diagr.</a:t>
            </a:r>
          </a:p>
        </c:rich>
      </c:tx>
      <c:layout>
        <c:manualLayout>
          <c:xMode val="edge"/>
          <c:yMode val="edge"/>
          <c:x val="0.36654841632340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0120984382805"/>
          <c:y val="0.14769252958613219"/>
          <c:w val="0.781139468711310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3.306719999818597E-2</c:v>
                </c:pt>
                <c:pt idx="1">
                  <c:v>3.7846799998078495E-2</c:v>
                </c:pt>
                <c:pt idx="2">
                  <c:v>3.752139999778592E-2</c:v>
                </c:pt>
                <c:pt idx="3">
                  <c:v>3.305779999573133E-2</c:v>
                </c:pt>
                <c:pt idx="4">
                  <c:v>2.7917999996134313E-2</c:v>
                </c:pt>
                <c:pt idx="5">
                  <c:v>-2.7096000012534205E-3</c:v>
                </c:pt>
                <c:pt idx="6">
                  <c:v>1.8902799998613773E-2</c:v>
                </c:pt>
                <c:pt idx="7">
                  <c:v>1.9323799999256153E-2</c:v>
                </c:pt>
                <c:pt idx="8">
                  <c:v>1.7850399999588262E-2</c:v>
                </c:pt>
                <c:pt idx="22">
                  <c:v>1.708399999915855E-2</c:v>
                </c:pt>
                <c:pt idx="36">
                  <c:v>4.9972000015259255E-3</c:v>
                </c:pt>
                <c:pt idx="44">
                  <c:v>0</c:v>
                </c:pt>
                <c:pt idx="57">
                  <c:v>-5.1789999997708946E-3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7-4C39-BE3D-FF6541AE1D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5.7905999965441879E-3</c:v>
                </c:pt>
                <c:pt idx="10">
                  <c:v>5.0687999973888509E-3</c:v>
                </c:pt>
                <c:pt idx="11">
                  <c:v>3.1715999975858722E-3</c:v>
                </c:pt>
                <c:pt idx="12">
                  <c:v>6.4497999992454425E-3</c:v>
                </c:pt>
                <c:pt idx="13">
                  <c:v>2.0048799997312017E-2</c:v>
                </c:pt>
                <c:pt idx="14">
                  <c:v>9.1239999965182506E-3</c:v>
                </c:pt>
                <c:pt idx="15">
                  <c:v>2.9179199998907279E-2</c:v>
                </c:pt>
                <c:pt idx="16">
                  <c:v>8.7782000009610783E-3</c:v>
                </c:pt>
                <c:pt idx="17">
                  <c:v>8.2543999960762449E-3</c:v>
                </c:pt>
                <c:pt idx="18">
                  <c:v>2.1532599999773083E-2</c:v>
                </c:pt>
                <c:pt idx="19">
                  <c:v>3.4523999966040719E-3</c:v>
                </c:pt>
                <c:pt idx="20">
                  <c:v>2.8286999997362727E-2</c:v>
                </c:pt>
                <c:pt idx="21">
                  <c:v>8.0840000009629875E-3</c:v>
                </c:pt>
                <c:pt idx="23">
                  <c:v>1.8036399997072294E-2</c:v>
                </c:pt>
                <c:pt idx="24">
                  <c:v>1.6353999963030219E-3</c:v>
                </c:pt>
                <c:pt idx="25">
                  <c:v>3.9988799999264302E-2</c:v>
                </c:pt>
                <c:pt idx="26">
                  <c:v>6.2669999970239587E-3</c:v>
                </c:pt>
                <c:pt idx="27">
                  <c:v>2.966299999752664E-2</c:v>
                </c:pt>
                <c:pt idx="28">
                  <c:v>2.5349799994728528E-2</c:v>
                </c:pt>
                <c:pt idx="29">
                  <c:v>4.5477999992726836E-3</c:v>
                </c:pt>
                <c:pt idx="30">
                  <c:v>-3.9759999999660067E-3</c:v>
                </c:pt>
                <c:pt idx="31">
                  <c:v>-1.6978000021481421E-3</c:v>
                </c:pt>
                <c:pt idx="32">
                  <c:v>1.1901199995918432E-2</c:v>
                </c:pt>
                <c:pt idx="33">
                  <c:v>-2.4998000044433866E-3</c:v>
                </c:pt>
                <c:pt idx="34">
                  <c:v>7.5753999990411103E-3</c:v>
                </c:pt>
                <c:pt idx="35">
                  <c:v>2.1051599997008452E-2</c:v>
                </c:pt>
                <c:pt idx="37">
                  <c:v>1.1814999998023268E-2</c:v>
                </c:pt>
                <c:pt idx="38">
                  <c:v>4.2966000037267804E-3</c:v>
                </c:pt>
                <c:pt idx="39">
                  <c:v>7.7279999823076651E-4</c:v>
                </c:pt>
                <c:pt idx="41">
                  <c:v>-3.9608999999472871E-2</c:v>
                </c:pt>
                <c:pt idx="42">
                  <c:v>1.2540000170702115E-4</c:v>
                </c:pt>
                <c:pt idx="50">
                  <c:v>-4.7240000276360661E-4</c:v>
                </c:pt>
                <c:pt idx="51">
                  <c:v>-1.847490000363905E-2</c:v>
                </c:pt>
                <c:pt idx="53">
                  <c:v>7.8999997640494257E-5</c:v>
                </c:pt>
                <c:pt idx="75">
                  <c:v>2.8542000000015832E-3</c:v>
                </c:pt>
                <c:pt idx="80">
                  <c:v>-1.1814600002253428E-2</c:v>
                </c:pt>
                <c:pt idx="81">
                  <c:v>-1.0461199999554083E-2</c:v>
                </c:pt>
                <c:pt idx="85">
                  <c:v>-2.0556400006171316E-2</c:v>
                </c:pt>
                <c:pt idx="87">
                  <c:v>-1.1882200000400189E-2</c:v>
                </c:pt>
                <c:pt idx="89">
                  <c:v>-1.5335999996750616E-3</c:v>
                </c:pt>
                <c:pt idx="90">
                  <c:v>-1.0445800005982164E-2</c:v>
                </c:pt>
                <c:pt idx="92">
                  <c:v>-2.8533400007290766E-2</c:v>
                </c:pt>
                <c:pt idx="93">
                  <c:v>-9.0696000042953528E-3</c:v>
                </c:pt>
                <c:pt idx="94">
                  <c:v>-3.3716199999616947E-2</c:v>
                </c:pt>
                <c:pt idx="95">
                  <c:v>-2.3117200005799532E-2</c:v>
                </c:pt>
                <c:pt idx="96">
                  <c:v>3.5520999954314902E-3</c:v>
                </c:pt>
                <c:pt idx="97">
                  <c:v>-1.3332599999557715E-2</c:v>
                </c:pt>
                <c:pt idx="98">
                  <c:v>-1.8725900001300033E-2</c:v>
                </c:pt>
                <c:pt idx="100">
                  <c:v>-2.3957999947015196E-3</c:v>
                </c:pt>
                <c:pt idx="102">
                  <c:v>-1.847999999881722E-2</c:v>
                </c:pt>
                <c:pt idx="104">
                  <c:v>-1.1215999984415248E-3</c:v>
                </c:pt>
                <c:pt idx="108">
                  <c:v>-6.750399996235501E-3</c:v>
                </c:pt>
                <c:pt idx="110">
                  <c:v>9.5899999723769724E-4</c:v>
                </c:pt>
                <c:pt idx="114">
                  <c:v>1.5581999978167005E-3</c:v>
                </c:pt>
                <c:pt idx="118">
                  <c:v>1.1497999948915094E-3</c:v>
                </c:pt>
                <c:pt idx="119">
                  <c:v>-5.9705000021494925E-3</c:v>
                </c:pt>
                <c:pt idx="121">
                  <c:v>3.027000006113667E-3</c:v>
                </c:pt>
                <c:pt idx="122">
                  <c:v>-3.7900000024819747E-3</c:v>
                </c:pt>
                <c:pt idx="123">
                  <c:v>1.336299999820767E-2</c:v>
                </c:pt>
                <c:pt idx="124">
                  <c:v>-2.684600003703963E-3</c:v>
                </c:pt>
                <c:pt idx="126">
                  <c:v>-3.2730000020819716E-3</c:v>
                </c:pt>
                <c:pt idx="127">
                  <c:v>7.5459999789018184E-4</c:v>
                </c:pt>
                <c:pt idx="128">
                  <c:v>2.3079999664332718E-4</c:v>
                </c:pt>
                <c:pt idx="129">
                  <c:v>4.6669999937876128E-3</c:v>
                </c:pt>
                <c:pt idx="130">
                  <c:v>-9.9168000015197322E-3</c:v>
                </c:pt>
                <c:pt idx="131">
                  <c:v>1.2214000002131797E-2</c:v>
                </c:pt>
                <c:pt idx="132">
                  <c:v>3.8808000026619993E-3</c:v>
                </c:pt>
                <c:pt idx="133">
                  <c:v>-7.6278000051388517E-3</c:v>
                </c:pt>
                <c:pt idx="139">
                  <c:v>-3.8105999992694706E-3</c:v>
                </c:pt>
                <c:pt idx="140">
                  <c:v>8.1092000036733225E-3</c:v>
                </c:pt>
                <c:pt idx="142">
                  <c:v>1.9177000001945999E-2</c:v>
                </c:pt>
                <c:pt idx="146">
                  <c:v>8.913999998185318E-3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17-4C39-BE3D-FF6541AE1D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1.9264000002294779E-3</c:v>
                </c:pt>
                <c:pt idx="43">
                  <c:v>9.1419999807840213E-4</c:v>
                </c:pt>
                <c:pt idx="45">
                  <c:v>2.9999999969732016E-4</c:v>
                </c:pt>
                <c:pt idx="46">
                  <c:v>1.217799996084068E-3</c:v>
                </c:pt>
                <c:pt idx="47">
                  <c:v>-2.6299996534362435E-5</c:v>
                </c:pt>
                <c:pt idx="48">
                  <c:v>8.9349999325349927E-4</c:v>
                </c:pt>
                <c:pt idx="49">
                  <c:v>6.9299999449867755E-4</c:v>
                </c:pt>
                <c:pt idx="52">
                  <c:v>-1.7179999995278195E-3</c:v>
                </c:pt>
                <c:pt idx="54">
                  <c:v>2.0789999980479479E-3</c:v>
                </c:pt>
                <c:pt idx="55">
                  <c:v>4.0547000025981106E-3</c:v>
                </c:pt>
                <c:pt idx="56">
                  <c:v>6.8560000363504514E-4</c:v>
                </c:pt>
                <c:pt idx="58">
                  <c:v>1.9738999981200323E-3</c:v>
                </c:pt>
                <c:pt idx="59">
                  <c:v>-7.1040000329958275E-4</c:v>
                </c:pt>
                <c:pt idx="60">
                  <c:v>-8.3270000322954729E-4</c:v>
                </c:pt>
                <c:pt idx="61">
                  <c:v>1.6729999333620071E-4</c:v>
                </c:pt>
                <c:pt idx="62">
                  <c:v>-7.1290000050794333E-4</c:v>
                </c:pt>
                <c:pt idx="63">
                  <c:v>-1.2900003639515489E-5</c:v>
                </c:pt>
                <c:pt idx="64">
                  <c:v>6.8710000050486997E-4</c:v>
                </c:pt>
                <c:pt idx="65">
                  <c:v>3.3954000027733855E-3</c:v>
                </c:pt>
                <c:pt idx="66">
                  <c:v>1.4943999995011836E-3</c:v>
                </c:pt>
                <c:pt idx="67">
                  <c:v>2.1944000036455691E-3</c:v>
                </c:pt>
                <c:pt idx="68">
                  <c:v>2.8944000005139969E-3</c:v>
                </c:pt>
                <c:pt idx="69">
                  <c:v>-1.4066000003367662E-3</c:v>
                </c:pt>
                <c:pt idx="70">
                  <c:v>-4.0659999649506062E-4</c:v>
                </c:pt>
                <c:pt idx="71">
                  <c:v>-1.0766999985207804E-3</c:v>
                </c:pt>
                <c:pt idx="72">
                  <c:v>-8.7670000357320532E-4</c:v>
                </c:pt>
                <c:pt idx="73">
                  <c:v>-5.7670000387588516E-4</c:v>
                </c:pt>
                <c:pt idx="74">
                  <c:v>-2.9656000042450614E-3</c:v>
                </c:pt>
                <c:pt idx="76">
                  <c:v>4.695999959949404E-4</c:v>
                </c:pt>
                <c:pt idx="77">
                  <c:v>1.0560000373516232E-4</c:v>
                </c:pt>
                <c:pt idx="78">
                  <c:v>5.1000024541281164E-6</c:v>
                </c:pt>
                <c:pt idx="79">
                  <c:v>1.9372000024304725E-3</c:v>
                </c:pt>
                <c:pt idx="82">
                  <c:v>-1.1855000047944486E-3</c:v>
                </c:pt>
                <c:pt idx="83">
                  <c:v>-1.185499997518491E-3</c:v>
                </c:pt>
                <c:pt idx="84">
                  <c:v>9.2199996288400143E-5</c:v>
                </c:pt>
                <c:pt idx="86">
                  <c:v>-1.4207999993232079E-3</c:v>
                </c:pt>
                <c:pt idx="88">
                  <c:v>8.660000457894057E-5</c:v>
                </c:pt>
                <c:pt idx="91">
                  <c:v>2.1181999982218258E-3</c:v>
                </c:pt>
                <c:pt idx="99">
                  <c:v>-2.2418000007746741E-3</c:v>
                </c:pt>
                <c:pt idx="101">
                  <c:v>-1.6957999978330918E-3</c:v>
                </c:pt>
                <c:pt idx="103">
                  <c:v>-7.201000044005923E-4</c:v>
                </c:pt>
                <c:pt idx="106">
                  <c:v>5.5599994084332138E-5</c:v>
                </c:pt>
                <c:pt idx="107">
                  <c:v>-8.4489999426295981E-4</c:v>
                </c:pt>
                <c:pt idx="111">
                  <c:v>-1.1805399997683708E-2</c:v>
                </c:pt>
                <c:pt idx="112">
                  <c:v>-9.2440000298665836E-4</c:v>
                </c:pt>
                <c:pt idx="113">
                  <c:v>-1.0436799995659385E-2</c:v>
                </c:pt>
                <c:pt idx="115">
                  <c:v>-8.0818999995244667E-3</c:v>
                </c:pt>
                <c:pt idx="116">
                  <c:v>3.8170999978319742E-3</c:v>
                </c:pt>
                <c:pt idx="117">
                  <c:v>-3.4783000010065734E-3</c:v>
                </c:pt>
                <c:pt idx="120">
                  <c:v>1.7488000012235716E-3</c:v>
                </c:pt>
                <c:pt idx="125">
                  <c:v>7.4704999933601357E-3</c:v>
                </c:pt>
                <c:pt idx="143">
                  <c:v>7.5045999983558431E-3</c:v>
                </c:pt>
                <c:pt idx="182">
                  <c:v>1.3230099997599609E-2</c:v>
                </c:pt>
                <c:pt idx="187">
                  <c:v>1.8954199993459042E-2</c:v>
                </c:pt>
                <c:pt idx="188">
                  <c:v>1.5533899997535627E-2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17-4C39-BE3D-FF6541AE1D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4">
                  <c:v>-9.357999952044338E-4</c:v>
                </c:pt>
                <c:pt idx="135">
                  <c:v>3.5598000031313859E-3</c:v>
                </c:pt>
                <c:pt idx="136">
                  <c:v>5.7954000003519468E-3</c:v>
                </c:pt>
                <c:pt idx="137">
                  <c:v>4.1324999983771704E-3</c:v>
                </c:pt>
                <c:pt idx="138">
                  <c:v>6.2924000012571923E-3</c:v>
                </c:pt>
                <c:pt idx="141">
                  <c:v>4.2508999977144413E-3</c:v>
                </c:pt>
                <c:pt idx="144">
                  <c:v>7.942799995362293E-3</c:v>
                </c:pt>
                <c:pt idx="145">
                  <c:v>8.4348000018508174E-3</c:v>
                </c:pt>
                <c:pt idx="147">
                  <c:v>1.0207999999693129E-2</c:v>
                </c:pt>
                <c:pt idx="148">
                  <c:v>9.1268000032869168E-3</c:v>
                </c:pt>
                <c:pt idx="149">
                  <c:v>6.9829999993089586E-3</c:v>
                </c:pt>
                <c:pt idx="150">
                  <c:v>1.0757000003650319E-2</c:v>
                </c:pt>
                <c:pt idx="151">
                  <c:v>1.1855199998535682E-2</c:v>
                </c:pt>
                <c:pt idx="152">
                  <c:v>1.0172799993597437E-2</c:v>
                </c:pt>
                <c:pt idx="153">
                  <c:v>1.1003400002664421E-2</c:v>
                </c:pt>
                <c:pt idx="154">
                  <c:v>1.2632799996936228E-2</c:v>
                </c:pt>
                <c:pt idx="155">
                  <c:v>1.1133799998788163E-2</c:v>
                </c:pt>
                <c:pt idx="156">
                  <c:v>1.3245599999208935E-2</c:v>
                </c:pt>
                <c:pt idx="157">
                  <c:v>9.2989999975543469E-3</c:v>
                </c:pt>
                <c:pt idx="158">
                  <c:v>9.6196000013151206E-3</c:v>
                </c:pt>
                <c:pt idx="159">
                  <c:v>1.3680600000952836E-2</c:v>
                </c:pt>
                <c:pt idx="160">
                  <c:v>1.1266599998634774E-2</c:v>
                </c:pt>
                <c:pt idx="161">
                  <c:v>1.1296600001514889E-2</c:v>
                </c:pt>
                <c:pt idx="162">
                  <c:v>1.196660000277916E-2</c:v>
                </c:pt>
                <c:pt idx="163">
                  <c:v>1.1996599998383317E-2</c:v>
                </c:pt>
                <c:pt idx="164">
                  <c:v>1.2466600004700013E-2</c:v>
                </c:pt>
                <c:pt idx="165">
                  <c:v>1.249660000030417E-2</c:v>
                </c:pt>
                <c:pt idx="166">
                  <c:v>1.1384400000679307E-2</c:v>
                </c:pt>
                <c:pt idx="167">
                  <c:v>1.1418999994930346E-2</c:v>
                </c:pt>
                <c:pt idx="168">
                  <c:v>1.3188199998694472E-2</c:v>
                </c:pt>
                <c:pt idx="169">
                  <c:v>1.5599999998812564E-2</c:v>
                </c:pt>
                <c:pt idx="170">
                  <c:v>1.5619999998307321E-2</c:v>
                </c:pt>
                <c:pt idx="171">
                  <c:v>1.6799999997601844E-2</c:v>
                </c:pt>
                <c:pt idx="172">
                  <c:v>1.6819999997096602E-2</c:v>
                </c:pt>
                <c:pt idx="173">
                  <c:v>1.6999999999825377E-2</c:v>
                </c:pt>
                <c:pt idx="174">
                  <c:v>1.7019999999320135E-2</c:v>
                </c:pt>
                <c:pt idx="175">
                  <c:v>1.4477800003078301E-2</c:v>
                </c:pt>
                <c:pt idx="176">
                  <c:v>1.490639999974519E-2</c:v>
                </c:pt>
                <c:pt idx="177">
                  <c:v>1.3782800000626594E-2</c:v>
                </c:pt>
                <c:pt idx="178">
                  <c:v>1.0295999993104488E-2</c:v>
                </c:pt>
                <c:pt idx="179">
                  <c:v>1.5394999994896352E-2</c:v>
                </c:pt>
                <c:pt idx="180">
                  <c:v>1.5394999994896352E-2</c:v>
                </c:pt>
                <c:pt idx="181">
                  <c:v>1.739399999496527E-2</c:v>
                </c:pt>
                <c:pt idx="183">
                  <c:v>1.5004400003817864E-2</c:v>
                </c:pt>
                <c:pt idx="184">
                  <c:v>1.7003400003886782E-2</c:v>
                </c:pt>
                <c:pt idx="185">
                  <c:v>1.5958799995132722E-2</c:v>
                </c:pt>
                <c:pt idx="186">
                  <c:v>1.6122599998197984E-2</c:v>
                </c:pt>
                <c:pt idx="189">
                  <c:v>1.7148600003565662E-2</c:v>
                </c:pt>
                <c:pt idx="190">
                  <c:v>2.2625500001595356E-2</c:v>
                </c:pt>
                <c:pt idx="191">
                  <c:v>2.2625500045251101E-2</c:v>
                </c:pt>
                <c:pt idx="192">
                  <c:v>1.7862599997897632E-2</c:v>
                </c:pt>
                <c:pt idx="193">
                  <c:v>1.7862599997897632E-2</c:v>
                </c:pt>
                <c:pt idx="194">
                  <c:v>1.8201999999291729E-2</c:v>
                </c:pt>
                <c:pt idx="195">
                  <c:v>1.8625400000018999E-2</c:v>
                </c:pt>
                <c:pt idx="196">
                  <c:v>1.6601600000285544E-2</c:v>
                </c:pt>
                <c:pt idx="197">
                  <c:v>1.9241599999077152E-2</c:v>
                </c:pt>
                <c:pt idx="198">
                  <c:v>1.9591399999626447E-2</c:v>
                </c:pt>
                <c:pt idx="199">
                  <c:v>5.513999996765051E-3</c:v>
                </c:pt>
                <c:pt idx="200">
                  <c:v>4.9570000046514906E-3</c:v>
                </c:pt>
                <c:pt idx="201">
                  <c:v>6.5727999972295947E-3</c:v>
                </c:pt>
                <c:pt idx="202">
                  <c:v>1.2103400003979914E-2</c:v>
                </c:pt>
                <c:pt idx="203">
                  <c:v>1.0733800001617055E-2</c:v>
                </c:pt>
                <c:pt idx="204">
                  <c:v>1.2119600003643427E-2</c:v>
                </c:pt>
                <c:pt idx="205">
                  <c:v>7.1805999978096224E-3</c:v>
                </c:pt>
                <c:pt idx="206">
                  <c:v>1.1484400005429052E-2</c:v>
                </c:pt>
                <c:pt idx="207">
                  <c:v>8.5491999998339452E-3</c:v>
                </c:pt>
                <c:pt idx="208">
                  <c:v>1.0688199996366166E-2</c:v>
                </c:pt>
                <c:pt idx="209">
                  <c:v>9.1777999987243675E-3</c:v>
                </c:pt>
                <c:pt idx="210">
                  <c:v>1.3406400001258589E-2</c:v>
                </c:pt>
                <c:pt idx="211">
                  <c:v>1.0394999997515697E-2</c:v>
                </c:pt>
                <c:pt idx="212">
                  <c:v>1.4393999997992069E-2</c:v>
                </c:pt>
                <c:pt idx="213">
                  <c:v>1.1104400000476744E-2</c:v>
                </c:pt>
                <c:pt idx="214">
                  <c:v>1.1603400002059061E-2</c:v>
                </c:pt>
                <c:pt idx="215">
                  <c:v>1.1058799995225854E-2</c:v>
                </c:pt>
                <c:pt idx="216">
                  <c:v>1.1722599992936011E-2</c:v>
                </c:pt>
                <c:pt idx="217">
                  <c:v>1.306260000274051E-2</c:v>
                </c:pt>
                <c:pt idx="218">
                  <c:v>1.5525399998296052E-2</c:v>
                </c:pt>
                <c:pt idx="219">
                  <c:v>1.1301600003207568E-2</c:v>
                </c:pt>
                <c:pt idx="220">
                  <c:v>1.4941599998564925E-2</c:v>
                </c:pt>
                <c:pt idx="221">
                  <c:v>4.0959999969345517E-3</c:v>
                </c:pt>
                <c:pt idx="222">
                  <c:v>1.2204799997562077E-2</c:v>
                </c:pt>
                <c:pt idx="223">
                  <c:v>2.1065600005385932E-2</c:v>
                </c:pt>
                <c:pt idx="224">
                  <c:v>1.8058000001474284E-2</c:v>
                </c:pt>
                <c:pt idx="225">
                  <c:v>2.1758000002591871E-2</c:v>
                </c:pt>
                <c:pt idx="226">
                  <c:v>2.1437800001876894E-2</c:v>
                </c:pt>
                <c:pt idx="227">
                  <c:v>2.3103600004105829E-2</c:v>
                </c:pt>
                <c:pt idx="228">
                  <c:v>2.3479800001950935E-2</c:v>
                </c:pt>
                <c:pt idx="229">
                  <c:v>2.1437800001876894E-2</c:v>
                </c:pt>
                <c:pt idx="230">
                  <c:v>2.3103600004105829E-2</c:v>
                </c:pt>
                <c:pt idx="231">
                  <c:v>2.3479800001950935E-2</c:v>
                </c:pt>
                <c:pt idx="232">
                  <c:v>1.7340000107651576E-2</c:v>
                </c:pt>
                <c:pt idx="233">
                  <c:v>2.3834600004192907E-2</c:v>
                </c:pt>
                <c:pt idx="234">
                  <c:v>2.5584000002709217E-2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17-4C39-BE3D-FF6541AE1D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17-4C39-BE3D-FF6541AE1D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17-4C39-BE3D-FF6541AE1D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17-4C39-BE3D-FF6541AE1D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0">
                  <c:v>2.438577377900944E-3</c:v>
                </c:pt>
                <c:pt idx="131">
                  <c:v>4.9447310158105585E-3</c:v>
                </c:pt>
                <c:pt idx="132">
                  <c:v>5.6494211507830301E-3</c:v>
                </c:pt>
                <c:pt idx="133">
                  <c:v>6.5581005353527941E-3</c:v>
                </c:pt>
                <c:pt idx="134">
                  <c:v>6.6640689767020374E-3</c:v>
                </c:pt>
                <c:pt idx="135">
                  <c:v>7.2521938261903424E-3</c:v>
                </c:pt>
                <c:pt idx="136">
                  <c:v>7.3104764689324239E-3</c:v>
                </c:pt>
                <c:pt idx="137">
                  <c:v>7.3488900289215252E-3</c:v>
                </c:pt>
                <c:pt idx="138">
                  <c:v>7.3502146344383915E-3</c:v>
                </c:pt>
                <c:pt idx="139">
                  <c:v>7.389952799944359E-3</c:v>
                </c:pt>
                <c:pt idx="140">
                  <c:v>7.3926020109780881E-3</c:v>
                </c:pt>
                <c:pt idx="141">
                  <c:v>7.8999259239375917E-3</c:v>
                </c:pt>
                <c:pt idx="142">
                  <c:v>8.0840460907819038E-3</c:v>
                </c:pt>
                <c:pt idx="143">
                  <c:v>8.2482971748732321E-3</c:v>
                </c:pt>
                <c:pt idx="144">
                  <c:v>8.8019822809230312E-3</c:v>
                </c:pt>
                <c:pt idx="145">
                  <c:v>8.9079507222722745E-3</c:v>
                </c:pt>
                <c:pt idx="146">
                  <c:v>8.9185475664071978E-3</c:v>
                </c:pt>
                <c:pt idx="147">
                  <c:v>8.9980238974191329E-3</c:v>
                </c:pt>
                <c:pt idx="148">
                  <c:v>9.0139191636215178E-3</c:v>
                </c:pt>
                <c:pt idx="149">
                  <c:v>9.4616358283220736E-3</c:v>
                </c:pt>
                <c:pt idx="150">
                  <c:v>9.6735727110205602E-3</c:v>
                </c:pt>
                <c:pt idx="151">
                  <c:v>9.6974156103241393E-3</c:v>
                </c:pt>
                <c:pt idx="152">
                  <c:v>9.7292061427289127E-3</c:v>
                </c:pt>
                <c:pt idx="153">
                  <c:v>9.8537190613142735E-3</c:v>
                </c:pt>
                <c:pt idx="154">
                  <c:v>9.8616666944154677E-3</c:v>
                </c:pt>
                <c:pt idx="155">
                  <c:v>1.0245802294306477E-2</c:v>
                </c:pt>
                <c:pt idx="156">
                  <c:v>1.0354419946689453E-2</c:v>
                </c:pt>
                <c:pt idx="157">
                  <c:v>1.0441843910802578E-2</c:v>
                </c:pt>
                <c:pt idx="158">
                  <c:v>1.0698817381074494E-2</c:v>
                </c:pt>
                <c:pt idx="159">
                  <c:v>1.1215413532652055E-2</c:v>
                </c:pt>
                <c:pt idx="160">
                  <c:v>1.1400858305013237E-2</c:v>
                </c:pt>
                <c:pt idx="161">
                  <c:v>1.1400858305013237E-2</c:v>
                </c:pt>
                <c:pt idx="162">
                  <c:v>1.1400858305013237E-2</c:v>
                </c:pt>
                <c:pt idx="163">
                  <c:v>1.1400858305013237E-2</c:v>
                </c:pt>
                <c:pt idx="164">
                  <c:v>1.1400858305013237E-2</c:v>
                </c:pt>
                <c:pt idx="165">
                  <c:v>1.1400858305013237E-2</c:v>
                </c:pt>
                <c:pt idx="166">
                  <c:v>1.1429999626384274E-2</c:v>
                </c:pt>
                <c:pt idx="167">
                  <c:v>1.2826133841160561E-2</c:v>
                </c:pt>
                <c:pt idx="168">
                  <c:v>1.2969191236982043E-2</c:v>
                </c:pt>
                <c:pt idx="169">
                  <c:v>1.3077808889365015E-2</c:v>
                </c:pt>
                <c:pt idx="170">
                  <c:v>1.3077808889365015E-2</c:v>
                </c:pt>
                <c:pt idx="171">
                  <c:v>1.3077808889365015E-2</c:v>
                </c:pt>
                <c:pt idx="172">
                  <c:v>1.3077808889365015E-2</c:v>
                </c:pt>
                <c:pt idx="173">
                  <c:v>1.3077808889365015E-2</c:v>
                </c:pt>
                <c:pt idx="174">
                  <c:v>1.3077808889365015E-2</c:v>
                </c:pt>
                <c:pt idx="175">
                  <c:v>1.363679241748228E-2</c:v>
                </c:pt>
                <c:pt idx="176">
                  <c:v>1.3787797446404952E-2</c:v>
                </c:pt>
                <c:pt idx="177">
                  <c:v>1.436532545175833E-2</c:v>
                </c:pt>
                <c:pt idx="178">
                  <c:v>1.4455398626905182E-2</c:v>
                </c:pt>
                <c:pt idx="179">
                  <c:v>1.4468644682073838E-2</c:v>
                </c:pt>
                <c:pt idx="180">
                  <c:v>1.4468644682073838E-2</c:v>
                </c:pt>
                <c:pt idx="181">
                  <c:v>1.4481890737242493E-2</c:v>
                </c:pt>
                <c:pt idx="182">
                  <c:v>1.4533550352400254E-2</c:v>
                </c:pt>
                <c:pt idx="183">
                  <c:v>1.5138895073607807E-2</c:v>
                </c:pt>
                <c:pt idx="184">
                  <c:v>1.5152141128776463E-2</c:v>
                </c:pt>
                <c:pt idx="185">
                  <c:v>1.5213072982552277E-2</c:v>
                </c:pt>
                <c:pt idx="186">
                  <c:v>1.5957501283030716E-2</c:v>
                </c:pt>
                <c:pt idx="187">
                  <c:v>1.6068768146447421E-2</c:v>
                </c:pt>
                <c:pt idx="188">
                  <c:v>1.6072741962998016E-2</c:v>
                </c:pt>
                <c:pt idx="189">
                  <c:v>1.6672788262138111E-2</c:v>
                </c:pt>
                <c:pt idx="190">
                  <c:v>1.6713851033160941E-2</c:v>
                </c:pt>
                <c:pt idx="191">
                  <c:v>1.6713851033160941E-2</c:v>
                </c:pt>
                <c:pt idx="192">
                  <c:v>1.6752264593150046E-2</c:v>
                </c:pt>
                <c:pt idx="193">
                  <c:v>1.6752264593150046E-2</c:v>
                </c:pt>
                <c:pt idx="194">
                  <c:v>1.7025133329624347E-2</c:v>
                </c:pt>
                <c:pt idx="195">
                  <c:v>1.7509938948797134E-2</c:v>
                </c:pt>
                <c:pt idx="196">
                  <c:v>1.7560273958438025E-2</c:v>
                </c:pt>
                <c:pt idx="197">
                  <c:v>1.8355037268557355E-2</c:v>
                </c:pt>
                <c:pt idx="198">
                  <c:v>1.9284910341396969E-2</c:v>
                </c:pt>
                <c:pt idx="199">
                  <c:v>8.9185475664071978E-3</c:v>
                </c:pt>
                <c:pt idx="200">
                  <c:v>9.6735727110205602E-3</c:v>
                </c:pt>
                <c:pt idx="201">
                  <c:v>9.7292061427289127E-3</c:v>
                </c:pt>
                <c:pt idx="202">
                  <c:v>9.8537190613142735E-3</c:v>
                </c:pt>
                <c:pt idx="203">
                  <c:v>1.0245802294306477E-2</c:v>
                </c:pt>
                <c:pt idx="204">
                  <c:v>1.0698817381074494E-2</c:v>
                </c:pt>
                <c:pt idx="205">
                  <c:v>1.1215413532652055E-2</c:v>
                </c:pt>
                <c:pt idx="206">
                  <c:v>1.1429999626384274E-2</c:v>
                </c:pt>
                <c:pt idx="207">
                  <c:v>1.2161181871694057E-2</c:v>
                </c:pt>
                <c:pt idx="208">
                  <c:v>1.2969191236982043E-2</c:v>
                </c:pt>
                <c:pt idx="209">
                  <c:v>1.363679241748228E-2</c:v>
                </c:pt>
                <c:pt idx="210">
                  <c:v>1.3787797446404952E-2</c:v>
                </c:pt>
                <c:pt idx="211">
                  <c:v>1.4468644682073838E-2</c:v>
                </c:pt>
                <c:pt idx="212">
                  <c:v>1.4481890737242493E-2</c:v>
                </c:pt>
                <c:pt idx="213">
                  <c:v>1.5138895073607807E-2</c:v>
                </c:pt>
                <c:pt idx="214">
                  <c:v>1.5152141128776463E-2</c:v>
                </c:pt>
                <c:pt idx="215">
                  <c:v>1.5213072982552277E-2</c:v>
                </c:pt>
                <c:pt idx="216">
                  <c:v>1.5957501283030716E-2</c:v>
                </c:pt>
                <c:pt idx="217">
                  <c:v>1.6752264593150046E-2</c:v>
                </c:pt>
                <c:pt idx="218">
                  <c:v>1.7509938948797134E-2</c:v>
                </c:pt>
                <c:pt idx="219">
                  <c:v>1.7560273958438025E-2</c:v>
                </c:pt>
                <c:pt idx="220">
                  <c:v>1.8355037268557355E-2</c:v>
                </c:pt>
                <c:pt idx="221">
                  <c:v>1.4455398626905182E-2</c:v>
                </c:pt>
                <c:pt idx="222">
                  <c:v>1.4603754444794129E-2</c:v>
                </c:pt>
                <c:pt idx="223">
                  <c:v>1.9361737461375171E-2</c:v>
                </c:pt>
                <c:pt idx="224">
                  <c:v>2.0257170790776283E-2</c:v>
                </c:pt>
                <c:pt idx="225">
                  <c:v>2.0257170790776283E-2</c:v>
                </c:pt>
                <c:pt idx="226">
                  <c:v>2.0789662208556228E-2</c:v>
                </c:pt>
                <c:pt idx="227">
                  <c:v>2.1507598398697356E-2</c:v>
                </c:pt>
                <c:pt idx="228">
                  <c:v>2.1557933408338247E-2</c:v>
                </c:pt>
                <c:pt idx="229">
                  <c:v>2.0789662208556228E-2</c:v>
                </c:pt>
                <c:pt idx="230">
                  <c:v>2.1507598398697356E-2</c:v>
                </c:pt>
                <c:pt idx="231">
                  <c:v>2.1557933408338247E-2</c:v>
                </c:pt>
                <c:pt idx="232">
                  <c:v>2.1820205300677624E-2</c:v>
                </c:pt>
                <c:pt idx="233">
                  <c:v>2.2421576205334581E-2</c:v>
                </c:pt>
                <c:pt idx="234">
                  <c:v>2.256198439012233E-2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17-4C39-BE3D-FF6541AE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936"/>
        <c:axId val="1"/>
      </c:scatterChart>
      <c:valAx>
        <c:axId val="6059869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70124508457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5036474533209"/>
          <c:y val="0.92000129214617399"/>
          <c:w val="0.7224204892537899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Aur - O-C Diagr.</a:t>
            </a:r>
          </a:p>
        </c:rich>
      </c:tx>
      <c:layout>
        <c:manualLayout>
          <c:xMode val="edge"/>
          <c:yMode val="edge"/>
          <c:x val="0.367673179396092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23926380368099"/>
          <c:w val="0.7886323268206039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3.306719999818597E-2</c:v>
                </c:pt>
                <c:pt idx="1">
                  <c:v>3.7846799998078495E-2</c:v>
                </c:pt>
                <c:pt idx="2">
                  <c:v>3.752139999778592E-2</c:v>
                </c:pt>
                <c:pt idx="3">
                  <c:v>3.305779999573133E-2</c:v>
                </c:pt>
                <c:pt idx="4">
                  <c:v>2.7917999996134313E-2</c:v>
                </c:pt>
                <c:pt idx="5">
                  <c:v>-2.7096000012534205E-3</c:v>
                </c:pt>
                <c:pt idx="6">
                  <c:v>1.8902799998613773E-2</c:v>
                </c:pt>
                <c:pt idx="7">
                  <c:v>1.9323799999256153E-2</c:v>
                </c:pt>
                <c:pt idx="8">
                  <c:v>1.7850399999588262E-2</c:v>
                </c:pt>
                <c:pt idx="22">
                  <c:v>1.708399999915855E-2</c:v>
                </c:pt>
                <c:pt idx="36">
                  <c:v>4.9972000015259255E-3</c:v>
                </c:pt>
                <c:pt idx="44">
                  <c:v>0</c:v>
                </c:pt>
                <c:pt idx="57">
                  <c:v>-5.1789999997708946E-3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8-4723-90E5-6822164226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5.7905999965441879E-3</c:v>
                </c:pt>
                <c:pt idx="10">
                  <c:v>5.0687999973888509E-3</c:v>
                </c:pt>
                <c:pt idx="11">
                  <c:v>3.1715999975858722E-3</c:v>
                </c:pt>
                <c:pt idx="12">
                  <c:v>6.4497999992454425E-3</c:v>
                </c:pt>
                <c:pt idx="13">
                  <c:v>2.0048799997312017E-2</c:v>
                </c:pt>
                <c:pt idx="14">
                  <c:v>9.1239999965182506E-3</c:v>
                </c:pt>
                <c:pt idx="15">
                  <c:v>2.9179199998907279E-2</c:v>
                </c:pt>
                <c:pt idx="16">
                  <c:v>8.7782000009610783E-3</c:v>
                </c:pt>
                <c:pt idx="17">
                  <c:v>8.2543999960762449E-3</c:v>
                </c:pt>
                <c:pt idx="18">
                  <c:v>2.1532599999773083E-2</c:v>
                </c:pt>
                <c:pt idx="19">
                  <c:v>3.4523999966040719E-3</c:v>
                </c:pt>
                <c:pt idx="20">
                  <c:v>2.8286999997362727E-2</c:v>
                </c:pt>
                <c:pt idx="21">
                  <c:v>8.0840000009629875E-3</c:v>
                </c:pt>
                <c:pt idx="23">
                  <c:v>1.8036399997072294E-2</c:v>
                </c:pt>
                <c:pt idx="24">
                  <c:v>1.6353999963030219E-3</c:v>
                </c:pt>
                <c:pt idx="25">
                  <c:v>3.9988799999264302E-2</c:v>
                </c:pt>
                <c:pt idx="26">
                  <c:v>6.2669999970239587E-3</c:v>
                </c:pt>
                <c:pt idx="27">
                  <c:v>2.966299999752664E-2</c:v>
                </c:pt>
                <c:pt idx="28">
                  <c:v>2.5349799994728528E-2</c:v>
                </c:pt>
                <c:pt idx="29">
                  <c:v>4.5477999992726836E-3</c:v>
                </c:pt>
                <c:pt idx="30">
                  <c:v>-3.9759999999660067E-3</c:v>
                </c:pt>
                <c:pt idx="31">
                  <c:v>-1.6978000021481421E-3</c:v>
                </c:pt>
                <c:pt idx="32">
                  <c:v>1.1901199995918432E-2</c:v>
                </c:pt>
                <c:pt idx="33">
                  <c:v>-2.4998000044433866E-3</c:v>
                </c:pt>
                <c:pt idx="34">
                  <c:v>7.5753999990411103E-3</c:v>
                </c:pt>
                <c:pt idx="35">
                  <c:v>2.1051599997008452E-2</c:v>
                </c:pt>
                <c:pt idx="37">
                  <c:v>1.1814999998023268E-2</c:v>
                </c:pt>
                <c:pt idx="38">
                  <c:v>4.2966000037267804E-3</c:v>
                </c:pt>
                <c:pt idx="39">
                  <c:v>7.7279999823076651E-4</c:v>
                </c:pt>
                <c:pt idx="41">
                  <c:v>-3.9608999999472871E-2</c:v>
                </c:pt>
                <c:pt idx="42">
                  <c:v>1.2540000170702115E-4</c:v>
                </c:pt>
                <c:pt idx="50">
                  <c:v>-4.7240000276360661E-4</c:v>
                </c:pt>
                <c:pt idx="51">
                  <c:v>-1.847490000363905E-2</c:v>
                </c:pt>
                <c:pt idx="53">
                  <c:v>7.8999997640494257E-5</c:v>
                </c:pt>
                <c:pt idx="75">
                  <c:v>2.8542000000015832E-3</c:v>
                </c:pt>
                <c:pt idx="80">
                  <c:v>-1.1814600002253428E-2</c:v>
                </c:pt>
                <c:pt idx="81">
                  <c:v>-1.0461199999554083E-2</c:v>
                </c:pt>
                <c:pt idx="85">
                  <c:v>-2.0556400006171316E-2</c:v>
                </c:pt>
                <c:pt idx="87">
                  <c:v>-1.1882200000400189E-2</c:v>
                </c:pt>
                <c:pt idx="89">
                  <c:v>-1.5335999996750616E-3</c:v>
                </c:pt>
                <c:pt idx="90">
                  <c:v>-1.0445800005982164E-2</c:v>
                </c:pt>
                <c:pt idx="92">
                  <c:v>-2.8533400007290766E-2</c:v>
                </c:pt>
                <c:pt idx="93">
                  <c:v>-9.0696000042953528E-3</c:v>
                </c:pt>
                <c:pt idx="94">
                  <c:v>-3.3716199999616947E-2</c:v>
                </c:pt>
                <c:pt idx="95">
                  <c:v>-2.3117200005799532E-2</c:v>
                </c:pt>
                <c:pt idx="96">
                  <c:v>3.5520999954314902E-3</c:v>
                </c:pt>
                <c:pt idx="97">
                  <c:v>-1.3332599999557715E-2</c:v>
                </c:pt>
                <c:pt idx="98">
                  <c:v>-1.8725900001300033E-2</c:v>
                </c:pt>
                <c:pt idx="100">
                  <c:v>-2.3957999947015196E-3</c:v>
                </c:pt>
                <c:pt idx="102">
                  <c:v>-1.847999999881722E-2</c:v>
                </c:pt>
                <c:pt idx="104">
                  <c:v>-1.1215999984415248E-3</c:v>
                </c:pt>
                <c:pt idx="108">
                  <c:v>-6.750399996235501E-3</c:v>
                </c:pt>
                <c:pt idx="110">
                  <c:v>9.5899999723769724E-4</c:v>
                </c:pt>
                <c:pt idx="114">
                  <c:v>1.5581999978167005E-3</c:v>
                </c:pt>
                <c:pt idx="118">
                  <c:v>1.1497999948915094E-3</c:v>
                </c:pt>
                <c:pt idx="119">
                  <c:v>-5.9705000021494925E-3</c:v>
                </c:pt>
                <c:pt idx="121">
                  <c:v>3.027000006113667E-3</c:v>
                </c:pt>
                <c:pt idx="122">
                  <c:v>-3.7900000024819747E-3</c:v>
                </c:pt>
                <c:pt idx="123">
                  <c:v>1.336299999820767E-2</c:v>
                </c:pt>
                <c:pt idx="124">
                  <c:v>-2.684600003703963E-3</c:v>
                </c:pt>
                <c:pt idx="126">
                  <c:v>-3.2730000020819716E-3</c:v>
                </c:pt>
                <c:pt idx="127">
                  <c:v>7.5459999789018184E-4</c:v>
                </c:pt>
                <c:pt idx="128">
                  <c:v>2.3079999664332718E-4</c:v>
                </c:pt>
                <c:pt idx="129">
                  <c:v>4.6669999937876128E-3</c:v>
                </c:pt>
                <c:pt idx="130">
                  <c:v>-9.9168000015197322E-3</c:v>
                </c:pt>
                <c:pt idx="131">
                  <c:v>1.2214000002131797E-2</c:v>
                </c:pt>
                <c:pt idx="132">
                  <c:v>3.8808000026619993E-3</c:v>
                </c:pt>
                <c:pt idx="133">
                  <c:v>-7.6278000051388517E-3</c:v>
                </c:pt>
                <c:pt idx="139">
                  <c:v>-3.8105999992694706E-3</c:v>
                </c:pt>
                <c:pt idx="140">
                  <c:v>8.1092000036733225E-3</c:v>
                </c:pt>
                <c:pt idx="142">
                  <c:v>1.9177000001945999E-2</c:v>
                </c:pt>
                <c:pt idx="146">
                  <c:v>8.913999998185318E-3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8-4723-90E5-6822164226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1.9264000002294779E-3</c:v>
                </c:pt>
                <c:pt idx="43">
                  <c:v>9.1419999807840213E-4</c:v>
                </c:pt>
                <c:pt idx="45">
                  <c:v>2.9999999969732016E-4</c:v>
                </c:pt>
                <c:pt idx="46">
                  <c:v>1.217799996084068E-3</c:v>
                </c:pt>
                <c:pt idx="47">
                  <c:v>-2.6299996534362435E-5</c:v>
                </c:pt>
                <c:pt idx="48">
                  <c:v>8.9349999325349927E-4</c:v>
                </c:pt>
                <c:pt idx="49">
                  <c:v>6.9299999449867755E-4</c:v>
                </c:pt>
                <c:pt idx="52">
                  <c:v>-1.7179999995278195E-3</c:v>
                </c:pt>
                <c:pt idx="54">
                  <c:v>2.0789999980479479E-3</c:v>
                </c:pt>
                <c:pt idx="55">
                  <c:v>4.0547000025981106E-3</c:v>
                </c:pt>
                <c:pt idx="56">
                  <c:v>6.8560000363504514E-4</c:v>
                </c:pt>
                <c:pt idx="58">
                  <c:v>1.9738999981200323E-3</c:v>
                </c:pt>
                <c:pt idx="59">
                  <c:v>-7.1040000329958275E-4</c:v>
                </c:pt>
                <c:pt idx="60">
                  <c:v>-8.3270000322954729E-4</c:v>
                </c:pt>
                <c:pt idx="61">
                  <c:v>1.6729999333620071E-4</c:v>
                </c:pt>
                <c:pt idx="62">
                  <c:v>-7.1290000050794333E-4</c:v>
                </c:pt>
                <c:pt idx="63">
                  <c:v>-1.2900003639515489E-5</c:v>
                </c:pt>
                <c:pt idx="64">
                  <c:v>6.8710000050486997E-4</c:v>
                </c:pt>
                <c:pt idx="65">
                  <c:v>3.3954000027733855E-3</c:v>
                </c:pt>
                <c:pt idx="66">
                  <c:v>1.4943999995011836E-3</c:v>
                </c:pt>
                <c:pt idx="67">
                  <c:v>2.1944000036455691E-3</c:v>
                </c:pt>
                <c:pt idx="68">
                  <c:v>2.8944000005139969E-3</c:v>
                </c:pt>
                <c:pt idx="69">
                  <c:v>-1.4066000003367662E-3</c:v>
                </c:pt>
                <c:pt idx="70">
                  <c:v>-4.0659999649506062E-4</c:v>
                </c:pt>
                <c:pt idx="71">
                  <c:v>-1.0766999985207804E-3</c:v>
                </c:pt>
                <c:pt idx="72">
                  <c:v>-8.7670000357320532E-4</c:v>
                </c:pt>
                <c:pt idx="73">
                  <c:v>-5.7670000387588516E-4</c:v>
                </c:pt>
                <c:pt idx="74">
                  <c:v>-2.9656000042450614E-3</c:v>
                </c:pt>
                <c:pt idx="76">
                  <c:v>4.695999959949404E-4</c:v>
                </c:pt>
                <c:pt idx="77">
                  <c:v>1.0560000373516232E-4</c:v>
                </c:pt>
                <c:pt idx="78">
                  <c:v>5.1000024541281164E-6</c:v>
                </c:pt>
                <c:pt idx="79">
                  <c:v>1.9372000024304725E-3</c:v>
                </c:pt>
                <c:pt idx="82">
                  <c:v>-1.1855000047944486E-3</c:v>
                </c:pt>
                <c:pt idx="83">
                  <c:v>-1.185499997518491E-3</c:v>
                </c:pt>
                <c:pt idx="84">
                  <c:v>9.2199996288400143E-5</c:v>
                </c:pt>
                <c:pt idx="86">
                  <c:v>-1.4207999993232079E-3</c:v>
                </c:pt>
                <c:pt idx="88">
                  <c:v>8.660000457894057E-5</c:v>
                </c:pt>
                <c:pt idx="91">
                  <c:v>2.1181999982218258E-3</c:v>
                </c:pt>
                <c:pt idx="99">
                  <c:v>-2.2418000007746741E-3</c:v>
                </c:pt>
                <c:pt idx="101">
                  <c:v>-1.6957999978330918E-3</c:v>
                </c:pt>
                <c:pt idx="103">
                  <c:v>-7.201000044005923E-4</c:v>
                </c:pt>
                <c:pt idx="106">
                  <c:v>5.5599994084332138E-5</c:v>
                </c:pt>
                <c:pt idx="107">
                  <c:v>-8.4489999426295981E-4</c:v>
                </c:pt>
                <c:pt idx="111">
                  <c:v>-1.1805399997683708E-2</c:v>
                </c:pt>
                <c:pt idx="112">
                  <c:v>-9.2440000298665836E-4</c:v>
                </c:pt>
                <c:pt idx="113">
                  <c:v>-1.0436799995659385E-2</c:v>
                </c:pt>
                <c:pt idx="115">
                  <c:v>-8.0818999995244667E-3</c:v>
                </c:pt>
                <c:pt idx="116">
                  <c:v>3.8170999978319742E-3</c:v>
                </c:pt>
                <c:pt idx="117">
                  <c:v>-3.4783000010065734E-3</c:v>
                </c:pt>
                <c:pt idx="120">
                  <c:v>1.7488000012235716E-3</c:v>
                </c:pt>
                <c:pt idx="125">
                  <c:v>7.4704999933601357E-3</c:v>
                </c:pt>
                <c:pt idx="143">
                  <c:v>7.5045999983558431E-3</c:v>
                </c:pt>
                <c:pt idx="182">
                  <c:v>1.3230099997599609E-2</c:v>
                </c:pt>
                <c:pt idx="187">
                  <c:v>1.8954199993459042E-2</c:v>
                </c:pt>
                <c:pt idx="188">
                  <c:v>1.5533899997535627E-2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38-4723-90E5-6822164226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4">
                  <c:v>-9.357999952044338E-4</c:v>
                </c:pt>
                <c:pt idx="135">
                  <c:v>3.5598000031313859E-3</c:v>
                </c:pt>
                <c:pt idx="136">
                  <c:v>5.7954000003519468E-3</c:v>
                </c:pt>
                <c:pt idx="137">
                  <c:v>4.1324999983771704E-3</c:v>
                </c:pt>
                <c:pt idx="138">
                  <c:v>6.2924000012571923E-3</c:v>
                </c:pt>
                <c:pt idx="141">
                  <c:v>4.2508999977144413E-3</c:v>
                </c:pt>
                <c:pt idx="144">
                  <c:v>7.942799995362293E-3</c:v>
                </c:pt>
                <c:pt idx="145">
                  <c:v>8.4348000018508174E-3</c:v>
                </c:pt>
                <c:pt idx="147">
                  <c:v>1.0207999999693129E-2</c:v>
                </c:pt>
                <c:pt idx="148">
                  <c:v>9.1268000032869168E-3</c:v>
                </c:pt>
                <c:pt idx="149">
                  <c:v>6.9829999993089586E-3</c:v>
                </c:pt>
                <c:pt idx="150">
                  <c:v>1.0757000003650319E-2</c:v>
                </c:pt>
                <c:pt idx="151">
                  <c:v>1.1855199998535682E-2</c:v>
                </c:pt>
                <c:pt idx="152">
                  <c:v>1.0172799993597437E-2</c:v>
                </c:pt>
                <c:pt idx="153">
                  <c:v>1.1003400002664421E-2</c:v>
                </c:pt>
                <c:pt idx="154">
                  <c:v>1.2632799996936228E-2</c:v>
                </c:pt>
                <c:pt idx="155">
                  <c:v>1.1133799998788163E-2</c:v>
                </c:pt>
                <c:pt idx="156">
                  <c:v>1.3245599999208935E-2</c:v>
                </c:pt>
                <c:pt idx="157">
                  <c:v>9.2989999975543469E-3</c:v>
                </c:pt>
                <c:pt idx="158">
                  <c:v>9.6196000013151206E-3</c:v>
                </c:pt>
                <c:pt idx="159">
                  <c:v>1.3680600000952836E-2</c:v>
                </c:pt>
                <c:pt idx="160">
                  <c:v>1.1266599998634774E-2</c:v>
                </c:pt>
                <c:pt idx="161">
                  <c:v>1.1296600001514889E-2</c:v>
                </c:pt>
                <c:pt idx="162">
                  <c:v>1.196660000277916E-2</c:v>
                </c:pt>
                <c:pt idx="163">
                  <c:v>1.1996599998383317E-2</c:v>
                </c:pt>
                <c:pt idx="164">
                  <c:v>1.2466600004700013E-2</c:v>
                </c:pt>
                <c:pt idx="165">
                  <c:v>1.249660000030417E-2</c:v>
                </c:pt>
                <c:pt idx="166">
                  <c:v>1.1384400000679307E-2</c:v>
                </c:pt>
                <c:pt idx="167">
                  <c:v>1.1418999994930346E-2</c:v>
                </c:pt>
                <c:pt idx="168">
                  <c:v>1.3188199998694472E-2</c:v>
                </c:pt>
                <c:pt idx="169">
                  <c:v>1.5599999998812564E-2</c:v>
                </c:pt>
                <c:pt idx="170">
                  <c:v>1.5619999998307321E-2</c:v>
                </c:pt>
                <c:pt idx="171">
                  <c:v>1.6799999997601844E-2</c:v>
                </c:pt>
                <c:pt idx="172">
                  <c:v>1.6819999997096602E-2</c:v>
                </c:pt>
                <c:pt idx="173">
                  <c:v>1.6999999999825377E-2</c:v>
                </c:pt>
                <c:pt idx="174">
                  <c:v>1.7019999999320135E-2</c:v>
                </c:pt>
                <c:pt idx="175">
                  <c:v>1.4477800003078301E-2</c:v>
                </c:pt>
                <c:pt idx="176">
                  <c:v>1.490639999974519E-2</c:v>
                </c:pt>
                <c:pt idx="177">
                  <c:v>1.3782800000626594E-2</c:v>
                </c:pt>
                <c:pt idx="178">
                  <c:v>1.0295999993104488E-2</c:v>
                </c:pt>
                <c:pt idx="179">
                  <c:v>1.5394999994896352E-2</c:v>
                </c:pt>
                <c:pt idx="180">
                  <c:v>1.5394999994896352E-2</c:v>
                </c:pt>
                <c:pt idx="181">
                  <c:v>1.739399999496527E-2</c:v>
                </c:pt>
                <c:pt idx="183">
                  <c:v>1.5004400003817864E-2</c:v>
                </c:pt>
                <c:pt idx="184">
                  <c:v>1.7003400003886782E-2</c:v>
                </c:pt>
                <c:pt idx="185">
                  <c:v>1.5958799995132722E-2</c:v>
                </c:pt>
                <c:pt idx="186">
                  <c:v>1.6122599998197984E-2</c:v>
                </c:pt>
                <c:pt idx="189">
                  <c:v>1.7148600003565662E-2</c:v>
                </c:pt>
                <c:pt idx="190">
                  <c:v>2.2625500001595356E-2</c:v>
                </c:pt>
                <c:pt idx="191">
                  <c:v>2.2625500045251101E-2</c:v>
                </c:pt>
                <c:pt idx="192">
                  <c:v>1.7862599997897632E-2</c:v>
                </c:pt>
                <c:pt idx="193">
                  <c:v>1.7862599997897632E-2</c:v>
                </c:pt>
                <c:pt idx="194">
                  <c:v>1.8201999999291729E-2</c:v>
                </c:pt>
                <c:pt idx="195">
                  <c:v>1.8625400000018999E-2</c:v>
                </c:pt>
                <c:pt idx="196">
                  <c:v>1.6601600000285544E-2</c:v>
                </c:pt>
                <c:pt idx="197">
                  <c:v>1.9241599999077152E-2</c:v>
                </c:pt>
                <c:pt idx="198">
                  <c:v>1.9591399999626447E-2</c:v>
                </c:pt>
                <c:pt idx="199">
                  <c:v>5.513999996765051E-3</c:v>
                </c:pt>
                <c:pt idx="200">
                  <c:v>4.9570000046514906E-3</c:v>
                </c:pt>
                <c:pt idx="201">
                  <c:v>6.5727999972295947E-3</c:v>
                </c:pt>
                <c:pt idx="202">
                  <c:v>1.2103400003979914E-2</c:v>
                </c:pt>
                <c:pt idx="203">
                  <c:v>1.0733800001617055E-2</c:v>
                </c:pt>
                <c:pt idx="204">
                  <c:v>1.2119600003643427E-2</c:v>
                </c:pt>
                <c:pt idx="205">
                  <c:v>7.1805999978096224E-3</c:v>
                </c:pt>
                <c:pt idx="206">
                  <c:v>1.1484400005429052E-2</c:v>
                </c:pt>
                <c:pt idx="207">
                  <c:v>8.5491999998339452E-3</c:v>
                </c:pt>
                <c:pt idx="208">
                  <c:v>1.0688199996366166E-2</c:v>
                </c:pt>
                <c:pt idx="209">
                  <c:v>9.1777999987243675E-3</c:v>
                </c:pt>
                <c:pt idx="210">
                  <c:v>1.3406400001258589E-2</c:v>
                </c:pt>
                <c:pt idx="211">
                  <c:v>1.0394999997515697E-2</c:v>
                </c:pt>
                <c:pt idx="212">
                  <c:v>1.4393999997992069E-2</c:v>
                </c:pt>
                <c:pt idx="213">
                  <c:v>1.1104400000476744E-2</c:v>
                </c:pt>
                <c:pt idx="214">
                  <c:v>1.1603400002059061E-2</c:v>
                </c:pt>
                <c:pt idx="215">
                  <c:v>1.1058799995225854E-2</c:v>
                </c:pt>
                <c:pt idx="216">
                  <c:v>1.1722599992936011E-2</c:v>
                </c:pt>
                <c:pt idx="217">
                  <c:v>1.306260000274051E-2</c:v>
                </c:pt>
                <c:pt idx="218">
                  <c:v>1.5525399998296052E-2</c:v>
                </c:pt>
                <c:pt idx="219">
                  <c:v>1.1301600003207568E-2</c:v>
                </c:pt>
                <c:pt idx="220">
                  <c:v>1.4941599998564925E-2</c:v>
                </c:pt>
                <c:pt idx="221">
                  <c:v>4.0959999969345517E-3</c:v>
                </c:pt>
                <c:pt idx="222">
                  <c:v>1.2204799997562077E-2</c:v>
                </c:pt>
                <c:pt idx="223">
                  <c:v>2.1065600005385932E-2</c:v>
                </c:pt>
                <c:pt idx="224">
                  <c:v>1.8058000001474284E-2</c:v>
                </c:pt>
                <c:pt idx="225">
                  <c:v>2.1758000002591871E-2</c:v>
                </c:pt>
                <c:pt idx="226">
                  <c:v>2.1437800001876894E-2</c:v>
                </c:pt>
                <c:pt idx="227">
                  <c:v>2.3103600004105829E-2</c:v>
                </c:pt>
                <c:pt idx="228">
                  <c:v>2.3479800001950935E-2</c:v>
                </c:pt>
                <c:pt idx="229">
                  <c:v>2.1437800001876894E-2</c:v>
                </c:pt>
                <c:pt idx="230">
                  <c:v>2.3103600004105829E-2</c:v>
                </c:pt>
                <c:pt idx="231">
                  <c:v>2.3479800001950935E-2</c:v>
                </c:pt>
                <c:pt idx="232">
                  <c:v>1.7340000107651576E-2</c:v>
                </c:pt>
                <c:pt idx="233">
                  <c:v>2.3834600004192907E-2</c:v>
                </c:pt>
                <c:pt idx="234">
                  <c:v>2.5584000002709217E-2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38-4723-90E5-6822164226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38-4723-90E5-6822164226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38-4723-90E5-6822164226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38-4723-90E5-6822164226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0">
                  <c:v>2.438577377900944E-3</c:v>
                </c:pt>
                <c:pt idx="131">
                  <c:v>4.9447310158105585E-3</c:v>
                </c:pt>
                <c:pt idx="132">
                  <c:v>5.6494211507830301E-3</c:v>
                </c:pt>
                <c:pt idx="133">
                  <c:v>6.5581005353527941E-3</c:v>
                </c:pt>
                <c:pt idx="134">
                  <c:v>6.6640689767020374E-3</c:v>
                </c:pt>
                <c:pt idx="135">
                  <c:v>7.2521938261903424E-3</c:v>
                </c:pt>
                <c:pt idx="136">
                  <c:v>7.3104764689324239E-3</c:v>
                </c:pt>
                <c:pt idx="137">
                  <c:v>7.3488900289215252E-3</c:v>
                </c:pt>
                <c:pt idx="138">
                  <c:v>7.3502146344383915E-3</c:v>
                </c:pt>
                <c:pt idx="139">
                  <c:v>7.389952799944359E-3</c:v>
                </c:pt>
                <c:pt idx="140">
                  <c:v>7.3926020109780881E-3</c:v>
                </c:pt>
                <c:pt idx="141">
                  <c:v>7.8999259239375917E-3</c:v>
                </c:pt>
                <c:pt idx="142">
                  <c:v>8.0840460907819038E-3</c:v>
                </c:pt>
                <c:pt idx="143">
                  <c:v>8.2482971748732321E-3</c:v>
                </c:pt>
                <c:pt idx="144">
                  <c:v>8.8019822809230312E-3</c:v>
                </c:pt>
                <c:pt idx="145">
                  <c:v>8.9079507222722745E-3</c:v>
                </c:pt>
                <c:pt idx="146">
                  <c:v>8.9185475664071978E-3</c:v>
                </c:pt>
                <c:pt idx="147">
                  <c:v>8.9980238974191329E-3</c:v>
                </c:pt>
                <c:pt idx="148">
                  <c:v>9.0139191636215178E-3</c:v>
                </c:pt>
                <c:pt idx="149">
                  <c:v>9.4616358283220736E-3</c:v>
                </c:pt>
                <c:pt idx="150">
                  <c:v>9.6735727110205602E-3</c:v>
                </c:pt>
                <c:pt idx="151">
                  <c:v>9.6974156103241393E-3</c:v>
                </c:pt>
                <c:pt idx="152">
                  <c:v>9.7292061427289127E-3</c:v>
                </c:pt>
                <c:pt idx="153">
                  <c:v>9.8537190613142735E-3</c:v>
                </c:pt>
                <c:pt idx="154">
                  <c:v>9.8616666944154677E-3</c:v>
                </c:pt>
                <c:pt idx="155">
                  <c:v>1.0245802294306477E-2</c:v>
                </c:pt>
                <c:pt idx="156">
                  <c:v>1.0354419946689453E-2</c:v>
                </c:pt>
                <c:pt idx="157">
                  <c:v>1.0441843910802578E-2</c:v>
                </c:pt>
                <c:pt idx="158">
                  <c:v>1.0698817381074494E-2</c:v>
                </c:pt>
                <c:pt idx="159">
                  <c:v>1.1215413532652055E-2</c:v>
                </c:pt>
                <c:pt idx="160">
                  <c:v>1.1400858305013237E-2</c:v>
                </c:pt>
                <c:pt idx="161">
                  <c:v>1.1400858305013237E-2</c:v>
                </c:pt>
                <c:pt idx="162">
                  <c:v>1.1400858305013237E-2</c:v>
                </c:pt>
                <c:pt idx="163">
                  <c:v>1.1400858305013237E-2</c:v>
                </c:pt>
                <c:pt idx="164">
                  <c:v>1.1400858305013237E-2</c:v>
                </c:pt>
                <c:pt idx="165">
                  <c:v>1.1400858305013237E-2</c:v>
                </c:pt>
                <c:pt idx="166">
                  <c:v>1.1429999626384274E-2</c:v>
                </c:pt>
                <c:pt idx="167">
                  <c:v>1.2826133841160561E-2</c:v>
                </c:pt>
                <c:pt idx="168">
                  <c:v>1.2969191236982043E-2</c:v>
                </c:pt>
                <c:pt idx="169">
                  <c:v>1.3077808889365015E-2</c:v>
                </c:pt>
                <c:pt idx="170">
                  <c:v>1.3077808889365015E-2</c:v>
                </c:pt>
                <c:pt idx="171">
                  <c:v>1.3077808889365015E-2</c:v>
                </c:pt>
                <c:pt idx="172">
                  <c:v>1.3077808889365015E-2</c:v>
                </c:pt>
                <c:pt idx="173">
                  <c:v>1.3077808889365015E-2</c:v>
                </c:pt>
                <c:pt idx="174">
                  <c:v>1.3077808889365015E-2</c:v>
                </c:pt>
                <c:pt idx="175">
                  <c:v>1.363679241748228E-2</c:v>
                </c:pt>
                <c:pt idx="176">
                  <c:v>1.3787797446404952E-2</c:v>
                </c:pt>
                <c:pt idx="177">
                  <c:v>1.436532545175833E-2</c:v>
                </c:pt>
                <c:pt idx="178">
                  <c:v>1.4455398626905182E-2</c:v>
                </c:pt>
                <c:pt idx="179">
                  <c:v>1.4468644682073838E-2</c:v>
                </c:pt>
                <c:pt idx="180">
                  <c:v>1.4468644682073838E-2</c:v>
                </c:pt>
                <c:pt idx="181">
                  <c:v>1.4481890737242493E-2</c:v>
                </c:pt>
                <c:pt idx="182">
                  <c:v>1.4533550352400254E-2</c:v>
                </c:pt>
                <c:pt idx="183">
                  <c:v>1.5138895073607807E-2</c:v>
                </c:pt>
                <c:pt idx="184">
                  <c:v>1.5152141128776463E-2</c:v>
                </c:pt>
                <c:pt idx="185">
                  <c:v>1.5213072982552277E-2</c:v>
                </c:pt>
                <c:pt idx="186">
                  <c:v>1.5957501283030716E-2</c:v>
                </c:pt>
                <c:pt idx="187">
                  <c:v>1.6068768146447421E-2</c:v>
                </c:pt>
                <c:pt idx="188">
                  <c:v>1.6072741962998016E-2</c:v>
                </c:pt>
                <c:pt idx="189">
                  <c:v>1.6672788262138111E-2</c:v>
                </c:pt>
                <c:pt idx="190">
                  <c:v>1.6713851033160941E-2</c:v>
                </c:pt>
                <c:pt idx="191">
                  <c:v>1.6713851033160941E-2</c:v>
                </c:pt>
                <c:pt idx="192">
                  <c:v>1.6752264593150046E-2</c:v>
                </c:pt>
                <c:pt idx="193">
                  <c:v>1.6752264593150046E-2</c:v>
                </c:pt>
                <c:pt idx="194">
                  <c:v>1.7025133329624347E-2</c:v>
                </c:pt>
                <c:pt idx="195">
                  <c:v>1.7509938948797134E-2</c:v>
                </c:pt>
                <c:pt idx="196">
                  <c:v>1.7560273958438025E-2</c:v>
                </c:pt>
                <c:pt idx="197">
                  <c:v>1.8355037268557355E-2</c:v>
                </c:pt>
                <c:pt idx="198">
                  <c:v>1.9284910341396969E-2</c:v>
                </c:pt>
                <c:pt idx="199">
                  <c:v>8.9185475664071978E-3</c:v>
                </c:pt>
                <c:pt idx="200">
                  <c:v>9.6735727110205602E-3</c:v>
                </c:pt>
                <c:pt idx="201">
                  <c:v>9.7292061427289127E-3</c:v>
                </c:pt>
                <c:pt idx="202">
                  <c:v>9.8537190613142735E-3</c:v>
                </c:pt>
                <c:pt idx="203">
                  <c:v>1.0245802294306477E-2</c:v>
                </c:pt>
                <c:pt idx="204">
                  <c:v>1.0698817381074494E-2</c:v>
                </c:pt>
                <c:pt idx="205">
                  <c:v>1.1215413532652055E-2</c:v>
                </c:pt>
                <c:pt idx="206">
                  <c:v>1.1429999626384274E-2</c:v>
                </c:pt>
                <c:pt idx="207">
                  <c:v>1.2161181871694057E-2</c:v>
                </c:pt>
                <c:pt idx="208">
                  <c:v>1.2969191236982043E-2</c:v>
                </c:pt>
                <c:pt idx="209">
                  <c:v>1.363679241748228E-2</c:v>
                </c:pt>
                <c:pt idx="210">
                  <c:v>1.3787797446404952E-2</c:v>
                </c:pt>
                <c:pt idx="211">
                  <c:v>1.4468644682073838E-2</c:v>
                </c:pt>
                <c:pt idx="212">
                  <c:v>1.4481890737242493E-2</c:v>
                </c:pt>
                <c:pt idx="213">
                  <c:v>1.5138895073607807E-2</c:v>
                </c:pt>
                <c:pt idx="214">
                  <c:v>1.5152141128776463E-2</c:v>
                </c:pt>
                <c:pt idx="215">
                  <c:v>1.5213072982552277E-2</c:v>
                </c:pt>
                <c:pt idx="216">
                  <c:v>1.5957501283030716E-2</c:v>
                </c:pt>
                <c:pt idx="217">
                  <c:v>1.6752264593150046E-2</c:v>
                </c:pt>
                <c:pt idx="218">
                  <c:v>1.7509938948797134E-2</c:v>
                </c:pt>
                <c:pt idx="219">
                  <c:v>1.7560273958438025E-2</c:v>
                </c:pt>
                <c:pt idx="220">
                  <c:v>1.8355037268557355E-2</c:v>
                </c:pt>
                <c:pt idx="221">
                  <c:v>1.4455398626905182E-2</c:v>
                </c:pt>
                <c:pt idx="222">
                  <c:v>1.4603754444794129E-2</c:v>
                </c:pt>
                <c:pt idx="223">
                  <c:v>1.9361737461375171E-2</c:v>
                </c:pt>
                <c:pt idx="224">
                  <c:v>2.0257170790776283E-2</c:v>
                </c:pt>
                <c:pt idx="225">
                  <c:v>2.0257170790776283E-2</c:v>
                </c:pt>
                <c:pt idx="226">
                  <c:v>2.0789662208556228E-2</c:v>
                </c:pt>
                <c:pt idx="227">
                  <c:v>2.1507598398697356E-2</c:v>
                </c:pt>
                <c:pt idx="228">
                  <c:v>2.1557933408338247E-2</c:v>
                </c:pt>
                <c:pt idx="229">
                  <c:v>2.0789662208556228E-2</c:v>
                </c:pt>
                <c:pt idx="230">
                  <c:v>2.1507598398697356E-2</c:v>
                </c:pt>
                <c:pt idx="231">
                  <c:v>2.1557933408338247E-2</c:v>
                </c:pt>
                <c:pt idx="232">
                  <c:v>2.1820205300677624E-2</c:v>
                </c:pt>
                <c:pt idx="233">
                  <c:v>2.2421576205334581E-2</c:v>
                </c:pt>
                <c:pt idx="234">
                  <c:v>2.256198439012233E-2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38-4723-90E5-68221642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3824"/>
        <c:axId val="1"/>
      </c:scatterChart>
      <c:valAx>
        <c:axId val="60599382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7708703374779"/>
          <c:y val="0.92024539877300615"/>
          <c:w val="0.721136767317939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295275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91D6B04-F0A4-AF92-099B-42DAF6F22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352425</xdr:colOff>
      <xdr:row>0</xdr:row>
      <xdr:rowOff>0</xdr:rowOff>
    </xdr:from>
    <xdr:to>
      <xdr:col>23</xdr:col>
      <xdr:colOff>428625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87B03EE-62F3-C5C0-3240-EB36E95B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053" TargetMode="External"/><Relationship Id="rId18" Type="http://schemas.openxmlformats.org/officeDocument/2006/relationships/hyperlink" Target="http://www.konkoly.hu/cgi-bin/IBVS?1278" TargetMode="External"/><Relationship Id="rId26" Type="http://schemas.openxmlformats.org/officeDocument/2006/relationships/hyperlink" Target="http://www.konkoly.hu/cgi-bin/IBVS?5380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bav-astro.de/sfs/BAVM_link.php?BAVMnr=171" TargetMode="External"/><Relationship Id="rId42" Type="http://schemas.openxmlformats.org/officeDocument/2006/relationships/hyperlink" Target="http://www.konkoly.hu/cgi-bin/IBVS?5746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1190" TargetMode="External"/><Relationship Id="rId25" Type="http://schemas.openxmlformats.org/officeDocument/2006/relationships/hyperlink" Target="http://www.bav-astro.de/sfs/BAVM_link.php?BAVMnr=154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1278" TargetMode="External"/><Relationship Id="rId20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www.konkoly.hu/cgi-bin/IBVS?5494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37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www.bav-astro.de/sfs/BAVM_link.php?BAVMnr=157" TargetMode="External"/><Relationship Id="rId37" Type="http://schemas.openxmlformats.org/officeDocument/2006/relationships/hyperlink" Target="http://www.konkoly.hu/cgi-bin/IBVS?5672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1278" TargetMode="External"/><Relationship Id="rId23" Type="http://schemas.openxmlformats.org/officeDocument/2006/relationships/hyperlink" Target="http://www.bav-astro.de/sfs/BAVM_link.php?BAVMnr=213" TargetMode="External"/><Relationship Id="rId28" Type="http://schemas.openxmlformats.org/officeDocument/2006/relationships/hyperlink" Target="http://vsolj.cetus-net.org/no42.pdf" TargetMode="External"/><Relationship Id="rId36" Type="http://schemas.openxmlformats.org/officeDocument/2006/relationships/hyperlink" Target="http://vsolj.cetus-net.org/no43.pdf" TargetMode="External"/><Relationship Id="rId49" Type="http://schemas.openxmlformats.org/officeDocument/2006/relationships/hyperlink" Target="http://www.konkoly.hu/cgi-bin/IBVS?5924" TargetMode="External"/><Relationship Id="rId57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1278" TargetMode="External"/><Relationship Id="rId31" Type="http://schemas.openxmlformats.org/officeDocument/2006/relationships/hyperlink" Target="http://www.bav-astro.de/sfs/BAVM_link.php?BAVMnr=157" TargetMode="External"/><Relationship Id="rId44" Type="http://schemas.openxmlformats.org/officeDocument/2006/relationships/hyperlink" Target="http://www.aavso.org/sites/default/files/jaavso/v36n2/171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053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380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konkoly.hu/cgi-bin/IBVS?579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3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E11" sqref="E10:E11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0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79</v>
      </c>
      <c r="B1" s="12"/>
      <c r="C1" s="13"/>
    </row>
    <row r="2" spans="1:6" x14ac:dyDescent="0.2">
      <c r="A2" t="s">
        <v>30</v>
      </c>
      <c r="B2" s="14" t="s">
        <v>77</v>
      </c>
    </row>
    <row r="4" spans="1:6" ht="14.25" thickTop="1" thickBot="1" x14ac:dyDescent="0.25">
      <c r="A4" s="7" t="s">
        <v>6</v>
      </c>
      <c r="C4" s="3">
        <v>40162.335500000001</v>
      </c>
      <c r="D4" s="4">
        <v>1.2100801999999999</v>
      </c>
    </row>
    <row r="5" spans="1:6" ht="13.5" thickTop="1" x14ac:dyDescent="0.2">
      <c r="A5" s="17" t="s">
        <v>81</v>
      </c>
      <c r="B5" s="18"/>
      <c r="C5" s="19">
        <v>-9.5</v>
      </c>
      <c r="D5" s="18" t="s">
        <v>82</v>
      </c>
    </row>
    <row r="6" spans="1:6" x14ac:dyDescent="0.2">
      <c r="A6" s="7" t="s">
        <v>7</v>
      </c>
    </row>
    <row r="7" spans="1:6" x14ac:dyDescent="0.2">
      <c r="A7" t="s">
        <v>8</v>
      </c>
      <c r="C7">
        <f>+C4</f>
        <v>40162.335500000001</v>
      </c>
    </row>
    <row r="8" spans="1:6" x14ac:dyDescent="0.2">
      <c r="A8" t="s">
        <v>9</v>
      </c>
      <c r="C8">
        <f>+D4</f>
        <v>1.2100801999999999</v>
      </c>
    </row>
    <row r="9" spans="1:6" x14ac:dyDescent="0.2">
      <c r="A9" s="31" t="s">
        <v>88</v>
      </c>
      <c r="B9" s="32">
        <v>162</v>
      </c>
      <c r="C9" s="21" t="str">
        <f>"F"&amp;B9</f>
        <v>F162</v>
      </c>
      <c r="D9" s="11" t="str">
        <f>"G"&amp;B9</f>
        <v>G162</v>
      </c>
    </row>
    <row r="10" spans="1:6" ht="13.5" thickBot="1" x14ac:dyDescent="0.25">
      <c r="A10" s="18"/>
      <c r="B10" s="18"/>
      <c r="C10" s="6" t="s">
        <v>26</v>
      </c>
      <c r="D10" s="6" t="s">
        <v>27</v>
      </c>
      <c r="E10" s="18"/>
    </row>
    <row r="11" spans="1:6" x14ac:dyDescent="0.2">
      <c r="A11" s="18" t="s">
        <v>22</v>
      </c>
      <c r="B11" s="18"/>
      <c r="C11" s="20">
        <f ca="1">INTERCEPT(INDIRECT($D$9):G991,INDIRECT($C$9):F991)</f>
        <v>-2.0037329032273656E-2</v>
      </c>
      <c r="D11" s="5"/>
      <c r="E11" s="18"/>
    </row>
    <row r="12" spans="1:6" x14ac:dyDescent="0.2">
      <c r="A12" s="18" t="s">
        <v>23</v>
      </c>
      <c r="B12" s="18"/>
      <c r="C12" s="20">
        <f ca="1">SLOPE(INDIRECT($D$9):G991,INDIRECT($C$9):F991)</f>
        <v>2.6492110337310937E-6</v>
      </c>
      <c r="D12" s="5"/>
      <c r="E12" s="18"/>
    </row>
    <row r="13" spans="1:6" x14ac:dyDescent="0.2">
      <c r="A13" s="18" t="s">
        <v>25</v>
      </c>
      <c r="B13" s="18"/>
      <c r="C13" s="5" t="s">
        <v>20</v>
      </c>
    </row>
    <row r="14" spans="1:6" x14ac:dyDescent="0.2">
      <c r="A14" s="18"/>
      <c r="B14" s="18"/>
      <c r="C14" s="18"/>
    </row>
    <row r="15" spans="1:6" x14ac:dyDescent="0.2">
      <c r="A15" s="22" t="s">
        <v>24</v>
      </c>
      <c r="B15" s="18"/>
      <c r="C15" s="23">
        <f ca="1">(C7+C11)+(C8+C12)*INT(MAX(F21:F3532))</f>
        <v>59620.447677984383</v>
      </c>
      <c r="E15" s="24" t="s">
        <v>93</v>
      </c>
      <c r="F15" s="19">
        <v>1</v>
      </c>
    </row>
    <row r="16" spans="1:6" x14ac:dyDescent="0.2">
      <c r="A16" s="26" t="s">
        <v>10</v>
      </c>
      <c r="B16" s="18"/>
      <c r="C16" s="27">
        <f ca="1">+C8+C12</f>
        <v>1.2100828492110336</v>
      </c>
      <c r="E16" s="24" t="s">
        <v>83</v>
      </c>
      <c r="F16" s="25">
        <f ca="1">NOW()+15018.5+$C$5/24</f>
        <v>59970.770165740738</v>
      </c>
    </row>
    <row r="17" spans="1:17" ht="13.5" thickBot="1" x14ac:dyDescent="0.25">
      <c r="A17" s="24" t="s">
        <v>80</v>
      </c>
      <c r="B17" s="18"/>
      <c r="C17" s="18">
        <f>COUNT(C21:C2190)</f>
        <v>235</v>
      </c>
      <c r="E17" s="24" t="s">
        <v>94</v>
      </c>
      <c r="F17" s="25">
        <f ca="1">ROUND(2*(F16-$C$7)/$C$8,0)/2+F15</f>
        <v>16370.5</v>
      </c>
    </row>
    <row r="18" spans="1:17" ht="14.25" thickTop="1" thickBot="1" x14ac:dyDescent="0.25">
      <c r="A18" s="26" t="s">
        <v>11</v>
      </c>
      <c r="B18" s="18"/>
      <c r="C18" s="29">
        <f ca="1">+C15</f>
        <v>59620.447677984383</v>
      </c>
      <c r="D18" s="30">
        <f ca="1">+C16</f>
        <v>1.2100828492110336</v>
      </c>
      <c r="E18" s="24" t="s">
        <v>84</v>
      </c>
      <c r="F18" s="11">
        <f ca="1">ROUND(2*(F16-$C$15)/$C$16,0)/2+F15</f>
        <v>290.5</v>
      </c>
    </row>
    <row r="19" spans="1:17" ht="13.5" thickTop="1" x14ac:dyDescent="0.2">
      <c r="E19" s="24" t="s">
        <v>85</v>
      </c>
      <c r="F19" s="28">
        <f ca="1">+$C$15+$C$16*F18-15018.5-$C$5/24</f>
        <v>44953.872579013521</v>
      </c>
    </row>
    <row r="20" spans="1:17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59</v>
      </c>
      <c r="I20" s="9" t="s">
        <v>118</v>
      </c>
      <c r="J20" s="9" t="s">
        <v>97</v>
      </c>
      <c r="K20" s="9" t="s">
        <v>112</v>
      </c>
      <c r="L20" s="9" t="s">
        <v>791</v>
      </c>
      <c r="M20" s="9" t="s">
        <v>792</v>
      </c>
      <c r="N20" s="9" t="s">
        <v>793</v>
      </c>
      <c r="O20" s="9" t="s">
        <v>29</v>
      </c>
      <c r="P20" s="8" t="s">
        <v>28</v>
      </c>
      <c r="Q20" s="6" t="s">
        <v>21</v>
      </c>
    </row>
    <row r="21" spans="1:17" x14ac:dyDescent="0.2">
      <c r="A21" s="57" t="s">
        <v>125</v>
      </c>
      <c r="B21" s="58" t="s">
        <v>68</v>
      </c>
      <c r="C21" s="59">
        <v>17853.330000000002</v>
      </c>
      <c r="D21" s="59" t="s">
        <v>118</v>
      </c>
      <c r="E21" s="41">
        <f t="shared" ref="E21:E52" si="0">+(C21-C$7)/C$8</f>
        <v>-18435.972673546763</v>
      </c>
      <c r="F21">
        <f t="shared" ref="F21:F52" si="1">ROUND(2*E21,0)/2</f>
        <v>-18436</v>
      </c>
      <c r="G21">
        <f t="shared" ref="G21:G52" si="2">+C21-(C$7+F21*C$8)</f>
        <v>3.306719999818597E-2</v>
      </c>
      <c r="H21">
        <f t="shared" ref="H21:H29" si="3">G21</f>
        <v>3.306719999818597E-2</v>
      </c>
      <c r="Q21" s="2">
        <f t="shared" ref="Q21:Q52" si="4">+C21-15018.5</f>
        <v>2834.8300000000017</v>
      </c>
    </row>
    <row r="22" spans="1:17" x14ac:dyDescent="0.2">
      <c r="A22" s="57" t="s">
        <v>129</v>
      </c>
      <c r="B22" s="58" t="s">
        <v>68</v>
      </c>
      <c r="C22" s="59">
        <v>18218.778999999999</v>
      </c>
      <c r="D22" s="59" t="s">
        <v>118</v>
      </c>
      <c r="E22" s="41">
        <f t="shared" si="0"/>
        <v>-18133.968723725917</v>
      </c>
      <c r="F22">
        <f t="shared" si="1"/>
        <v>-18134</v>
      </c>
      <c r="G22">
        <f t="shared" si="2"/>
        <v>3.7846799998078495E-2</v>
      </c>
      <c r="H22">
        <f t="shared" si="3"/>
        <v>3.7846799998078495E-2</v>
      </c>
      <c r="Q22" s="2">
        <f t="shared" si="4"/>
        <v>3200.2789999999986</v>
      </c>
    </row>
    <row r="23" spans="1:17" x14ac:dyDescent="0.2">
      <c r="A23" s="57" t="s">
        <v>129</v>
      </c>
      <c r="B23" s="58" t="s">
        <v>68</v>
      </c>
      <c r="C23" s="59">
        <v>19219.514999999999</v>
      </c>
      <c r="D23" s="59" t="s">
        <v>118</v>
      </c>
      <c r="E23" s="41">
        <f t="shared" si="0"/>
        <v>-17306.968992633712</v>
      </c>
      <c r="F23">
        <f t="shared" si="1"/>
        <v>-17307</v>
      </c>
      <c r="G23">
        <f t="shared" si="2"/>
        <v>3.752139999778592E-2</v>
      </c>
      <c r="H23">
        <f t="shared" si="3"/>
        <v>3.752139999778592E-2</v>
      </c>
      <c r="Q23" s="2">
        <f t="shared" si="4"/>
        <v>4201.0149999999994</v>
      </c>
    </row>
    <row r="24" spans="1:17" x14ac:dyDescent="0.2">
      <c r="A24" s="57" t="s">
        <v>125</v>
      </c>
      <c r="B24" s="58" t="s">
        <v>68</v>
      </c>
      <c r="C24" s="59">
        <v>19362.3</v>
      </c>
      <c r="D24" s="59" t="s">
        <v>118</v>
      </c>
      <c r="E24" s="41">
        <f t="shared" si="0"/>
        <v>-17188.972681314845</v>
      </c>
      <c r="F24">
        <f t="shared" si="1"/>
        <v>-17189</v>
      </c>
      <c r="G24">
        <f t="shared" si="2"/>
        <v>3.305779999573133E-2</v>
      </c>
      <c r="H24">
        <f t="shared" si="3"/>
        <v>3.305779999573133E-2</v>
      </c>
      <c r="Q24" s="2">
        <f t="shared" si="4"/>
        <v>4343.7999999999993</v>
      </c>
    </row>
    <row r="25" spans="1:17" x14ac:dyDescent="0.2">
      <c r="A25" s="57" t="s">
        <v>129</v>
      </c>
      <c r="B25" s="58" t="s">
        <v>68</v>
      </c>
      <c r="C25" s="59">
        <v>20692.172999999999</v>
      </c>
      <c r="D25" s="59" t="s">
        <v>118</v>
      </c>
      <c r="E25" s="41">
        <f t="shared" si="0"/>
        <v>-16089.976928801912</v>
      </c>
      <c r="F25">
        <f t="shared" si="1"/>
        <v>-16090</v>
      </c>
      <c r="G25">
        <f t="shared" si="2"/>
        <v>2.7917999996134313E-2</v>
      </c>
      <c r="H25">
        <f t="shared" si="3"/>
        <v>2.7917999996134313E-2</v>
      </c>
      <c r="Q25" s="2">
        <f t="shared" si="4"/>
        <v>5673.6729999999989</v>
      </c>
    </row>
    <row r="26" spans="1:17" x14ac:dyDescent="0.2">
      <c r="A26" s="57" t="s">
        <v>144</v>
      </c>
      <c r="B26" s="58" t="s">
        <v>68</v>
      </c>
      <c r="C26" s="59">
        <v>24247.358</v>
      </c>
      <c r="D26" s="59" t="s">
        <v>118</v>
      </c>
      <c r="E26" s="41">
        <f t="shared" si="0"/>
        <v>-13152.002239190429</v>
      </c>
      <c r="F26">
        <f t="shared" si="1"/>
        <v>-13152</v>
      </c>
      <c r="G26">
        <f t="shared" si="2"/>
        <v>-2.7096000012534205E-3</v>
      </c>
      <c r="H26">
        <f t="shared" si="3"/>
        <v>-2.7096000012534205E-3</v>
      </c>
      <c r="Q26" s="2">
        <f t="shared" si="4"/>
        <v>9228.8580000000002</v>
      </c>
    </row>
    <row r="27" spans="1:17" x14ac:dyDescent="0.2">
      <c r="A27" s="57" t="s">
        <v>149</v>
      </c>
      <c r="B27" s="58" t="s">
        <v>68</v>
      </c>
      <c r="C27" s="59">
        <v>25745.458900000001</v>
      </c>
      <c r="D27" s="59" t="s">
        <v>118</v>
      </c>
      <c r="E27" s="41">
        <f t="shared" si="0"/>
        <v>-11913.984378886622</v>
      </c>
      <c r="F27">
        <f t="shared" si="1"/>
        <v>-11914</v>
      </c>
      <c r="G27">
        <f t="shared" si="2"/>
        <v>1.8902799998613773E-2</v>
      </c>
      <c r="H27">
        <f t="shared" si="3"/>
        <v>1.8902799998613773E-2</v>
      </c>
      <c r="Q27" s="2">
        <f t="shared" si="4"/>
        <v>10726.958900000001</v>
      </c>
    </row>
    <row r="28" spans="1:17" x14ac:dyDescent="0.2">
      <c r="A28" s="57" t="s">
        <v>154</v>
      </c>
      <c r="B28" s="58" t="s">
        <v>68</v>
      </c>
      <c r="C28" s="59">
        <v>26828.481100000001</v>
      </c>
      <c r="D28" s="59" t="s">
        <v>118</v>
      </c>
      <c r="E28" s="41">
        <f t="shared" si="0"/>
        <v>-11018.984030975798</v>
      </c>
      <c r="F28">
        <f t="shared" si="1"/>
        <v>-11019</v>
      </c>
      <c r="G28">
        <f t="shared" si="2"/>
        <v>1.9323799999256153E-2</v>
      </c>
      <c r="H28">
        <f t="shared" si="3"/>
        <v>1.9323799999256153E-2</v>
      </c>
      <c r="Q28" s="2">
        <f t="shared" si="4"/>
        <v>11809.981100000001</v>
      </c>
    </row>
    <row r="29" spans="1:17" x14ac:dyDescent="0.2">
      <c r="A29" s="57" t="s">
        <v>154</v>
      </c>
      <c r="B29" s="58" t="s">
        <v>68</v>
      </c>
      <c r="C29" s="59">
        <v>26909.555</v>
      </c>
      <c r="D29" s="59" t="s">
        <v>118</v>
      </c>
      <c r="E29" s="41">
        <f t="shared" si="0"/>
        <v>-10951.985248581046</v>
      </c>
      <c r="F29">
        <f t="shared" si="1"/>
        <v>-10952</v>
      </c>
      <c r="G29">
        <f t="shared" si="2"/>
        <v>1.7850399999588262E-2</v>
      </c>
      <c r="H29">
        <f t="shared" si="3"/>
        <v>1.7850399999588262E-2</v>
      </c>
      <c r="Q29" s="2">
        <f t="shared" si="4"/>
        <v>11891.055</v>
      </c>
    </row>
    <row r="30" spans="1:17" x14ac:dyDescent="0.2">
      <c r="A30" s="57" t="s">
        <v>162</v>
      </c>
      <c r="B30" s="58" t="s">
        <v>68</v>
      </c>
      <c r="C30" s="59">
        <v>27755.388999999999</v>
      </c>
      <c r="D30" s="59" t="s">
        <v>118</v>
      </c>
      <c r="E30" s="41">
        <f t="shared" si="0"/>
        <v>-10252.995214697343</v>
      </c>
      <c r="F30">
        <f t="shared" si="1"/>
        <v>-10253</v>
      </c>
      <c r="G30">
        <f t="shared" si="2"/>
        <v>5.7905999965441879E-3</v>
      </c>
      <c r="H30" s="10"/>
      <c r="I30">
        <f t="shared" ref="I30:I42" si="5">G30</f>
        <v>5.7905999965441879E-3</v>
      </c>
      <c r="Q30" s="2">
        <f t="shared" si="4"/>
        <v>12736.888999999999</v>
      </c>
    </row>
    <row r="31" spans="1:17" x14ac:dyDescent="0.2">
      <c r="A31" s="57" t="s">
        <v>162</v>
      </c>
      <c r="B31" s="58" t="s">
        <v>68</v>
      </c>
      <c r="C31" s="59">
        <v>27766.278999999999</v>
      </c>
      <c r="D31" s="59" t="s">
        <v>118</v>
      </c>
      <c r="E31" s="41">
        <f t="shared" si="0"/>
        <v>-10243.995811186733</v>
      </c>
      <c r="F31">
        <f t="shared" si="1"/>
        <v>-10244</v>
      </c>
      <c r="G31">
        <f t="shared" si="2"/>
        <v>5.0687999973888509E-3</v>
      </c>
      <c r="H31" s="10"/>
      <c r="I31">
        <f t="shared" si="5"/>
        <v>5.0687999973888509E-3</v>
      </c>
      <c r="Q31" s="2">
        <f t="shared" si="4"/>
        <v>12747.778999999999</v>
      </c>
    </row>
    <row r="32" spans="1:17" x14ac:dyDescent="0.2">
      <c r="A32" s="57" t="s">
        <v>162</v>
      </c>
      <c r="B32" s="58" t="s">
        <v>68</v>
      </c>
      <c r="C32" s="59">
        <v>27870.344000000001</v>
      </c>
      <c r="D32" s="59" t="s">
        <v>118</v>
      </c>
      <c r="E32" s="41">
        <f t="shared" si="0"/>
        <v>-10157.997379016697</v>
      </c>
      <c r="F32">
        <f t="shared" si="1"/>
        <v>-10158</v>
      </c>
      <c r="G32">
        <f t="shared" si="2"/>
        <v>3.1715999975858722E-3</v>
      </c>
      <c r="H32" s="10"/>
      <c r="I32">
        <f t="shared" si="5"/>
        <v>3.1715999975858722E-3</v>
      </c>
      <c r="Q32" s="2">
        <f t="shared" si="4"/>
        <v>12851.844000000001</v>
      </c>
    </row>
    <row r="33" spans="1:17" x14ac:dyDescent="0.2">
      <c r="A33" s="57" t="s">
        <v>162</v>
      </c>
      <c r="B33" s="58" t="s">
        <v>68</v>
      </c>
      <c r="C33" s="59">
        <v>27881.238000000001</v>
      </c>
      <c r="D33" s="59" t="s">
        <v>118</v>
      </c>
      <c r="E33" s="41">
        <f t="shared" si="0"/>
        <v>-10148.994669940059</v>
      </c>
      <c r="F33">
        <f t="shared" si="1"/>
        <v>-10149</v>
      </c>
      <c r="G33">
        <f t="shared" si="2"/>
        <v>6.4497999992454425E-3</v>
      </c>
      <c r="H33" s="10"/>
      <c r="I33">
        <f t="shared" si="5"/>
        <v>6.4497999992454425E-3</v>
      </c>
      <c r="Q33" s="2">
        <f t="shared" si="4"/>
        <v>12862.738000000001</v>
      </c>
    </row>
    <row r="34" spans="1:17" x14ac:dyDescent="0.2">
      <c r="A34" s="57" t="s">
        <v>162</v>
      </c>
      <c r="B34" s="58" t="s">
        <v>68</v>
      </c>
      <c r="C34" s="59">
        <v>27887.302</v>
      </c>
      <c r="D34" s="59" t="s">
        <v>118</v>
      </c>
      <c r="E34" s="41">
        <f t="shared" si="0"/>
        <v>-10143.983431841958</v>
      </c>
      <c r="F34">
        <f t="shared" si="1"/>
        <v>-10144</v>
      </c>
      <c r="G34">
        <f t="shared" si="2"/>
        <v>2.0048799997312017E-2</v>
      </c>
      <c r="H34" s="10"/>
      <c r="I34">
        <f t="shared" si="5"/>
        <v>2.0048799997312017E-2</v>
      </c>
      <c r="Q34" s="2">
        <f t="shared" si="4"/>
        <v>12868.802</v>
      </c>
    </row>
    <row r="35" spans="1:17" x14ac:dyDescent="0.2">
      <c r="A35" s="57" t="s">
        <v>162</v>
      </c>
      <c r="B35" s="58" t="s">
        <v>68</v>
      </c>
      <c r="C35" s="59">
        <v>27916.332999999999</v>
      </c>
      <c r="D35" s="59" t="s">
        <v>118</v>
      </c>
      <c r="E35" s="41">
        <f t="shared" si="0"/>
        <v>-10119.992460003894</v>
      </c>
      <c r="F35">
        <f t="shared" si="1"/>
        <v>-10120</v>
      </c>
      <c r="G35">
        <f t="shared" si="2"/>
        <v>9.1239999965182506E-3</v>
      </c>
      <c r="H35" s="10"/>
      <c r="I35">
        <f t="shared" si="5"/>
        <v>9.1239999965182506E-3</v>
      </c>
      <c r="Q35" s="2">
        <f t="shared" si="4"/>
        <v>12897.832999999999</v>
      </c>
    </row>
    <row r="36" spans="1:17" x14ac:dyDescent="0.2">
      <c r="A36" s="57" t="s">
        <v>162</v>
      </c>
      <c r="B36" s="58" t="s">
        <v>68</v>
      </c>
      <c r="C36" s="59">
        <v>28066.402999999998</v>
      </c>
      <c r="D36" s="59" t="s">
        <v>118</v>
      </c>
      <c r="E36" s="41">
        <f t="shared" si="0"/>
        <v>-9995.9758865569438</v>
      </c>
      <c r="F36">
        <f t="shared" si="1"/>
        <v>-9996</v>
      </c>
      <c r="G36">
        <f t="shared" si="2"/>
        <v>2.9179199998907279E-2</v>
      </c>
      <c r="H36" s="10"/>
      <c r="I36">
        <f t="shared" si="5"/>
        <v>2.9179199998907279E-2</v>
      </c>
      <c r="Q36" s="2">
        <f t="shared" si="4"/>
        <v>13047.902999999998</v>
      </c>
    </row>
    <row r="37" spans="1:17" x14ac:dyDescent="0.2">
      <c r="A37" s="57" t="s">
        <v>162</v>
      </c>
      <c r="B37" s="58" t="s">
        <v>68</v>
      </c>
      <c r="C37" s="59">
        <v>28072.433000000001</v>
      </c>
      <c r="D37" s="59" t="s">
        <v>118</v>
      </c>
      <c r="E37" s="41">
        <f t="shared" si="0"/>
        <v>-9990.9927457700742</v>
      </c>
      <c r="F37">
        <f t="shared" si="1"/>
        <v>-9991</v>
      </c>
      <c r="G37">
        <f t="shared" si="2"/>
        <v>8.7782000009610783E-3</v>
      </c>
      <c r="H37" s="10"/>
      <c r="I37">
        <f t="shared" si="5"/>
        <v>8.7782000009610783E-3</v>
      </c>
      <c r="Q37" s="2">
        <f t="shared" si="4"/>
        <v>13053.933000000001</v>
      </c>
    </row>
    <row r="38" spans="1:17" x14ac:dyDescent="0.2">
      <c r="A38" s="57" t="s">
        <v>162</v>
      </c>
      <c r="B38" s="58" t="s">
        <v>68</v>
      </c>
      <c r="C38" s="59">
        <v>28095.423999999999</v>
      </c>
      <c r="D38" s="59" t="s">
        <v>118</v>
      </c>
      <c r="E38" s="41">
        <f t="shared" si="0"/>
        <v>-9971.9931786339475</v>
      </c>
      <c r="F38">
        <f t="shared" si="1"/>
        <v>-9972</v>
      </c>
      <c r="G38">
        <f t="shared" si="2"/>
        <v>8.2543999960762449E-3</v>
      </c>
      <c r="H38" s="10"/>
      <c r="I38">
        <f t="shared" si="5"/>
        <v>8.2543999960762449E-3</v>
      </c>
      <c r="Q38" s="2">
        <f t="shared" si="4"/>
        <v>13076.923999999999</v>
      </c>
    </row>
    <row r="39" spans="1:17" x14ac:dyDescent="0.2">
      <c r="A39" s="57" t="s">
        <v>162</v>
      </c>
      <c r="B39" s="58" t="s">
        <v>68</v>
      </c>
      <c r="C39" s="59">
        <v>28106.328000000001</v>
      </c>
      <c r="D39" s="59" t="s">
        <v>118</v>
      </c>
      <c r="E39" s="41">
        <f t="shared" si="0"/>
        <v>-9962.9822056422381</v>
      </c>
      <c r="F39">
        <f t="shared" si="1"/>
        <v>-9963</v>
      </c>
      <c r="G39">
        <f t="shared" si="2"/>
        <v>2.1532599999773083E-2</v>
      </c>
      <c r="H39" s="10"/>
      <c r="I39">
        <f t="shared" si="5"/>
        <v>2.1532599999773083E-2</v>
      </c>
      <c r="Q39" s="2">
        <f t="shared" si="4"/>
        <v>13087.828000000001</v>
      </c>
    </row>
    <row r="40" spans="1:17" x14ac:dyDescent="0.2">
      <c r="A40" s="57" t="s">
        <v>162</v>
      </c>
      <c r="B40" s="58" t="s">
        <v>68</v>
      </c>
      <c r="C40" s="59">
        <v>28107.52</v>
      </c>
      <c r="D40" s="59" t="s">
        <v>118</v>
      </c>
      <c r="E40" s="41">
        <f t="shared" si="0"/>
        <v>-9961.9971469659631</v>
      </c>
      <c r="F40">
        <f t="shared" si="1"/>
        <v>-9962</v>
      </c>
      <c r="G40">
        <f t="shared" si="2"/>
        <v>3.4523999966040719E-3</v>
      </c>
      <c r="H40" s="10"/>
      <c r="I40">
        <f t="shared" si="5"/>
        <v>3.4523999966040719E-3</v>
      </c>
      <c r="Q40" s="2">
        <f t="shared" si="4"/>
        <v>13089.02</v>
      </c>
    </row>
    <row r="41" spans="1:17" x14ac:dyDescent="0.2">
      <c r="A41" s="57" t="s">
        <v>162</v>
      </c>
      <c r="B41" s="58" t="s">
        <v>68</v>
      </c>
      <c r="C41" s="59">
        <v>28140.217000000001</v>
      </c>
      <c r="D41" s="59" t="s">
        <v>118</v>
      </c>
      <c r="E41" s="41">
        <f t="shared" si="0"/>
        <v>-9934.9766238634438</v>
      </c>
      <c r="F41">
        <f t="shared" si="1"/>
        <v>-9935</v>
      </c>
      <c r="G41">
        <f t="shared" si="2"/>
        <v>2.8286999997362727E-2</v>
      </c>
      <c r="H41" s="10"/>
      <c r="I41">
        <f t="shared" si="5"/>
        <v>2.8286999997362727E-2</v>
      </c>
      <c r="Q41" s="2">
        <f t="shared" si="4"/>
        <v>13121.717000000001</v>
      </c>
    </row>
    <row r="42" spans="1:17" x14ac:dyDescent="0.2">
      <c r="A42" s="57" t="s">
        <v>162</v>
      </c>
      <c r="B42" s="58" t="s">
        <v>68</v>
      </c>
      <c r="C42" s="59">
        <v>28158.348000000002</v>
      </c>
      <c r="D42" s="59" t="s">
        <v>118</v>
      </c>
      <c r="E42" s="41">
        <f t="shared" si="0"/>
        <v>-9919.9933194510577</v>
      </c>
      <c r="F42">
        <f t="shared" si="1"/>
        <v>-9920</v>
      </c>
      <c r="G42">
        <f t="shared" si="2"/>
        <v>8.0840000009629875E-3</v>
      </c>
      <c r="H42" s="10"/>
      <c r="I42">
        <f t="shared" si="5"/>
        <v>8.0840000009629875E-3</v>
      </c>
      <c r="Q42" s="2">
        <f t="shared" si="4"/>
        <v>13139.848000000002</v>
      </c>
    </row>
    <row r="43" spans="1:17" x14ac:dyDescent="0.2">
      <c r="A43" s="57" t="s">
        <v>199</v>
      </c>
      <c r="B43" s="58" t="s">
        <v>68</v>
      </c>
      <c r="C43" s="59">
        <v>28158.357</v>
      </c>
      <c r="D43" s="59" t="s">
        <v>118</v>
      </c>
      <c r="E43" s="41">
        <f t="shared" si="0"/>
        <v>-9919.9858819274959</v>
      </c>
      <c r="F43">
        <f t="shared" si="1"/>
        <v>-9920</v>
      </c>
      <c r="G43">
        <f t="shared" si="2"/>
        <v>1.708399999915855E-2</v>
      </c>
      <c r="H43">
        <f>G43</f>
        <v>1.708399999915855E-2</v>
      </c>
      <c r="Q43" s="2">
        <f t="shared" si="4"/>
        <v>13139.857</v>
      </c>
    </row>
    <row r="44" spans="1:17" x14ac:dyDescent="0.2">
      <c r="A44" s="57" t="s">
        <v>162</v>
      </c>
      <c r="B44" s="58" t="s">
        <v>68</v>
      </c>
      <c r="C44" s="59">
        <v>28204.341</v>
      </c>
      <c r="D44" s="59" t="s">
        <v>118</v>
      </c>
      <c r="E44" s="41">
        <f t="shared" si="0"/>
        <v>-9881.9850948722251</v>
      </c>
      <c r="F44">
        <f t="shared" si="1"/>
        <v>-9882</v>
      </c>
      <c r="G44">
        <f t="shared" si="2"/>
        <v>1.8036399997072294E-2</v>
      </c>
      <c r="H44" s="10"/>
      <c r="I44">
        <f t="shared" ref="I44:I56" si="6">G44</f>
        <v>1.8036399997072294E-2</v>
      </c>
      <c r="Q44" s="2">
        <f t="shared" si="4"/>
        <v>13185.841</v>
      </c>
    </row>
    <row r="45" spans="1:17" x14ac:dyDescent="0.2">
      <c r="A45" s="57" t="s">
        <v>162</v>
      </c>
      <c r="B45" s="58" t="s">
        <v>68</v>
      </c>
      <c r="C45" s="59">
        <v>28210.375</v>
      </c>
      <c r="D45" s="59" t="s">
        <v>118</v>
      </c>
      <c r="E45" s="41">
        <f t="shared" si="0"/>
        <v>-9876.9986485193313</v>
      </c>
      <c r="F45">
        <f t="shared" si="1"/>
        <v>-9877</v>
      </c>
      <c r="G45">
        <f t="shared" si="2"/>
        <v>1.6353999963030219E-3</v>
      </c>
      <c r="H45" s="10"/>
      <c r="I45">
        <f t="shared" si="6"/>
        <v>1.6353999963030219E-3</v>
      </c>
      <c r="Q45" s="2">
        <f t="shared" si="4"/>
        <v>13191.875</v>
      </c>
    </row>
    <row r="46" spans="1:17" x14ac:dyDescent="0.2">
      <c r="A46" s="57" t="s">
        <v>162</v>
      </c>
      <c r="B46" s="58" t="s">
        <v>68</v>
      </c>
      <c r="C46" s="59">
        <v>28250.346000000001</v>
      </c>
      <c r="D46" s="59" t="s">
        <v>118</v>
      </c>
      <c r="E46" s="41">
        <f t="shared" si="0"/>
        <v>-9843.9669535953071</v>
      </c>
      <c r="F46">
        <f t="shared" si="1"/>
        <v>-9844</v>
      </c>
      <c r="G46">
        <f t="shared" si="2"/>
        <v>3.9988799999264302E-2</v>
      </c>
      <c r="H46" s="10"/>
      <c r="I46">
        <f t="shared" si="6"/>
        <v>3.9988799999264302E-2</v>
      </c>
      <c r="Q46" s="2">
        <f t="shared" si="4"/>
        <v>13231.846000000001</v>
      </c>
    </row>
    <row r="47" spans="1:17" x14ac:dyDescent="0.2">
      <c r="A47" s="57" t="s">
        <v>162</v>
      </c>
      <c r="B47" s="58" t="s">
        <v>68</v>
      </c>
      <c r="C47" s="59">
        <v>28261.203000000001</v>
      </c>
      <c r="D47" s="59" t="s">
        <v>118</v>
      </c>
      <c r="E47" s="41">
        <f t="shared" si="0"/>
        <v>-9834.9948210044258</v>
      </c>
      <c r="F47">
        <f t="shared" si="1"/>
        <v>-9835</v>
      </c>
      <c r="G47">
        <f t="shared" si="2"/>
        <v>6.2669999970239587E-3</v>
      </c>
      <c r="H47" s="10"/>
      <c r="I47">
        <f t="shared" si="6"/>
        <v>6.2669999970239587E-3</v>
      </c>
      <c r="Q47" s="2">
        <f t="shared" si="4"/>
        <v>13242.703000000001</v>
      </c>
    </row>
    <row r="48" spans="1:17" x14ac:dyDescent="0.2">
      <c r="A48" s="57" t="s">
        <v>162</v>
      </c>
      <c r="B48" s="58" t="s">
        <v>68</v>
      </c>
      <c r="C48" s="59">
        <v>28285.428</v>
      </c>
      <c r="D48" s="59" t="s">
        <v>118</v>
      </c>
      <c r="E48" s="41">
        <f t="shared" si="0"/>
        <v>-9814.9754867487318</v>
      </c>
      <c r="F48">
        <f t="shared" si="1"/>
        <v>-9815</v>
      </c>
      <c r="G48">
        <f t="shared" si="2"/>
        <v>2.966299999752664E-2</v>
      </c>
      <c r="H48" s="10"/>
      <c r="I48">
        <f t="shared" si="6"/>
        <v>2.966299999752664E-2</v>
      </c>
      <c r="Q48" s="2">
        <f t="shared" si="4"/>
        <v>13266.928</v>
      </c>
    </row>
    <row r="49" spans="1:17" x14ac:dyDescent="0.2">
      <c r="A49" s="57" t="s">
        <v>218</v>
      </c>
      <c r="B49" s="58" t="s">
        <v>68</v>
      </c>
      <c r="C49" s="59">
        <v>28486.296999999999</v>
      </c>
      <c r="D49" s="59" t="s">
        <v>118</v>
      </c>
      <c r="E49" s="41">
        <f t="shared" si="0"/>
        <v>-9648.979051140579</v>
      </c>
      <c r="F49">
        <f t="shared" si="1"/>
        <v>-9649</v>
      </c>
      <c r="G49">
        <f t="shared" si="2"/>
        <v>2.5349799994728528E-2</v>
      </c>
      <c r="H49" s="10"/>
      <c r="I49">
        <f t="shared" si="6"/>
        <v>2.5349799994728528E-2</v>
      </c>
      <c r="Q49" s="2">
        <f t="shared" si="4"/>
        <v>13467.796999999999</v>
      </c>
    </row>
    <row r="50" spans="1:17" x14ac:dyDescent="0.2">
      <c r="A50" s="57" t="s">
        <v>218</v>
      </c>
      <c r="B50" s="58" t="s">
        <v>68</v>
      </c>
      <c r="C50" s="59">
        <v>28498.377</v>
      </c>
      <c r="D50" s="59" t="s">
        <v>118</v>
      </c>
      <c r="E50" s="41">
        <f t="shared" si="0"/>
        <v>-9638.996241736706</v>
      </c>
      <c r="F50">
        <f t="shared" si="1"/>
        <v>-9639</v>
      </c>
      <c r="G50">
        <f t="shared" si="2"/>
        <v>4.5477999992726836E-3</v>
      </c>
      <c r="H50" s="10"/>
      <c r="I50">
        <f t="shared" si="6"/>
        <v>4.5477999992726836E-3</v>
      </c>
      <c r="Q50" s="2">
        <f t="shared" si="4"/>
        <v>13479.877</v>
      </c>
    </row>
    <row r="51" spans="1:17" x14ac:dyDescent="0.2">
      <c r="A51" s="57" t="s">
        <v>218</v>
      </c>
      <c r="B51" s="58" t="s">
        <v>68</v>
      </c>
      <c r="C51" s="59">
        <v>28521.360000000001</v>
      </c>
      <c r="D51" s="59" t="s">
        <v>118</v>
      </c>
      <c r="E51" s="41">
        <f t="shared" si="0"/>
        <v>-9620.0032857326332</v>
      </c>
      <c r="F51">
        <f t="shared" si="1"/>
        <v>-9620</v>
      </c>
      <c r="G51">
        <f t="shared" si="2"/>
        <v>-3.9759999999660067E-3</v>
      </c>
      <c r="H51" s="10"/>
      <c r="I51">
        <f t="shared" si="6"/>
        <v>-3.9759999999660067E-3</v>
      </c>
      <c r="Q51" s="2">
        <f t="shared" si="4"/>
        <v>13502.86</v>
      </c>
    </row>
    <row r="52" spans="1:17" x14ac:dyDescent="0.2">
      <c r="A52" s="57" t="s">
        <v>218</v>
      </c>
      <c r="B52" s="58" t="s">
        <v>68</v>
      </c>
      <c r="C52" s="59">
        <v>28532.253000000001</v>
      </c>
      <c r="D52" s="59" t="s">
        <v>118</v>
      </c>
      <c r="E52" s="41">
        <f t="shared" si="0"/>
        <v>-9611.0014030475013</v>
      </c>
      <c r="F52">
        <f t="shared" si="1"/>
        <v>-9611</v>
      </c>
      <c r="G52">
        <f t="shared" si="2"/>
        <v>-1.6978000021481421E-3</v>
      </c>
      <c r="H52" s="10"/>
      <c r="I52">
        <f t="shared" si="6"/>
        <v>-1.6978000021481421E-3</v>
      </c>
      <c r="Q52" s="2">
        <f t="shared" si="4"/>
        <v>13513.753000000001</v>
      </c>
    </row>
    <row r="53" spans="1:17" x14ac:dyDescent="0.2">
      <c r="A53" s="57" t="s">
        <v>218</v>
      </c>
      <c r="B53" s="58" t="s">
        <v>68</v>
      </c>
      <c r="C53" s="59">
        <v>28538.316999999999</v>
      </c>
      <c r="D53" s="59" t="s">
        <v>118</v>
      </c>
      <c r="E53" s="41">
        <f t="shared" ref="E53:E84" si="7">+(C53-C$7)/C$8</f>
        <v>-9605.9901649494004</v>
      </c>
      <c r="F53">
        <f t="shared" ref="F53:F84" si="8">ROUND(2*E53,0)/2</f>
        <v>-9606</v>
      </c>
      <c r="G53">
        <f t="shared" ref="G53:G84" si="9">+C53-(C$7+F53*C$8)</f>
        <v>1.1901199995918432E-2</v>
      </c>
      <c r="H53" s="10"/>
      <c r="I53">
        <f t="shared" si="6"/>
        <v>1.1901199995918432E-2</v>
      </c>
      <c r="Q53" s="2">
        <f t="shared" ref="Q53:Q84" si="10">+C53-15018.5</f>
        <v>13519.816999999999</v>
      </c>
    </row>
    <row r="54" spans="1:17" x14ac:dyDescent="0.2">
      <c r="A54" s="57" t="s">
        <v>218</v>
      </c>
      <c r="B54" s="58" t="s">
        <v>68</v>
      </c>
      <c r="C54" s="59">
        <v>28544.352999999999</v>
      </c>
      <c r="D54" s="59" t="s">
        <v>118</v>
      </c>
      <c r="E54" s="41">
        <f t="shared" si="7"/>
        <v>-9601.0020658134908</v>
      </c>
      <c r="F54">
        <f t="shared" si="8"/>
        <v>-9601</v>
      </c>
      <c r="G54">
        <f t="shared" si="9"/>
        <v>-2.4998000044433866E-3</v>
      </c>
      <c r="H54" s="10"/>
      <c r="I54">
        <f t="shared" si="6"/>
        <v>-2.4998000044433866E-3</v>
      </c>
      <c r="Q54" s="2">
        <f t="shared" si="10"/>
        <v>13525.852999999999</v>
      </c>
    </row>
    <row r="55" spans="1:17" x14ac:dyDescent="0.2">
      <c r="A55" s="57" t="s">
        <v>218</v>
      </c>
      <c r="B55" s="58" t="s">
        <v>68</v>
      </c>
      <c r="C55" s="59">
        <v>28573.404999999999</v>
      </c>
      <c r="D55" s="59" t="s">
        <v>118</v>
      </c>
      <c r="E55" s="41">
        <f t="shared" si="7"/>
        <v>-9576.9937397537815</v>
      </c>
      <c r="F55">
        <f t="shared" si="8"/>
        <v>-9577</v>
      </c>
      <c r="G55">
        <f t="shared" si="9"/>
        <v>7.5753999990411103E-3</v>
      </c>
      <c r="H55" s="10"/>
      <c r="I55">
        <f t="shared" si="6"/>
        <v>7.5753999990411103E-3</v>
      </c>
      <c r="Q55" s="2">
        <f t="shared" si="10"/>
        <v>13554.904999999999</v>
      </c>
    </row>
    <row r="56" spans="1:17" x14ac:dyDescent="0.2">
      <c r="A56" s="57" t="s">
        <v>218</v>
      </c>
      <c r="B56" s="58" t="s">
        <v>68</v>
      </c>
      <c r="C56" s="59">
        <v>28596.41</v>
      </c>
      <c r="D56" s="59" t="s">
        <v>118</v>
      </c>
      <c r="E56" s="41">
        <f t="shared" si="7"/>
        <v>-9557.9826031365537</v>
      </c>
      <c r="F56">
        <f t="shared" si="8"/>
        <v>-9558</v>
      </c>
      <c r="G56">
        <f t="shared" si="9"/>
        <v>2.1051599997008452E-2</v>
      </c>
      <c r="H56" s="10"/>
      <c r="I56">
        <f t="shared" si="6"/>
        <v>2.1051599997008452E-2</v>
      </c>
      <c r="Q56" s="2">
        <f t="shared" si="10"/>
        <v>13577.91</v>
      </c>
    </row>
    <row r="57" spans="1:17" x14ac:dyDescent="0.2">
      <c r="A57" s="57" t="s">
        <v>242</v>
      </c>
      <c r="B57" s="58" t="s">
        <v>68</v>
      </c>
      <c r="C57" s="59">
        <v>30377.632000000001</v>
      </c>
      <c r="D57" s="59" t="s">
        <v>118</v>
      </c>
      <c r="E57" s="41">
        <f t="shared" si="7"/>
        <v>-8085.9958703563616</v>
      </c>
      <c r="F57">
        <f t="shared" si="8"/>
        <v>-8086</v>
      </c>
      <c r="G57">
        <f t="shared" si="9"/>
        <v>4.9972000015259255E-3</v>
      </c>
      <c r="H57">
        <f>G57</f>
        <v>4.9972000015259255E-3</v>
      </c>
      <c r="Q57" s="2">
        <f t="shared" si="10"/>
        <v>15359.132000000001</v>
      </c>
    </row>
    <row r="58" spans="1:17" x14ac:dyDescent="0.2">
      <c r="A58" s="57" t="s">
        <v>247</v>
      </c>
      <c r="B58" s="58" t="s">
        <v>68</v>
      </c>
      <c r="C58" s="59">
        <v>32206.07</v>
      </c>
      <c r="D58" s="59" t="s">
        <v>118</v>
      </c>
      <c r="E58" s="41">
        <f t="shared" si="7"/>
        <v>-6574.9902361843469</v>
      </c>
      <c r="F58">
        <f t="shared" si="8"/>
        <v>-6575</v>
      </c>
      <c r="G58">
        <f t="shared" si="9"/>
        <v>1.1814999998023268E-2</v>
      </c>
      <c r="H58" s="10"/>
      <c r="I58">
        <f>G58</f>
        <v>1.1814999998023268E-2</v>
      </c>
      <c r="Q58" s="2">
        <f t="shared" si="10"/>
        <v>17187.57</v>
      </c>
    </row>
    <row r="59" spans="1:17" x14ac:dyDescent="0.2">
      <c r="A59" s="57" t="s">
        <v>252</v>
      </c>
      <c r="B59" s="58" t="s">
        <v>68</v>
      </c>
      <c r="C59" s="59">
        <v>33164.446000000004</v>
      </c>
      <c r="D59" s="59" t="s">
        <v>118</v>
      </c>
      <c r="E59" s="41">
        <f t="shared" si="7"/>
        <v>-5782.9964493262496</v>
      </c>
      <c r="F59">
        <f t="shared" si="8"/>
        <v>-5783</v>
      </c>
      <c r="G59">
        <f t="shared" si="9"/>
        <v>4.2966000037267804E-3</v>
      </c>
      <c r="H59" s="10"/>
      <c r="I59">
        <f>G59</f>
        <v>4.2966000037267804E-3</v>
      </c>
      <c r="Q59" s="2">
        <f t="shared" si="10"/>
        <v>18145.946000000004</v>
      </c>
    </row>
    <row r="60" spans="1:17" x14ac:dyDescent="0.2">
      <c r="A60" s="57" t="s">
        <v>259</v>
      </c>
      <c r="B60" s="58" t="s">
        <v>68</v>
      </c>
      <c r="C60" s="59">
        <v>33187.434000000001</v>
      </c>
      <c r="D60" s="59" t="s">
        <v>118</v>
      </c>
      <c r="E60" s="41">
        <f t="shared" si="7"/>
        <v>-5763.9993613646438</v>
      </c>
      <c r="F60">
        <f t="shared" si="8"/>
        <v>-5764</v>
      </c>
      <c r="G60">
        <f t="shared" si="9"/>
        <v>7.7279999823076651E-4</v>
      </c>
      <c r="H60" s="10"/>
      <c r="I60">
        <f>G60</f>
        <v>7.7279999823076651E-4</v>
      </c>
      <c r="Q60" s="2">
        <f t="shared" si="10"/>
        <v>18168.934000000001</v>
      </c>
    </row>
    <row r="61" spans="1:17" x14ac:dyDescent="0.2">
      <c r="A61" s="57" t="s">
        <v>264</v>
      </c>
      <c r="B61" s="58" t="s">
        <v>68</v>
      </c>
      <c r="C61" s="59">
        <v>35525.310100000002</v>
      </c>
      <c r="D61" s="59" t="s">
        <v>118</v>
      </c>
      <c r="E61" s="41">
        <f t="shared" si="7"/>
        <v>-3831.9984080394001</v>
      </c>
      <c r="F61">
        <f t="shared" si="8"/>
        <v>-3832</v>
      </c>
      <c r="G61">
        <f t="shared" si="9"/>
        <v>1.9264000002294779E-3</v>
      </c>
      <c r="H61" s="10"/>
      <c r="J61">
        <f>G61</f>
        <v>1.9264000002294779E-3</v>
      </c>
      <c r="Q61" s="2">
        <f t="shared" si="10"/>
        <v>20506.810100000002</v>
      </c>
    </row>
    <row r="62" spans="1:17" x14ac:dyDescent="0.2">
      <c r="A62" s="57" t="s">
        <v>269</v>
      </c>
      <c r="B62" s="58" t="s">
        <v>68</v>
      </c>
      <c r="C62" s="59">
        <v>37191.548999999999</v>
      </c>
      <c r="D62" s="59" t="s">
        <v>118</v>
      </c>
      <c r="E62" s="41">
        <f t="shared" si="7"/>
        <v>-2455.0327325412004</v>
      </c>
      <c r="F62">
        <f t="shared" si="8"/>
        <v>-2455</v>
      </c>
      <c r="G62">
        <f t="shared" si="9"/>
        <v>-3.9608999999472871E-2</v>
      </c>
      <c r="I62">
        <f>G62</f>
        <v>-3.9608999999472871E-2</v>
      </c>
      <c r="Q62" s="2">
        <f t="shared" si="10"/>
        <v>22173.048999999999</v>
      </c>
    </row>
    <row r="63" spans="1:17" x14ac:dyDescent="0.2">
      <c r="A63" s="57" t="s">
        <v>274</v>
      </c>
      <c r="B63" s="58" t="s">
        <v>68</v>
      </c>
      <c r="C63" s="59">
        <v>37346.478999999999</v>
      </c>
      <c r="D63" s="59" t="s">
        <v>118</v>
      </c>
      <c r="E63" s="41">
        <f t="shared" si="7"/>
        <v>-2326.9998963705066</v>
      </c>
      <c r="F63">
        <f t="shared" si="8"/>
        <v>-2327</v>
      </c>
      <c r="G63">
        <f t="shared" si="9"/>
        <v>1.2540000170702115E-4</v>
      </c>
      <c r="H63" s="10"/>
      <c r="I63">
        <f>G63</f>
        <v>1.2540000170702115E-4</v>
      </c>
      <c r="Q63" s="2">
        <f t="shared" si="10"/>
        <v>22327.978999999999</v>
      </c>
    </row>
    <row r="64" spans="1:17" x14ac:dyDescent="0.2">
      <c r="A64" s="57" t="s">
        <v>279</v>
      </c>
      <c r="B64" s="58" t="s">
        <v>68</v>
      </c>
      <c r="C64" s="59">
        <v>39955.412700000001</v>
      </c>
      <c r="D64" s="59" t="s">
        <v>118</v>
      </c>
      <c r="E64" s="41">
        <f t="shared" si="7"/>
        <v>-170.99924451288459</v>
      </c>
      <c r="F64">
        <f t="shared" si="8"/>
        <v>-171</v>
      </c>
      <c r="G64">
        <f t="shared" si="9"/>
        <v>9.1419999807840213E-4</v>
      </c>
      <c r="H64" s="10"/>
      <c r="J64">
        <f>G64</f>
        <v>9.1419999807840213E-4</v>
      </c>
      <c r="Q64" s="2">
        <f t="shared" si="10"/>
        <v>24936.912700000001</v>
      </c>
    </row>
    <row r="65" spans="1:31" x14ac:dyDescent="0.2">
      <c r="A65" t="s">
        <v>18</v>
      </c>
      <c r="C65" s="15">
        <v>40162.335500000001</v>
      </c>
      <c r="D65" s="15" t="s">
        <v>20</v>
      </c>
      <c r="E65">
        <f t="shared" si="7"/>
        <v>0</v>
      </c>
      <c r="F65">
        <f t="shared" si="8"/>
        <v>0</v>
      </c>
      <c r="G65">
        <f t="shared" si="9"/>
        <v>0</v>
      </c>
      <c r="H65">
        <f>+G65</f>
        <v>0</v>
      </c>
      <c r="Q65" s="2">
        <f t="shared" si="10"/>
        <v>25143.835500000001</v>
      </c>
    </row>
    <row r="66" spans="1:31" x14ac:dyDescent="0.2">
      <c r="A66" s="40" t="s">
        <v>70</v>
      </c>
      <c r="B66" s="39"/>
      <c r="C66" s="38">
        <v>40162.335800000001</v>
      </c>
      <c r="D66" s="33"/>
      <c r="E66">
        <f t="shared" si="7"/>
        <v>2.4791745183279601E-4</v>
      </c>
      <c r="F66">
        <f t="shared" si="8"/>
        <v>0</v>
      </c>
      <c r="G66">
        <f t="shared" si="9"/>
        <v>2.9999999969732016E-4</v>
      </c>
      <c r="H66" s="10"/>
      <c r="J66">
        <f>G66</f>
        <v>2.9999999969732016E-4</v>
      </c>
      <c r="Q66" s="2">
        <f t="shared" si="10"/>
        <v>25143.835800000001</v>
      </c>
    </row>
    <row r="67" spans="1:31" x14ac:dyDescent="0.2">
      <c r="A67" s="57" t="s">
        <v>279</v>
      </c>
      <c r="B67" s="58" t="s">
        <v>68</v>
      </c>
      <c r="C67" s="59">
        <v>40175.647599999997</v>
      </c>
      <c r="D67" s="59" t="s">
        <v>118</v>
      </c>
      <c r="E67" s="41">
        <f t="shared" si="7"/>
        <v>11.00100637957348</v>
      </c>
      <c r="F67">
        <f t="shared" si="8"/>
        <v>11</v>
      </c>
      <c r="G67">
        <f t="shared" si="9"/>
        <v>1.217799996084068E-3</v>
      </c>
      <c r="H67" s="10"/>
      <c r="J67">
        <f>G67</f>
        <v>1.217799996084068E-3</v>
      </c>
      <c r="Q67" s="2">
        <f t="shared" si="10"/>
        <v>25157.147599999997</v>
      </c>
    </row>
    <row r="68" spans="1:31" x14ac:dyDescent="0.2">
      <c r="A68" s="57" t="s">
        <v>279</v>
      </c>
      <c r="B68" s="58" t="s">
        <v>66</v>
      </c>
      <c r="C68" s="59">
        <v>40200.453000000001</v>
      </c>
      <c r="D68" s="59" t="s">
        <v>118</v>
      </c>
      <c r="E68" s="41">
        <f t="shared" si="7"/>
        <v>31.499978265903611</v>
      </c>
      <c r="F68">
        <f t="shared" si="8"/>
        <v>31.5</v>
      </c>
      <c r="G68">
        <f t="shared" si="9"/>
        <v>-2.6299996534362435E-5</v>
      </c>
      <c r="H68" s="10"/>
      <c r="J68">
        <f>G68</f>
        <v>-2.6299996534362435E-5</v>
      </c>
      <c r="Q68" s="2">
        <f t="shared" si="10"/>
        <v>25181.953000000001</v>
      </c>
    </row>
    <row r="69" spans="1:31" x14ac:dyDescent="0.2">
      <c r="A69" s="57" t="s">
        <v>279</v>
      </c>
      <c r="B69" s="58" t="s">
        <v>66</v>
      </c>
      <c r="C69" s="59">
        <v>40201.663999999997</v>
      </c>
      <c r="D69" s="59" t="s">
        <v>118</v>
      </c>
      <c r="E69" s="41">
        <f t="shared" si="7"/>
        <v>32.500738380808137</v>
      </c>
      <c r="F69">
        <f t="shared" si="8"/>
        <v>32.5</v>
      </c>
      <c r="G69">
        <f t="shared" si="9"/>
        <v>8.9349999325349927E-4</v>
      </c>
      <c r="H69" s="10"/>
      <c r="J69">
        <f>G69</f>
        <v>8.9349999325349927E-4</v>
      </c>
      <c r="Q69" s="2">
        <f t="shared" si="10"/>
        <v>25183.163999999997</v>
      </c>
    </row>
    <row r="70" spans="1:31" x14ac:dyDescent="0.2">
      <c r="A70" s="57" t="s">
        <v>279</v>
      </c>
      <c r="B70" s="58" t="s">
        <v>68</v>
      </c>
      <c r="C70" s="59">
        <v>40204.688999999998</v>
      </c>
      <c r="D70" s="59" t="s">
        <v>118</v>
      </c>
      <c r="E70" s="41">
        <f t="shared" si="7"/>
        <v>35.0005726893122</v>
      </c>
      <c r="F70">
        <f t="shared" si="8"/>
        <v>35</v>
      </c>
      <c r="G70">
        <f t="shared" si="9"/>
        <v>6.9299999449867755E-4</v>
      </c>
      <c r="H70" s="10"/>
      <c r="J70">
        <f>G70</f>
        <v>6.9299999449867755E-4</v>
      </c>
      <c r="Q70" s="2">
        <f t="shared" si="10"/>
        <v>25186.188999999998</v>
      </c>
    </row>
    <row r="71" spans="1:31" x14ac:dyDescent="0.2">
      <c r="A71" s="41" t="s">
        <v>32</v>
      </c>
      <c r="B71" s="34"/>
      <c r="C71" s="33">
        <v>40237.360000000001</v>
      </c>
      <c r="D71" s="33"/>
      <c r="E71">
        <f t="shared" si="7"/>
        <v>61.999609612651739</v>
      </c>
      <c r="F71">
        <f t="shared" si="8"/>
        <v>62</v>
      </c>
      <c r="G71">
        <f t="shared" si="9"/>
        <v>-4.7240000276360661E-4</v>
      </c>
      <c r="I71">
        <f>G71</f>
        <v>-4.7240000276360661E-4</v>
      </c>
      <c r="Q71" s="2">
        <f t="shared" si="10"/>
        <v>25218.86</v>
      </c>
      <c r="AB71">
        <v>11</v>
      </c>
      <c r="AC71" t="s">
        <v>31</v>
      </c>
      <c r="AE71" t="s">
        <v>33</v>
      </c>
    </row>
    <row r="72" spans="1:31" x14ac:dyDescent="0.2">
      <c r="A72" s="41" t="s">
        <v>32</v>
      </c>
      <c r="B72" s="34" t="s">
        <v>66</v>
      </c>
      <c r="C72" s="33">
        <v>40252.468000000001</v>
      </c>
      <c r="D72" s="33"/>
      <c r="E72">
        <f t="shared" si="7"/>
        <v>74.484732499548144</v>
      </c>
      <c r="F72">
        <f t="shared" si="8"/>
        <v>74.5</v>
      </c>
      <c r="G72">
        <f t="shared" si="9"/>
        <v>-1.847490000363905E-2</v>
      </c>
      <c r="I72">
        <f>G72</f>
        <v>-1.847490000363905E-2</v>
      </c>
      <c r="Q72" s="2">
        <f t="shared" si="10"/>
        <v>25233.968000000001</v>
      </c>
      <c r="AB72">
        <v>14</v>
      </c>
      <c r="AC72" t="s">
        <v>34</v>
      </c>
      <c r="AE72" t="s">
        <v>33</v>
      </c>
    </row>
    <row r="73" spans="1:31" x14ac:dyDescent="0.2">
      <c r="A73" s="38" t="s">
        <v>96</v>
      </c>
      <c r="B73" s="39" t="s">
        <v>68</v>
      </c>
      <c r="C73" s="38">
        <v>40271.241000000002</v>
      </c>
      <c r="D73" s="38" t="s">
        <v>97</v>
      </c>
      <c r="E73">
        <f t="shared" si="7"/>
        <v>89.998580259391701</v>
      </c>
      <c r="F73">
        <f t="shared" si="8"/>
        <v>90</v>
      </c>
      <c r="G73">
        <f t="shared" si="9"/>
        <v>-1.7179999995278195E-3</v>
      </c>
      <c r="H73" s="10"/>
      <c r="J73">
        <f>G73</f>
        <v>-1.7179999995278195E-3</v>
      </c>
      <c r="Q73" s="2">
        <f t="shared" si="10"/>
        <v>25252.741000000002</v>
      </c>
    </row>
    <row r="74" spans="1:31" x14ac:dyDescent="0.2">
      <c r="A74" s="41" t="s">
        <v>32</v>
      </c>
      <c r="B74" s="34"/>
      <c r="C74" s="33">
        <v>40289.394</v>
      </c>
      <c r="D74" s="33"/>
      <c r="E74">
        <f t="shared" si="7"/>
        <v>105.00006528492838</v>
      </c>
      <c r="F74">
        <f t="shared" si="8"/>
        <v>105</v>
      </c>
      <c r="G74">
        <f t="shared" si="9"/>
        <v>7.8999997640494257E-5</v>
      </c>
      <c r="I74">
        <f>G74</f>
        <v>7.8999997640494257E-5</v>
      </c>
      <c r="Q74" s="2">
        <f t="shared" si="10"/>
        <v>25270.894</v>
      </c>
      <c r="AB74">
        <v>12</v>
      </c>
      <c r="AC74" t="s">
        <v>35</v>
      </c>
      <c r="AE74" t="s">
        <v>33</v>
      </c>
    </row>
    <row r="75" spans="1:31" x14ac:dyDescent="0.2">
      <c r="A75" s="40" t="s">
        <v>70</v>
      </c>
      <c r="B75" s="39"/>
      <c r="C75" s="38">
        <v>40289.396000000001</v>
      </c>
      <c r="D75" s="33"/>
      <c r="E75">
        <f t="shared" si="7"/>
        <v>105.0017180679426</v>
      </c>
      <c r="F75">
        <f t="shared" si="8"/>
        <v>105</v>
      </c>
      <c r="G75">
        <f t="shared" si="9"/>
        <v>2.0789999980479479E-3</v>
      </c>
      <c r="H75" s="10"/>
      <c r="J75">
        <f>G75</f>
        <v>2.0789999980479479E-3</v>
      </c>
      <c r="Q75" s="2">
        <f t="shared" si="10"/>
        <v>25270.896000000001</v>
      </c>
    </row>
    <row r="76" spans="1:31" x14ac:dyDescent="0.2">
      <c r="A76" s="57" t="s">
        <v>279</v>
      </c>
      <c r="B76" s="58" t="s">
        <v>66</v>
      </c>
      <c r="C76" s="59">
        <v>40315.414700000001</v>
      </c>
      <c r="D76" s="59" t="s">
        <v>118</v>
      </c>
      <c r="E76" s="41">
        <f t="shared" si="7"/>
        <v>126.50335076964332</v>
      </c>
      <c r="F76">
        <f t="shared" si="8"/>
        <v>126.5</v>
      </c>
      <c r="G76">
        <f t="shared" si="9"/>
        <v>4.0547000025981106E-3</v>
      </c>
      <c r="H76" s="10"/>
      <c r="J76">
        <f>G76</f>
        <v>4.0547000025981106E-3</v>
      </c>
      <c r="Q76" s="2">
        <f t="shared" si="10"/>
        <v>25296.914700000001</v>
      </c>
    </row>
    <row r="77" spans="1:31" x14ac:dyDescent="0.2">
      <c r="A77" s="40" t="s">
        <v>70</v>
      </c>
      <c r="B77" s="39"/>
      <c r="C77" s="38">
        <v>40491.478000000003</v>
      </c>
      <c r="D77" s="33"/>
      <c r="E77">
        <f t="shared" si="7"/>
        <v>272.00056657401859</v>
      </c>
      <c r="F77">
        <f t="shared" si="8"/>
        <v>272</v>
      </c>
      <c r="G77">
        <f t="shared" si="9"/>
        <v>6.8560000363504514E-4</v>
      </c>
      <c r="H77" s="10"/>
      <c r="J77">
        <f>G77</f>
        <v>6.8560000363504514E-4</v>
      </c>
      <c r="Q77" s="2">
        <f t="shared" si="10"/>
        <v>25472.978000000003</v>
      </c>
    </row>
    <row r="78" spans="1:31" x14ac:dyDescent="0.2">
      <c r="A78" s="57" t="s">
        <v>308</v>
      </c>
      <c r="B78" s="58" t="s">
        <v>68</v>
      </c>
      <c r="C78" s="59">
        <v>40640.311999999998</v>
      </c>
      <c r="D78" s="59" t="s">
        <v>118</v>
      </c>
      <c r="E78" s="41">
        <f t="shared" si="7"/>
        <v>394.99572011838313</v>
      </c>
      <c r="F78">
        <f t="shared" si="8"/>
        <v>395</v>
      </c>
      <c r="G78">
        <f t="shared" si="9"/>
        <v>-5.1789999997708946E-3</v>
      </c>
      <c r="H78">
        <f>G78</f>
        <v>-5.1789999997708946E-3</v>
      </c>
      <c r="Q78" s="2">
        <f t="shared" si="10"/>
        <v>25621.811999999998</v>
      </c>
    </row>
    <row r="79" spans="1:31" x14ac:dyDescent="0.2">
      <c r="A79" s="38" t="s">
        <v>96</v>
      </c>
      <c r="B79" s="39" t="s">
        <v>66</v>
      </c>
      <c r="C79" s="38">
        <v>40683.277000000002</v>
      </c>
      <c r="D79" s="38" t="s">
        <v>97</v>
      </c>
      <c r="E79">
        <f t="shared" si="7"/>
        <v>430.50163121419627</v>
      </c>
      <c r="F79">
        <f t="shared" si="8"/>
        <v>430.5</v>
      </c>
      <c r="G79">
        <f t="shared" si="9"/>
        <v>1.9738999981200323E-3</v>
      </c>
      <c r="H79" s="10"/>
      <c r="J79">
        <f t="shared" ref="J79:J95" si="11">G79</f>
        <v>1.9738999981200323E-3</v>
      </c>
      <c r="Q79" s="2">
        <f t="shared" si="10"/>
        <v>25664.777000000002</v>
      </c>
    </row>
    <row r="80" spans="1:31" x14ac:dyDescent="0.2">
      <c r="A80" s="38" t="s">
        <v>71</v>
      </c>
      <c r="B80" s="39"/>
      <c r="C80" s="38">
        <v>41677.355199999998</v>
      </c>
      <c r="D80" s="33"/>
      <c r="E80">
        <f t="shared" si="7"/>
        <v>1251.9994129314712</v>
      </c>
      <c r="F80">
        <f t="shared" si="8"/>
        <v>1252</v>
      </c>
      <c r="G80">
        <f t="shared" si="9"/>
        <v>-7.1040000329958275E-4</v>
      </c>
      <c r="H80" s="10"/>
      <c r="J80">
        <f t="shared" si="11"/>
        <v>-7.1040000329958275E-4</v>
      </c>
      <c r="Q80" s="2">
        <f t="shared" si="10"/>
        <v>26658.855199999998</v>
      </c>
    </row>
    <row r="81" spans="1:17" x14ac:dyDescent="0.2">
      <c r="A81" s="38" t="s">
        <v>71</v>
      </c>
      <c r="B81" s="39" t="s">
        <v>66</v>
      </c>
      <c r="C81" s="38">
        <v>41691.271000000001</v>
      </c>
      <c r="D81" s="33"/>
      <c r="E81">
        <f t="shared" si="7"/>
        <v>1263.4993118637919</v>
      </c>
      <c r="F81">
        <f t="shared" si="8"/>
        <v>1263.5</v>
      </c>
      <c r="G81">
        <f t="shared" si="9"/>
        <v>-8.3270000322954729E-4</v>
      </c>
      <c r="H81" s="10"/>
      <c r="J81">
        <f t="shared" si="11"/>
        <v>-8.3270000322954729E-4</v>
      </c>
      <c r="Q81" s="2">
        <f t="shared" si="10"/>
        <v>26672.771000000001</v>
      </c>
    </row>
    <row r="82" spans="1:17" x14ac:dyDescent="0.2">
      <c r="A82" s="38" t="s">
        <v>71</v>
      </c>
      <c r="B82" s="39" t="s">
        <v>66</v>
      </c>
      <c r="C82" s="38">
        <v>41691.271999999997</v>
      </c>
      <c r="D82" s="33"/>
      <c r="E82">
        <f t="shared" si="7"/>
        <v>1263.500138255296</v>
      </c>
      <c r="F82">
        <f t="shared" si="8"/>
        <v>1263.5</v>
      </c>
      <c r="G82">
        <f t="shared" si="9"/>
        <v>1.6729999333620071E-4</v>
      </c>
      <c r="H82" s="10"/>
      <c r="J82">
        <f t="shared" si="11"/>
        <v>1.6729999333620071E-4</v>
      </c>
      <c r="Q82" s="2">
        <f t="shared" si="10"/>
        <v>26672.771999999997</v>
      </c>
    </row>
    <row r="83" spans="1:17" x14ac:dyDescent="0.2">
      <c r="A83" s="38" t="s">
        <v>71</v>
      </c>
      <c r="B83" s="39" t="s">
        <v>66</v>
      </c>
      <c r="C83" s="38">
        <v>41692.481200000002</v>
      </c>
      <c r="D83" s="33"/>
      <c r="E83">
        <f t="shared" si="7"/>
        <v>1264.4994108654955</v>
      </c>
      <c r="F83">
        <f t="shared" si="8"/>
        <v>1264.5</v>
      </c>
      <c r="G83">
        <f t="shared" si="9"/>
        <v>-7.1290000050794333E-4</v>
      </c>
      <c r="H83" s="10"/>
      <c r="J83">
        <f t="shared" si="11"/>
        <v>-7.1290000050794333E-4</v>
      </c>
      <c r="Q83" s="2">
        <f t="shared" si="10"/>
        <v>26673.981200000002</v>
      </c>
    </row>
    <row r="84" spans="1:17" x14ac:dyDescent="0.2">
      <c r="A84" s="38" t="s">
        <v>96</v>
      </c>
      <c r="B84" s="39" t="s">
        <v>66</v>
      </c>
      <c r="C84" s="38">
        <v>41692.481899999999</v>
      </c>
      <c r="D84" s="38" t="s">
        <v>97</v>
      </c>
      <c r="E84">
        <f t="shared" si="7"/>
        <v>1264.4999893395477</v>
      </c>
      <c r="F84">
        <f t="shared" si="8"/>
        <v>1264.5</v>
      </c>
      <c r="G84">
        <f t="shared" si="9"/>
        <v>-1.2900003639515489E-5</v>
      </c>
      <c r="H84" s="10"/>
      <c r="J84">
        <f t="shared" si="11"/>
        <v>-1.2900003639515489E-5</v>
      </c>
      <c r="Q84" s="2">
        <f t="shared" si="10"/>
        <v>26673.981899999999</v>
      </c>
    </row>
    <row r="85" spans="1:17" x14ac:dyDescent="0.2">
      <c r="A85" s="38" t="s">
        <v>71</v>
      </c>
      <c r="B85" s="39" t="s">
        <v>66</v>
      </c>
      <c r="C85" s="38">
        <v>41692.482600000003</v>
      </c>
      <c r="D85" s="33"/>
      <c r="E85">
        <f t="shared" ref="E85:E116" si="12">+(C85-C$7)/C$8</f>
        <v>1264.500567813606</v>
      </c>
      <c r="F85">
        <f t="shared" ref="F85:F116" si="13">ROUND(2*E85,0)/2</f>
        <v>1264.5</v>
      </c>
      <c r="G85">
        <f t="shared" ref="G85:G116" si="14">+C85-(C$7+F85*C$8)</f>
        <v>6.8710000050486997E-4</v>
      </c>
      <c r="H85" s="10"/>
      <c r="J85">
        <f t="shared" si="11"/>
        <v>6.8710000050486997E-4</v>
      </c>
      <c r="Q85" s="2">
        <f t="shared" ref="Q85:Q116" si="15">+C85-15018.5</f>
        <v>26673.982600000003</v>
      </c>
    </row>
    <row r="86" spans="1:17" x14ac:dyDescent="0.2">
      <c r="A86" s="38" t="s">
        <v>71</v>
      </c>
      <c r="B86" s="39"/>
      <c r="C86" s="38">
        <v>41763.275000000001</v>
      </c>
      <c r="D86" s="33"/>
      <c r="E86">
        <f t="shared" si="12"/>
        <v>1323.0028059297231</v>
      </c>
      <c r="F86">
        <f t="shared" si="13"/>
        <v>1323</v>
      </c>
      <c r="G86">
        <f t="shared" si="14"/>
        <v>3.3954000027733855E-3</v>
      </c>
      <c r="H86" s="10"/>
      <c r="J86">
        <f t="shared" si="11"/>
        <v>3.3954000027733855E-3</v>
      </c>
      <c r="Q86" s="2">
        <f t="shared" si="15"/>
        <v>26744.775000000001</v>
      </c>
    </row>
    <row r="87" spans="1:17" x14ac:dyDescent="0.2">
      <c r="A87" s="38" t="s">
        <v>71</v>
      </c>
      <c r="B87" s="39"/>
      <c r="C87" s="38">
        <v>41769.323499999999</v>
      </c>
      <c r="D87" s="33"/>
      <c r="E87">
        <f t="shared" si="12"/>
        <v>1328.001234959466</v>
      </c>
      <c r="F87">
        <f t="shared" si="13"/>
        <v>1328</v>
      </c>
      <c r="G87">
        <f t="shared" si="14"/>
        <v>1.4943999995011836E-3</v>
      </c>
      <c r="H87" s="10"/>
      <c r="J87">
        <f t="shared" si="11"/>
        <v>1.4943999995011836E-3</v>
      </c>
      <c r="Q87" s="2">
        <f t="shared" si="15"/>
        <v>26750.823499999999</v>
      </c>
    </row>
    <row r="88" spans="1:17" x14ac:dyDescent="0.2">
      <c r="A88" s="38" t="s">
        <v>96</v>
      </c>
      <c r="B88" s="39" t="s">
        <v>68</v>
      </c>
      <c r="C88" s="38">
        <v>41769.324200000003</v>
      </c>
      <c r="D88" s="38" t="s">
        <v>97</v>
      </c>
      <c r="E88">
        <f t="shared" si="12"/>
        <v>1328.0018134335244</v>
      </c>
      <c r="F88">
        <f t="shared" si="13"/>
        <v>1328</v>
      </c>
      <c r="G88">
        <f t="shared" si="14"/>
        <v>2.1944000036455691E-3</v>
      </c>
      <c r="H88" s="10"/>
      <c r="J88">
        <f t="shared" si="11"/>
        <v>2.1944000036455691E-3</v>
      </c>
      <c r="Q88" s="2">
        <f t="shared" si="15"/>
        <v>26750.824200000003</v>
      </c>
    </row>
    <row r="89" spans="1:17" x14ac:dyDescent="0.2">
      <c r="A89" s="38" t="s">
        <v>71</v>
      </c>
      <c r="B89" s="39"/>
      <c r="C89" s="38">
        <v>41769.3249</v>
      </c>
      <c r="D89" s="33"/>
      <c r="E89">
        <f t="shared" si="12"/>
        <v>1328.0023919075766</v>
      </c>
      <c r="F89">
        <f t="shared" si="13"/>
        <v>1328</v>
      </c>
      <c r="G89">
        <f t="shared" si="14"/>
        <v>2.8944000005139969E-3</v>
      </c>
      <c r="H89" s="10"/>
      <c r="J89">
        <f t="shared" si="11"/>
        <v>2.8944000005139969E-3</v>
      </c>
      <c r="Q89" s="2">
        <f t="shared" si="15"/>
        <v>26750.8249</v>
      </c>
    </row>
    <row r="90" spans="1:17" x14ac:dyDescent="0.2">
      <c r="A90" s="38" t="s">
        <v>71</v>
      </c>
      <c r="B90" s="39"/>
      <c r="C90" s="38">
        <v>41775.370999999999</v>
      </c>
      <c r="D90" s="33"/>
      <c r="E90">
        <f t="shared" si="12"/>
        <v>1332.9988375977048</v>
      </c>
      <c r="F90">
        <f t="shared" si="13"/>
        <v>1333</v>
      </c>
      <c r="G90">
        <f t="shared" si="14"/>
        <v>-1.4066000003367662E-3</v>
      </c>
      <c r="H90" s="10"/>
      <c r="J90">
        <f t="shared" si="11"/>
        <v>-1.4066000003367662E-3</v>
      </c>
      <c r="Q90" s="2">
        <f t="shared" si="15"/>
        <v>26756.870999999999</v>
      </c>
    </row>
    <row r="91" spans="1:17" x14ac:dyDescent="0.2">
      <c r="A91" s="38" t="s">
        <v>71</v>
      </c>
      <c r="B91" s="39"/>
      <c r="C91" s="38">
        <v>41775.372000000003</v>
      </c>
      <c r="D91" s="33"/>
      <c r="E91">
        <f t="shared" si="12"/>
        <v>1332.9996639892149</v>
      </c>
      <c r="F91">
        <f t="shared" si="13"/>
        <v>1333</v>
      </c>
      <c r="G91">
        <f t="shared" si="14"/>
        <v>-4.0659999649506062E-4</v>
      </c>
      <c r="H91" s="10"/>
      <c r="J91">
        <f t="shared" si="11"/>
        <v>-4.0659999649506062E-4</v>
      </c>
      <c r="Q91" s="2">
        <f t="shared" si="15"/>
        <v>26756.872000000003</v>
      </c>
    </row>
    <row r="92" spans="1:17" x14ac:dyDescent="0.2">
      <c r="A92" s="38" t="s">
        <v>71</v>
      </c>
      <c r="B92" s="39" t="s">
        <v>66</v>
      </c>
      <c r="C92" s="38">
        <v>41957.488400000002</v>
      </c>
      <c r="D92" s="33"/>
      <c r="E92">
        <f t="shared" si="12"/>
        <v>1483.4991102242655</v>
      </c>
      <c r="F92">
        <f t="shared" si="13"/>
        <v>1483.5</v>
      </c>
      <c r="G92">
        <f t="shared" si="14"/>
        <v>-1.0766999985207804E-3</v>
      </c>
      <c r="H92" s="10"/>
      <c r="J92">
        <f t="shared" si="11"/>
        <v>-1.0766999985207804E-3</v>
      </c>
      <c r="Q92" s="2">
        <f t="shared" si="15"/>
        <v>26938.988400000002</v>
      </c>
    </row>
    <row r="93" spans="1:17" x14ac:dyDescent="0.2">
      <c r="A93" s="38" t="s">
        <v>96</v>
      </c>
      <c r="B93" s="39" t="s">
        <v>66</v>
      </c>
      <c r="C93" s="38">
        <v>41957.488599999997</v>
      </c>
      <c r="D93" s="38" t="s">
        <v>97</v>
      </c>
      <c r="E93">
        <f t="shared" si="12"/>
        <v>1483.4992755025626</v>
      </c>
      <c r="F93">
        <f t="shared" si="13"/>
        <v>1483.5</v>
      </c>
      <c r="G93">
        <f t="shared" si="14"/>
        <v>-8.7670000357320532E-4</v>
      </c>
      <c r="H93" s="10"/>
      <c r="J93">
        <f t="shared" si="11"/>
        <v>-8.7670000357320532E-4</v>
      </c>
      <c r="Q93" s="2">
        <f t="shared" si="15"/>
        <v>26938.988599999997</v>
      </c>
    </row>
    <row r="94" spans="1:17" x14ac:dyDescent="0.2">
      <c r="A94" s="38" t="s">
        <v>71</v>
      </c>
      <c r="B94" s="39" t="s">
        <v>66</v>
      </c>
      <c r="C94" s="38">
        <v>41957.488899999997</v>
      </c>
      <c r="D94" s="33"/>
      <c r="E94">
        <f t="shared" si="12"/>
        <v>1483.4995234200144</v>
      </c>
      <c r="F94">
        <f t="shared" si="13"/>
        <v>1483.5</v>
      </c>
      <c r="G94">
        <f t="shared" si="14"/>
        <v>-5.7670000387588516E-4</v>
      </c>
      <c r="H94" s="10"/>
      <c r="J94">
        <f t="shared" si="11"/>
        <v>-5.7670000387588516E-4</v>
      </c>
      <c r="Q94" s="2">
        <f t="shared" si="15"/>
        <v>26938.988899999997</v>
      </c>
    </row>
    <row r="95" spans="1:17" x14ac:dyDescent="0.2">
      <c r="A95" s="38" t="s">
        <v>72</v>
      </c>
      <c r="B95" s="39" t="s">
        <v>73</v>
      </c>
      <c r="C95" s="38">
        <v>42132.343099999998</v>
      </c>
      <c r="D95" s="33"/>
      <c r="E95">
        <f t="shared" si="12"/>
        <v>1627.9975492533447</v>
      </c>
      <c r="F95">
        <f t="shared" si="13"/>
        <v>1628</v>
      </c>
      <c r="G95">
        <f t="shared" si="14"/>
        <v>-2.9656000042450614E-3</v>
      </c>
      <c r="H95" s="10"/>
      <c r="J95">
        <f t="shared" si="11"/>
        <v>-2.9656000042450614E-3</v>
      </c>
      <c r="Q95" s="2">
        <f t="shared" si="15"/>
        <v>27113.843099999998</v>
      </c>
    </row>
    <row r="96" spans="1:17" x14ac:dyDescent="0.2">
      <c r="A96" s="57" t="s">
        <v>357</v>
      </c>
      <c r="B96" s="58" t="s">
        <v>68</v>
      </c>
      <c r="C96" s="59">
        <v>42133.559000000001</v>
      </c>
      <c r="D96" s="59" t="s">
        <v>118</v>
      </c>
      <c r="E96" s="41">
        <f t="shared" si="12"/>
        <v>1629.0023586866394</v>
      </c>
      <c r="F96">
        <f t="shared" si="13"/>
        <v>1629</v>
      </c>
      <c r="G96">
        <f t="shared" si="14"/>
        <v>2.8542000000015832E-3</v>
      </c>
      <c r="H96" s="10"/>
      <c r="I96">
        <f>G96</f>
        <v>2.8542000000015832E-3</v>
      </c>
      <c r="Q96" s="2">
        <f t="shared" si="15"/>
        <v>27115.059000000001</v>
      </c>
    </row>
    <row r="97" spans="1:31" x14ac:dyDescent="0.2">
      <c r="A97" s="38" t="s">
        <v>72</v>
      </c>
      <c r="B97" s="39" t="s">
        <v>73</v>
      </c>
      <c r="C97" s="38">
        <v>42403.404499999997</v>
      </c>
      <c r="D97" s="33"/>
      <c r="E97">
        <f t="shared" si="12"/>
        <v>1852.0003880734484</v>
      </c>
      <c r="F97">
        <f t="shared" si="13"/>
        <v>1852</v>
      </c>
      <c r="G97">
        <f t="shared" si="14"/>
        <v>4.695999959949404E-4</v>
      </c>
      <c r="H97" s="10"/>
      <c r="J97">
        <f>G97</f>
        <v>4.695999959949404E-4</v>
      </c>
      <c r="Q97" s="2">
        <f t="shared" si="15"/>
        <v>27384.904499999997</v>
      </c>
    </row>
    <row r="98" spans="1:31" x14ac:dyDescent="0.2">
      <c r="A98" s="38" t="s">
        <v>96</v>
      </c>
      <c r="B98" s="39" t="s">
        <v>68</v>
      </c>
      <c r="C98" s="38">
        <v>42790.629800000002</v>
      </c>
      <c r="D98" s="38" t="s">
        <v>97</v>
      </c>
      <c r="E98">
        <f t="shared" si="12"/>
        <v>2172.0000872669443</v>
      </c>
      <c r="F98">
        <f t="shared" si="13"/>
        <v>2172</v>
      </c>
      <c r="G98">
        <f t="shared" si="14"/>
        <v>1.0560000373516232E-4</v>
      </c>
      <c r="H98" s="10"/>
      <c r="J98">
        <f>G98</f>
        <v>1.0560000373516232E-4</v>
      </c>
      <c r="Q98" s="2">
        <f t="shared" si="15"/>
        <v>27772.129800000002</v>
      </c>
    </row>
    <row r="99" spans="1:31" x14ac:dyDescent="0.2">
      <c r="A99" s="38" t="s">
        <v>96</v>
      </c>
      <c r="B99" s="39" t="s">
        <v>66</v>
      </c>
      <c r="C99" s="38">
        <v>42793.654900000001</v>
      </c>
      <c r="D99" s="38" t="s">
        <v>97</v>
      </c>
      <c r="E99">
        <f t="shared" si="12"/>
        <v>2174.5000042145971</v>
      </c>
      <c r="F99">
        <f t="shared" si="13"/>
        <v>2174.5</v>
      </c>
      <c r="G99">
        <f t="shared" si="14"/>
        <v>5.1000024541281164E-6</v>
      </c>
      <c r="H99" s="10"/>
      <c r="J99">
        <f>G99</f>
        <v>5.1000024541281164E-6</v>
      </c>
      <c r="Q99" s="2">
        <f t="shared" si="15"/>
        <v>27775.154900000001</v>
      </c>
    </row>
    <row r="100" spans="1:31" x14ac:dyDescent="0.2">
      <c r="A100" s="38" t="s">
        <v>74</v>
      </c>
      <c r="B100" s="39"/>
      <c r="C100" s="38">
        <v>42841.455000000002</v>
      </c>
      <c r="D100" s="33"/>
      <c r="E100">
        <f t="shared" si="12"/>
        <v>2214.0016008856278</v>
      </c>
      <c r="F100">
        <f t="shared" si="13"/>
        <v>2214</v>
      </c>
      <c r="G100">
        <f t="shared" si="14"/>
        <v>1.9372000024304725E-3</v>
      </c>
      <c r="H100" s="10"/>
      <c r="J100">
        <f>G100</f>
        <v>1.9372000024304725E-3</v>
      </c>
      <c r="Q100" s="2">
        <f t="shared" si="15"/>
        <v>27822.955000000002</v>
      </c>
    </row>
    <row r="101" spans="1:31" x14ac:dyDescent="0.2">
      <c r="A101" s="41" t="s">
        <v>37</v>
      </c>
      <c r="B101" s="34"/>
      <c r="C101" s="33">
        <v>43033.843999999997</v>
      </c>
      <c r="D101" s="33"/>
      <c r="E101">
        <f t="shared" si="12"/>
        <v>2372.9902365148992</v>
      </c>
      <c r="F101">
        <f t="shared" si="13"/>
        <v>2373</v>
      </c>
      <c r="G101">
        <f t="shared" si="14"/>
        <v>-1.1814600002253428E-2</v>
      </c>
      <c r="I101">
        <f>G101</f>
        <v>-1.1814600002253428E-2</v>
      </c>
      <c r="Q101" s="2">
        <f t="shared" si="15"/>
        <v>28015.343999999997</v>
      </c>
      <c r="AB101">
        <v>16</v>
      </c>
      <c r="AC101" t="s">
        <v>36</v>
      </c>
      <c r="AE101" t="s">
        <v>38</v>
      </c>
    </row>
    <row r="102" spans="1:31" x14ac:dyDescent="0.2">
      <c r="A102" s="41" t="s">
        <v>37</v>
      </c>
      <c r="B102" s="34"/>
      <c r="C102" s="33">
        <v>43073.777999999998</v>
      </c>
      <c r="D102" s="33"/>
      <c r="E102">
        <f t="shared" si="12"/>
        <v>2405.9913549531657</v>
      </c>
      <c r="F102">
        <f t="shared" si="13"/>
        <v>2406</v>
      </c>
      <c r="G102">
        <f t="shared" si="14"/>
        <v>-1.0461199999554083E-2</v>
      </c>
      <c r="I102">
        <f>G102</f>
        <v>-1.0461199999554083E-2</v>
      </c>
      <c r="Q102" s="2">
        <f t="shared" si="15"/>
        <v>28055.277999999998</v>
      </c>
      <c r="AA102" t="s">
        <v>39</v>
      </c>
      <c r="AB102">
        <v>11</v>
      </c>
      <c r="AC102" t="s">
        <v>40</v>
      </c>
      <c r="AE102" t="s">
        <v>38</v>
      </c>
    </row>
    <row r="103" spans="1:31" x14ac:dyDescent="0.2">
      <c r="A103" s="38" t="s">
        <v>96</v>
      </c>
      <c r="B103" s="58" t="s">
        <v>66</v>
      </c>
      <c r="C103" s="59">
        <v>43099.803999999996</v>
      </c>
      <c r="D103" s="59" t="s">
        <v>118</v>
      </c>
      <c r="E103" s="41">
        <f t="shared" si="12"/>
        <v>2427.499020312865</v>
      </c>
      <c r="F103">
        <f t="shared" si="13"/>
        <v>2427.5</v>
      </c>
      <c r="G103">
        <f t="shared" si="14"/>
        <v>-1.1855000047944486E-3</v>
      </c>
      <c r="H103" s="10"/>
      <c r="J103">
        <f>G103</f>
        <v>-1.1855000047944486E-3</v>
      </c>
      <c r="Q103" s="2">
        <f t="shared" si="15"/>
        <v>28081.303999999996</v>
      </c>
    </row>
    <row r="104" spans="1:31" x14ac:dyDescent="0.2">
      <c r="A104" s="38" t="s">
        <v>96</v>
      </c>
      <c r="B104" s="39" t="s">
        <v>66</v>
      </c>
      <c r="C104" s="38">
        <v>43099.804000000004</v>
      </c>
      <c r="D104" s="38" t="s">
        <v>97</v>
      </c>
      <c r="E104">
        <f t="shared" si="12"/>
        <v>2427.4990203128709</v>
      </c>
      <c r="F104">
        <f t="shared" si="13"/>
        <v>2427.5</v>
      </c>
      <c r="G104">
        <f t="shared" si="14"/>
        <v>-1.185499997518491E-3</v>
      </c>
      <c r="H104" s="10"/>
      <c r="J104">
        <f>G104</f>
        <v>-1.185499997518491E-3</v>
      </c>
      <c r="Q104" s="2">
        <f t="shared" si="15"/>
        <v>28081.304000000004</v>
      </c>
    </row>
    <row r="105" spans="1:31" x14ac:dyDescent="0.2">
      <c r="A105" s="38" t="s">
        <v>96</v>
      </c>
      <c r="B105" s="39" t="s">
        <v>68</v>
      </c>
      <c r="C105" s="38">
        <v>43113.7212</v>
      </c>
      <c r="D105" s="38" t="s">
        <v>97</v>
      </c>
      <c r="E105">
        <f t="shared" si="12"/>
        <v>2439.0000761932961</v>
      </c>
      <c r="F105">
        <f t="shared" si="13"/>
        <v>2439</v>
      </c>
      <c r="G105">
        <f t="shared" si="14"/>
        <v>9.2199996288400143E-5</v>
      </c>
      <c r="H105" s="10"/>
      <c r="J105">
        <f>G105</f>
        <v>9.2199996288400143E-5</v>
      </c>
      <c r="Q105" s="2">
        <f t="shared" si="15"/>
        <v>28095.2212</v>
      </c>
    </row>
    <row r="106" spans="1:31" x14ac:dyDescent="0.2">
      <c r="A106" s="41" t="s">
        <v>37</v>
      </c>
      <c r="B106" s="34"/>
      <c r="C106" s="33">
        <v>43165.733999999997</v>
      </c>
      <c r="D106" s="33"/>
      <c r="E106">
        <f t="shared" si="12"/>
        <v>2481.9830123656234</v>
      </c>
      <c r="F106">
        <f t="shared" si="13"/>
        <v>2482</v>
      </c>
      <c r="G106">
        <f t="shared" si="14"/>
        <v>-2.0556400006171316E-2</v>
      </c>
      <c r="I106">
        <f>G106</f>
        <v>-2.0556400006171316E-2</v>
      </c>
      <c r="Q106" s="2">
        <f t="shared" si="15"/>
        <v>28147.233999999997</v>
      </c>
      <c r="AA106" t="s">
        <v>39</v>
      </c>
      <c r="AB106">
        <v>8</v>
      </c>
      <c r="AC106" t="s">
        <v>41</v>
      </c>
      <c r="AE106" t="s">
        <v>38</v>
      </c>
    </row>
    <row r="107" spans="1:31" x14ac:dyDescent="0.2">
      <c r="A107" s="57" t="s">
        <v>279</v>
      </c>
      <c r="B107" s="58" t="s">
        <v>68</v>
      </c>
      <c r="C107" s="59">
        <v>43192.374900000003</v>
      </c>
      <c r="D107" s="59" t="s">
        <v>118</v>
      </c>
      <c r="E107" s="41">
        <f t="shared" si="12"/>
        <v>2503.9988258629483</v>
      </c>
      <c r="F107">
        <f t="shared" si="13"/>
        <v>2504</v>
      </c>
      <c r="G107">
        <f t="shared" si="14"/>
        <v>-1.4207999993232079E-3</v>
      </c>
      <c r="H107" s="10"/>
      <c r="J107">
        <f>G107</f>
        <v>-1.4207999993232079E-3</v>
      </c>
      <c r="Q107" s="2">
        <f t="shared" si="15"/>
        <v>28173.874900000003</v>
      </c>
    </row>
    <row r="108" spans="1:31" x14ac:dyDescent="0.2">
      <c r="A108" s="57" t="s">
        <v>399</v>
      </c>
      <c r="B108" s="58" t="s">
        <v>68</v>
      </c>
      <c r="C108" s="59">
        <v>43200.834999999999</v>
      </c>
      <c r="D108" s="59" t="s">
        <v>118</v>
      </c>
      <c r="E108" s="41">
        <f t="shared" si="12"/>
        <v>2510.9901806508346</v>
      </c>
      <c r="F108">
        <f t="shared" si="13"/>
        <v>2511</v>
      </c>
      <c r="G108">
        <f t="shared" si="14"/>
        <v>-1.1882200000400189E-2</v>
      </c>
      <c r="H108" s="10"/>
      <c r="I108">
        <f>G108</f>
        <v>-1.1882200000400189E-2</v>
      </c>
      <c r="Q108" s="2">
        <f t="shared" si="15"/>
        <v>28182.334999999999</v>
      </c>
    </row>
    <row r="109" spans="1:31" x14ac:dyDescent="0.2">
      <c r="A109" s="57" t="s">
        <v>404</v>
      </c>
      <c r="B109" s="58" t="s">
        <v>68</v>
      </c>
      <c r="C109" s="59">
        <v>43510.627500000002</v>
      </c>
      <c r="D109" s="59" t="s">
        <v>118</v>
      </c>
      <c r="E109" s="41">
        <f t="shared" si="12"/>
        <v>2767.0000715655056</v>
      </c>
      <c r="F109">
        <f t="shared" si="13"/>
        <v>2767</v>
      </c>
      <c r="G109">
        <f t="shared" si="14"/>
        <v>8.660000457894057E-5</v>
      </c>
      <c r="H109" s="10"/>
      <c r="J109">
        <f>G109</f>
        <v>8.660000457894057E-5</v>
      </c>
      <c r="Q109" s="2">
        <f t="shared" si="15"/>
        <v>28492.127500000002</v>
      </c>
    </row>
    <row r="110" spans="1:31" x14ac:dyDescent="0.2">
      <c r="A110" s="41" t="s">
        <v>37</v>
      </c>
      <c r="B110" s="34"/>
      <c r="C110" s="33">
        <v>43753.851999999999</v>
      </c>
      <c r="D110" s="33" t="s">
        <v>42</v>
      </c>
      <c r="E110">
        <f t="shared" si="12"/>
        <v>2967.9987326459832</v>
      </c>
      <c r="F110">
        <f t="shared" si="13"/>
        <v>2968</v>
      </c>
      <c r="G110">
        <f t="shared" si="14"/>
        <v>-1.5335999996750616E-3</v>
      </c>
      <c r="I110">
        <f>G110</f>
        <v>-1.5335999996750616E-3</v>
      </c>
      <c r="Q110" s="2">
        <f t="shared" si="15"/>
        <v>28735.351999999999</v>
      </c>
      <c r="AA110" t="s">
        <v>39</v>
      </c>
      <c r="AB110">
        <v>11</v>
      </c>
      <c r="AC110" t="s">
        <v>43</v>
      </c>
      <c r="AE110" t="s">
        <v>38</v>
      </c>
    </row>
    <row r="111" spans="1:31" x14ac:dyDescent="0.2">
      <c r="A111" s="41" t="s">
        <v>37</v>
      </c>
      <c r="B111" s="34"/>
      <c r="C111" s="33">
        <v>43948.665999999997</v>
      </c>
      <c r="D111" s="33"/>
      <c r="E111">
        <f t="shared" si="12"/>
        <v>3128.9913676795941</v>
      </c>
      <c r="F111">
        <f t="shared" si="13"/>
        <v>3129</v>
      </c>
      <c r="G111">
        <f t="shared" si="14"/>
        <v>-1.0445800005982164E-2</v>
      </c>
      <c r="I111">
        <f>G111</f>
        <v>-1.0445800005982164E-2</v>
      </c>
      <c r="Q111" s="2">
        <f t="shared" si="15"/>
        <v>28930.165999999997</v>
      </c>
      <c r="AA111" t="s">
        <v>39</v>
      </c>
      <c r="AB111">
        <v>23</v>
      </c>
      <c r="AC111" t="s">
        <v>40</v>
      </c>
      <c r="AE111" t="s">
        <v>38</v>
      </c>
    </row>
    <row r="112" spans="1:31" x14ac:dyDescent="0.2">
      <c r="A112" s="57" t="s">
        <v>416</v>
      </c>
      <c r="B112" s="58" t="s">
        <v>68</v>
      </c>
      <c r="C112" s="59">
        <v>44166.493000000002</v>
      </c>
      <c r="D112" s="59" t="s">
        <v>118</v>
      </c>
      <c r="E112" s="41">
        <f t="shared" si="12"/>
        <v>3309.0017504624911</v>
      </c>
      <c r="F112">
        <f t="shared" si="13"/>
        <v>3309</v>
      </c>
      <c r="G112">
        <f t="shared" si="14"/>
        <v>2.1181999982218258E-3</v>
      </c>
      <c r="H112" s="10"/>
      <c r="J112">
        <f>G112</f>
        <v>2.1181999982218258E-3</v>
      </c>
      <c r="Q112" s="2">
        <f t="shared" si="15"/>
        <v>29147.993000000002</v>
      </c>
    </row>
    <row r="113" spans="1:31" x14ac:dyDescent="0.2">
      <c r="A113" s="41" t="s">
        <v>37</v>
      </c>
      <c r="B113" s="34"/>
      <c r="C113" s="33">
        <v>44236.646999999997</v>
      </c>
      <c r="D113" s="33"/>
      <c r="E113">
        <f t="shared" si="12"/>
        <v>3366.9764202405727</v>
      </c>
      <c r="F113">
        <f t="shared" si="13"/>
        <v>3367</v>
      </c>
      <c r="G113">
        <f t="shared" si="14"/>
        <v>-2.8533400007290766E-2</v>
      </c>
      <c r="I113">
        <f t="shared" ref="I113:I119" si="16">G113</f>
        <v>-2.8533400007290766E-2</v>
      </c>
      <c r="Q113" s="2">
        <f t="shared" si="15"/>
        <v>29218.146999999997</v>
      </c>
      <c r="AA113" t="s">
        <v>39</v>
      </c>
      <c r="AB113">
        <v>18</v>
      </c>
      <c r="AC113" t="s">
        <v>40</v>
      </c>
      <c r="AE113" t="s">
        <v>38</v>
      </c>
    </row>
    <row r="114" spans="1:31" x14ac:dyDescent="0.2">
      <c r="A114" s="41" t="s">
        <v>37</v>
      </c>
      <c r="B114" s="34"/>
      <c r="C114" s="33">
        <v>44576.699000000001</v>
      </c>
      <c r="D114" s="33"/>
      <c r="E114">
        <f t="shared" si="12"/>
        <v>3647.9925049595886</v>
      </c>
      <c r="F114">
        <f t="shared" si="13"/>
        <v>3648</v>
      </c>
      <c r="G114">
        <f t="shared" si="14"/>
        <v>-9.0696000042953528E-3</v>
      </c>
      <c r="I114">
        <f t="shared" si="16"/>
        <v>-9.0696000042953528E-3</v>
      </c>
      <c r="Q114" s="2">
        <f t="shared" si="15"/>
        <v>29558.199000000001</v>
      </c>
      <c r="AA114" t="s">
        <v>39</v>
      </c>
      <c r="AB114">
        <v>21</v>
      </c>
      <c r="AC114" t="s">
        <v>40</v>
      </c>
      <c r="AE114" t="s">
        <v>38</v>
      </c>
    </row>
    <row r="115" spans="1:31" x14ac:dyDescent="0.2">
      <c r="A115" s="41" t="s">
        <v>37</v>
      </c>
      <c r="B115" s="34"/>
      <c r="C115" s="33">
        <v>44616.607000000004</v>
      </c>
      <c r="D115" s="33"/>
      <c r="E115">
        <f t="shared" si="12"/>
        <v>3680.9721372186759</v>
      </c>
      <c r="F115">
        <f t="shared" si="13"/>
        <v>3681</v>
      </c>
      <c r="G115">
        <f t="shared" si="14"/>
        <v>-3.3716199999616947E-2</v>
      </c>
      <c r="I115">
        <f t="shared" si="16"/>
        <v>-3.3716199999616947E-2</v>
      </c>
      <c r="Q115" s="2">
        <f t="shared" si="15"/>
        <v>29598.107000000004</v>
      </c>
      <c r="AA115" t="s">
        <v>39</v>
      </c>
      <c r="AB115">
        <v>12</v>
      </c>
      <c r="AC115" t="s">
        <v>44</v>
      </c>
      <c r="AE115" t="s">
        <v>38</v>
      </c>
    </row>
    <row r="116" spans="1:31" x14ac:dyDescent="0.2">
      <c r="A116" s="41" t="s">
        <v>37</v>
      </c>
      <c r="B116" s="34"/>
      <c r="C116" s="33">
        <v>44622.667999999998</v>
      </c>
      <c r="D116" s="33"/>
      <c r="E116">
        <f t="shared" si="12"/>
        <v>3685.9808961422532</v>
      </c>
      <c r="F116">
        <f t="shared" si="13"/>
        <v>3686</v>
      </c>
      <c r="G116">
        <f t="shared" si="14"/>
        <v>-2.3117200005799532E-2</v>
      </c>
      <c r="I116">
        <f t="shared" si="16"/>
        <v>-2.3117200005799532E-2</v>
      </c>
      <c r="Q116" s="2">
        <f t="shared" si="15"/>
        <v>29604.167999999998</v>
      </c>
      <c r="AA116" t="s">
        <v>39</v>
      </c>
      <c r="AB116">
        <v>20</v>
      </c>
      <c r="AC116" t="s">
        <v>44</v>
      </c>
      <c r="AE116" t="s">
        <v>38</v>
      </c>
    </row>
    <row r="117" spans="1:31" x14ac:dyDescent="0.2">
      <c r="A117" s="41" t="s">
        <v>46</v>
      </c>
      <c r="B117" s="34" t="s">
        <v>66</v>
      </c>
      <c r="C117" s="33">
        <v>44929.45</v>
      </c>
      <c r="D117" s="33"/>
      <c r="E117">
        <f t="shared" ref="E117:E148" si="17">+(C117-C$7)/C$8</f>
        <v>3939.5029354252688</v>
      </c>
      <c r="F117">
        <f t="shared" ref="F117:F148" si="18">ROUND(2*E117,0)/2</f>
        <v>3939.5</v>
      </c>
      <c r="G117">
        <f t="shared" ref="G117:G125" si="19">+C117-(C$7+F117*C$8)</f>
        <v>3.5520999954314902E-3</v>
      </c>
      <c r="I117">
        <f t="shared" si="16"/>
        <v>3.5520999954314902E-3</v>
      </c>
      <c r="Q117" s="2">
        <f t="shared" ref="Q117:Q148" si="20">+C117-15018.5</f>
        <v>29910.949999999997</v>
      </c>
      <c r="AA117" t="s">
        <v>45</v>
      </c>
      <c r="AB117">
        <v>18</v>
      </c>
      <c r="AC117" t="s">
        <v>34</v>
      </c>
      <c r="AE117" t="s">
        <v>33</v>
      </c>
    </row>
    <row r="118" spans="1:31" x14ac:dyDescent="0.2">
      <c r="A118" s="41" t="s">
        <v>37</v>
      </c>
      <c r="B118" s="34"/>
      <c r="C118" s="33">
        <v>44957.87</v>
      </c>
      <c r="D118" s="33"/>
      <c r="E118">
        <f t="shared" si="17"/>
        <v>3962.9889820525959</v>
      </c>
      <c r="F118">
        <f t="shared" si="18"/>
        <v>3963</v>
      </c>
      <c r="G118">
        <f t="shared" si="19"/>
        <v>-1.3332599999557715E-2</v>
      </c>
      <c r="I118">
        <f t="shared" si="16"/>
        <v>-1.3332599999557715E-2</v>
      </c>
      <c r="Q118" s="2">
        <f t="shared" si="20"/>
        <v>29939.370000000003</v>
      </c>
      <c r="AA118" t="s">
        <v>39</v>
      </c>
      <c r="AB118">
        <v>18</v>
      </c>
      <c r="AC118" t="s">
        <v>40</v>
      </c>
      <c r="AE118" t="s">
        <v>38</v>
      </c>
    </row>
    <row r="119" spans="1:31" x14ac:dyDescent="0.2">
      <c r="A119" s="41" t="s">
        <v>47</v>
      </c>
      <c r="B119" s="34" t="s">
        <v>66</v>
      </c>
      <c r="C119" s="33">
        <v>45401.358999999997</v>
      </c>
      <c r="D119" s="33"/>
      <c r="E119">
        <f t="shared" si="17"/>
        <v>4329.4845250752769</v>
      </c>
      <c r="F119">
        <f t="shared" si="18"/>
        <v>4329.5</v>
      </c>
      <c r="G119">
        <f t="shared" si="19"/>
        <v>-1.8725900001300033E-2</v>
      </c>
      <c r="I119">
        <f t="shared" si="16"/>
        <v>-1.8725900001300033E-2</v>
      </c>
      <c r="Q119" s="2">
        <f t="shared" si="20"/>
        <v>30382.858999999997</v>
      </c>
      <c r="AA119" t="s">
        <v>39</v>
      </c>
      <c r="AB119">
        <v>9</v>
      </c>
      <c r="AC119" t="s">
        <v>34</v>
      </c>
      <c r="AE119" t="s">
        <v>33</v>
      </c>
    </row>
    <row r="120" spans="1:31" x14ac:dyDescent="0.2">
      <c r="A120" s="41" t="s">
        <v>48</v>
      </c>
      <c r="B120" s="34"/>
      <c r="C120" s="33">
        <v>45739.592900000003</v>
      </c>
      <c r="D120" s="33"/>
      <c r="E120">
        <f t="shared" si="17"/>
        <v>4608.9981473955222</v>
      </c>
      <c r="F120">
        <f t="shared" si="18"/>
        <v>4609</v>
      </c>
      <c r="G120">
        <f t="shared" si="19"/>
        <v>-2.2418000007746741E-3</v>
      </c>
      <c r="J120">
        <f>G120</f>
        <v>-2.2418000007746741E-3</v>
      </c>
      <c r="Q120" s="2">
        <f t="shared" si="20"/>
        <v>30721.092900000003</v>
      </c>
      <c r="AA120" t="s">
        <v>45</v>
      </c>
      <c r="AE120" t="s">
        <v>49</v>
      </c>
    </row>
    <row r="121" spans="1:31" x14ac:dyDescent="0.2">
      <c r="A121" s="41" t="s">
        <v>50</v>
      </c>
      <c r="B121" s="34"/>
      <c r="C121" s="33">
        <v>46066.314400000003</v>
      </c>
      <c r="D121" s="33"/>
      <c r="E121">
        <f t="shared" si="17"/>
        <v>4878.9980201312292</v>
      </c>
      <c r="F121">
        <f t="shared" si="18"/>
        <v>4879</v>
      </c>
      <c r="G121">
        <f t="shared" si="19"/>
        <v>-2.3957999947015196E-3</v>
      </c>
      <c r="I121">
        <f>G121</f>
        <v>-2.3957999947015196E-3</v>
      </c>
      <c r="Q121" s="2">
        <f t="shared" si="20"/>
        <v>31047.814400000003</v>
      </c>
      <c r="AA121" t="s">
        <v>45</v>
      </c>
      <c r="AE121" t="s">
        <v>49</v>
      </c>
    </row>
    <row r="122" spans="1:31" x14ac:dyDescent="0.2">
      <c r="A122" s="57" t="s">
        <v>449</v>
      </c>
      <c r="B122" s="58" t="s">
        <v>68</v>
      </c>
      <c r="C122" s="59">
        <v>46066.3151</v>
      </c>
      <c r="D122" s="59" t="s">
        <v>118</v>
      </c>
      <c r="E122" s="41">
        <f t="shared" si="17"/>
        <v>4878.9985986052816</v>
      </c>
      <c r="F122">
        <f t="shared" si="18"/>
        <v>4879</v>
      </c>
      <c r="G122">
        <f t="shared" si="19"/>
        <v>-1.6957999978330918E-3</v>
      </c>
      <c r="H122" s="10"/>
      <c r="J122">
        <f>G122</f>
        <v>-1.6957999978330918E-3</v>
      </c>
      <c r="Q122" s="2">
        <f t="shared" si="20"/>
        <v>31047.8151</v>
      </c>
    </row>
    <row r="123" spans="1:31" x14ac:dyDescent="0.2">
      <c r="A123" s="41" t="s">
        <v>37</v>
      </c>
      <c r="B123" s="34"/>
      <c r="C123" s="33">
        <v>46091.71</v>
      </c>
      <c r="D123" s="33"/>
      <c r="E123">
        <f t="shared" si="17"/>
        <v>4899.9847282849505</v>
      </c>
      <c r="F123">
        <f t="shared" si="18"/>
        <v>4900</v>
      </c>
      <c r="G123">
        <f t="shared" si="19"/>
        <v>-1.847999999881722E-2</v>
      </c>
      <c r="I123">
        <f>G123</f>
        <v>-1.847999999881722E-2</v>
      </c>
      <c r="Q123" s="2">
        <f t="shared" si="20"/>
        <v>31073.21</v>
      </c>
      <c r="AA123" t="s">
        <v>39</v>
      </c>
      <c r="AB123">
        <v>22</v>
      </c>
      <c r="AC123" t="s">
        <v>40</v>
      </c>
      <c r="AE123" t="s">
        <v>38</v>
      </c>
    </row>
    <row r="124" spans="1:31" x14ac:dyDescent="0.2">
      <c r="A124" s="41" t="s">
        <v>48</v>
      </c>
      <c r="B124" s="34" t="s">
        <v>66</v>
      </c>
      <c r="C124" s="33">
        <v>46092.332799999996</v>
      </c>
      <c r="D124" s="33"/>
      <c r="E124">
        <f t="shared" si="17"/>
        <v>4900.499404915472</v>
      </c>
      <c r="F124">
        <f t="shared" si="18"/>
        <v>4900.5</v>
      </c>
      <c r="G124">
        <f t="shared" si="19"/>
        <v>-7.201000044005923E-4</v>
      </c>
      <c r="J124">
        <f>G124</f>
        <v>-7.201000044005923E-4</v>
      </c>
      <c r="Q124" s="2">
        <f t="shared" si="20"/>
        <v>31073.832799999996</v>
      </c>
      <c r="AA124" t="s">
        <v>45</v>
      </c>
      <c r="AE124" t="s">
        <v>49</v>
      </c>
    </row>
    <row r="125" spans="1:31" x14ac:dyDescent="0.2">
      <c r="A125" s="41" t="s">
        <v>51</v>
      </c>
      <c r="B125" s="34"/>
      <c r="C125" s="33">
        <v>46101.408000000003</v>
      </c>
      <c r="D125" s="33" t="s">
        <v>42</v>
      </c>
      <c r="E125">
        <f t="shared" si="17"/>
        <v>4907.9990731192875</v>
      </c>
      <c r="F125">
        <f t="shared" si="18"/>
        <v>4908</v>
      </c>
      <c r="G125">
        <f t="shared" si="19"/>
        <v>-1.1215999984415248E-3</v>
      </c>
      <c r="I125">
        <f>G125</f>
        <v>-1.1215999984415248E-3</v>
      </c>
      <c r="Q125" s="2">
        <f t="shared" si="20"/>
        <v>31082.908000000003</v>
      </c>
      <c r="AA125" t="s">
        <v>39</v>
      </c>
      <c r="AE125" t="s">
        <v>49</v>
      </c>
    </row>
    <row r="126" spans="1:31" x14ac:dyDescent="0.2">
      <c r="A126" s="41" t="s">
        <v>51</v>
      </c>
      <c r="B126" s="34" t="s">
        <v>66</v>
      </c>
      <c r="C126" s="33">
        <v>46115.396000000001</v>
      </c>
      <c r="D126" s="33" t="s">
        <v>42</v>
      </c>
      <c r="E126">
        <f t="shared" si="17"/>
        <v>4919.5586375184057</v>
      </c>
      <c r="F126">
        <f t="shared" si="18"/>
        <v>4919.5</v>
      </c>
      <c r="Q126" s="2">
        <f t="shared" si="20"/>
        <v>31096.896000000001</v>
      </c>
      <c r="U126" s="11">
        <v>7.0956100003968459E-2</v>
      </c>
      <c r="AA126" t="s">
        <v>39</v>
      </c>
      <c r="AE126" t="s">
        <v>49</v>
      </c>
    </row>
    <row r="127" spans="1:31" x14ac:dyDescent="0.2">
      <c r="A127" s="41" t="s">
        <v>52</v>
      </c>
      <c r="B127" s="34"/>
      <c r="C127" s="33">
        <v>46118.350299999998</v>
      </c>
      <c r="D127" s="33"/>
      <c r="E127">
        <f t="shared" si="17"/>
        <v>4922.0000459473658</v>
      </c>
      <c r="F127">
        <f t="shared" si="18"/>
        <v>4922</v>
      </c>
      <c r="G127">
        <f>+C127-(C$7+F127*C$8)</f>
        <v>5.5599994084332138E-5</v>
      </c>
      <c r="J127">
        <f>G127</f>
        <v>5.5599994084332138E-5</v>
      </c>
      <c r="Q127" s="2">
        <f t="shared" si="20"/>
        <v>31099.850299999998</v>
      </c>
      <c r="AA127" t="s">
        <v>45</v>
      </c>
      <c r="AB127">
        <v>7</v>
      </c>
      <c r="AC127" t="s">
        <v>34</v>
      </c>
      <c r="AE127" t="s">
        <v>33</v>
      </c>
    </row>
    <row r="128" spans="1:31" x14ac:dyDescent="0.2">
      <c r="A128" s="41" t="s">
        <v>52</v>
      </c>
      <c r="B128" s="34" t="s">
        <v>66</v>
      </c>
      <c r="C128" s="33">
        <v>46121.374600000003</v>
      </c>
      <c r="D128" s="33"/>
      <c r="E128">
        <f t="shared" si="17"/>
        <v>4924.4993017818178</v>
      </c>
      <c r="F128">
        <f t="shared" si="18"/>
        <v>4924.5</v>
      </c>
      <c r="G128">
        <f>+C128-(C$7+F128*C$8)</f>
        <v>-8.4489999426295981E-4</v>
      </c>
      <c r="J128">
        <f>G128</f>
        <v>-8.4489999426295981E-4</v>
      </c>
      <c r="Q128" s="2">
        <f t="shared" si="20"/>
        <v>31102.874600000003</v>
      </c>
      <c r="AA128" t="s">
        <v>45</v>
      </c>
      <c r="AB128">
        <v>8</v>
      </c>
      <c r="AC128" t="s">
        <v>34</v>
      </c>
      <c r="AE128" t="s">
        <v>33</v>
      </c>
    </row>
    <row r="129" spans="1:31" x14ac:dyDescent="0.2">
      <c r="A129" s="41" t="s">
        <v>37</v>
      </c>
      <c r="B129" s="34"/>
      <c r="C129" s="33">
        <v>46759.686000000002</v>
      </c>
      <c r="D129" s="33"/>
      <c r="E129">
        <f t="shared" si="17"/>
        <v>5451.9944215267724</v>
      </c>
      <c r="F129">
        <f t="shared" si="18"/>
        <v>5452</v>
      </c>
      <c r="G129">
        <f>+C129-(C$7+F129*C$8)</f>
        <v>-6.750399996235501E-3</v>
      </c>
      <c r="I129">
        <f>G129</f>
        <v>-6.750399996235501E-3</v>
      </c>
      <c r="Q129" s="2">
        <f t="shared" si="20"/>
        <v>31741.186000000002</v>
      </c>
      <c r="AA129" t="s">
        <v>39</v>
      </c>
      <c r="AB129">
        <v>20</v>
      </c>
      <c r="AC129" t="s">
        <v>40</v>
      </c>
      <c r="AE129" t="s">
        <v>38</v>
      </c>
    </row>
    <row r="130" spans="1:31" x14ac:dyDescent="0.2">
      <c r="A130" s="41" t="s">
        <v>53</v>
      </c>
      <c r="B130" s="34" t="s">
        <v>66</v>
      </c>
      <c r="C130" s="33">
        <v>46847.360999999997</v>
      </c>
      <c r="D130" s="33"/>
      <c r="E130">
        <f t="shared" si="17"/>
        <v>5524.4482968980046</v>
      </c>
      <c r="F130">
        <f t="shared" si="18"/>
        <v>5524.5</v>
      </c>
      <c r="Q130" s="2">
        <f t="shared" si="20"/>
        <v>31828.860999999997</v>
      </c>
      <c r="U130" s="11">
        <v>-6.256490000669146E-2</v>
      </c>
      <c r="AA130" t="s">
        <v>39</v>
      </c>
      <c r="AE130" t="s">
        <v>49</v>
      </c>
    </row>
    <row r="131" spans="1:31" x14ac:dyDescent="0.2">
      <c r="A131" s="41" t="s">
        <v>37</v>
      </c>
      <c r="B131" s="34"/>
      <c r="C131" s="33">
        <v>47065.843999999997</v>
      </c>
      <c r="D131" s="33"/>
      <c r="E131">
        <f t="shared" si="17"/>
        <v>5705.0007925094524</v>
      </c>
      <c r="F131">
        <f t="shared" si="18"/>
        <v>5705</v>
      </c>
      <c r="G131">
        <f t="shared" ref="G131:G162" si="21">+C131-(C$7+F131*C$8)</f>
        <v>9.5899999723769724E-4</v>
      </c>
      <c r="I131">
        <f>G131</f>
        <v>9.5899999723769724E-4</v>
      </c>
      <c r="Q131" s="2">
        <f t="shared" si="20"/>
        <v>32047.343999999997</v>
      </c>
      <c r="AA131" t="s">
        <v>39</v>
      </c>
      <c r="AB131">
        <v>12</v>
      </c>
      <c r="AC131" t="s">
        <v>43</v>
      </c>
      <c r="AE131" t="s">
        <v>38</v>
      </c>
    </row>
    <row r="132" spans="1:31" x14ac:dyDescent="0.2">
      <c r="A132" s="41" t="s">
        <v>55</v>
      </c>
      <c r="B132" s="34"/>
      <c r="C132" s="33">
        <v>47092.453000000001</v>
      </c>
      <c r="D132" s="33"/>
      <c r="E132">
        <f t="shared" si="17"/>
        <v>5726.9902441177046</v>
      </c>
      <c r="F132">
        <f t="shared" si="18"/>
        <v>5727</v>
      </c>
      <c r="G132">
        <f t="shared" si="21"/>
        <v>-1.1805399997683708E-2</v>
      </c>
      <c r="J132">
        <f>G132</f>
        <v>-1.1805399997683708E-2</v>
      </c>
      <c r="Q132" s="2">
        <f t="shared" si="20"/>
        <v>32073.953000000001</v>
      </c>
      <c r="AA132" t="s">
        <v>39</v>
      </c>
      <c r="AB132">
        <v>9</v>
      </c>
      <c r="AC132" t="s">
        <v>54</v>
      </c>
      <c r="AE132" t="s">
        <v>33</v>
      </c>
    </row>
    <row r="133" spans="1:31" x14ac:dyDescent="0.2">
      <c r="A133" s="41" t="s">
        <v>56</v>
      </c>
      <c r="B133" s="34"/>
      <c r="C133" s="33">
        <v>47207.421499999997</v>
      </c>
      <c r="D133" s="33"/>
      <c r="E133">
        <f t="shared" si="17"/>
        <v>5821.9992360836877</v>
      </c>
      <c r="F133">
        <f t="shared" si="18"/>
        <v>5822</v>
      </c>
      <c r="G133">
        <f t="shared" si="21"/>
        <v>-9.2440000298665836E-4</v>
      </c>
      <c r="J133">
        <f>G133</f>
        <v>-9.2440000298665836E-4</v>
      </c>
      <c r="Q133" s="2">
        <f t="shared" si="20"/>
        <v>32188.921499999997</v>
      </c>
      <c r="AA133" t="s">
        <v>45</v>
      </c>
      <c r="AE133" t="s">
        <v>49</v>
      </c>
    </row>
    <row r="134" spans="1:31" x14ac:dyDescent="0.2">
      <c r="A134" s="41" t="s">
        <v>57</v>
      </c>
      <c r="B134" s="34"/>
      <c r="C134" s="33">
        <v>47524.453000000001</v>
      </c>
      <c r="D134" s="33"/>
      <c r="E134">
        <f t="shared" si="17"/>
        <v>6083.9913751171207</v>
      </c>
      <c r="F134">
        <f t="shared" si="18"/>
        <v>6084</v>
      </c>
      <c r="G134">
        <f t="shared" si="21"/>
        <v>-1.0436799995659385E-2</v>
      </c>
      <c r="J134">
        <f>G134</f>
        <v>-1.0436799995659385E-2</v>
      </c>
      <c r="Q134" s="2">
        <f t="shared" si="20"/>
        <v>32505.953000000001</v>
      </c>
      <c r="AA134" t="s">
        <v>39</v>
      </c>
      <c r="AB134">
        <v>7</v>
      </c>
      <c r="AC134" t="s">
        <v>54</v>
      </c>
      <c r="AE134" t="s">
        <v>33</v>
      </c>
    </row>
    <row r="135" spans="1:31" x14ac:dyDescent="0.2">
      <c r="A135" s="41" t="s">
        <v>37</v>
      </c>
      <c r="B135" s="34"/>
      <c r="C135" s="33">
        <v>47554.716999999997</v>
      </c>
      <c r="D135" s="33"/>
      <c r="E135">
        <f t="shared" si="17"/>
        <v>6109.0012876832434</v>
      </c>
      <c r="F135">
        <f t="shared" si="18"/>
        <v>6109</v>
      </c>
      <c r="G135">
        <f t="shared" si="21"/>
        <v>1.5581999978167005E-3</v>
      </c>
      <c r="I135">
        <f>G135</f>
        <v>1.5581999978167005E-3</v>
      </c>
      <c r="Q135" s="2">
        <f t="shared" si="20"/>
        <v>32536.216999999997</v>
      </c>
      <c r="AA135" t="s">
        <v>39</v>
      </c>
      <c r="AB135">
        <v>18</v>
      </c>
      <c r="AC135" t="s">
        <v>40</v>
      </c>
      <c r="AE135" t="s">
        <v>38</v>
      </c>
    </row>
    <row r="136" spans="1:31" x14ac:dyDescent="0.2">
      <c r="A136" s="41" t="s">
        <v>57</v>
      </c>
      <c r="B136" s="34" t="s">
        <v>66</v>
      </c>
      <c r="C136" s="33">
        <v>47555.312400000003</v>
      </c>
      <c r="D136" s="33"/>
      <c r="E136">
        <f t="shared" si="17"/>
        <v>6109.4933211864818</v>
      </c>
      <c r="F136">
        <f t="shared" si="18"/>
        <v>6109.5</v>
      </c>
      <c r="G136">
        <f t="shared" si="21"/>
        <v>-8.0818999995244667E-3</v>
      </c>
      <c r="J136">
        <f>G136</f>
        <v>-8.0818999995244667E-3</v>
      </c>
      <c r="Q136" s="2">
        <f t="shared" si="20"/>
        <v>32536.812400000003</v>
      </c>
      <c r="AA136" t="s">
        <v>58</v>
      </c>
      <c r="AB136">
        <v>9</v>
      </c>
      <c r="AC136" t="s">
        <v>34</v>
      </c>
      <c r="AE136" t="s">
        <v>33</v>
      </c>
    </row>
    <row r="137" spans="1:31" x14ac:dyDescent="0.2">
      <c r="A137" s="57" t="s">
        <v>500</v>
      </c>
      <c r="B137" s="58" t="s">
        <v>66</v>
      </c>
      <c r="C137" s="59">
        <v>47561.3747</v>
      </c>
      <c r="D137" s="59" t="s">
        <v>118</v>
      </c>
      <c r="E137" s="41">
        <f t="shared" si="17"/>
        <v>6114.5031544190206</v>
      </c>
      <c r="F137">
        <f t="shared" si="18"/>
        <v>6114.5</v>
      </c>
      <c r="G137">
        <f t="shared" si="21"/>
        <v>3.8170999978319742E-3</v>
      </c>
      <c r="H137" s="10"/>
      <c r="J137">
        <f>G137</f>
        <v>3.8170999978319742E-3</v>
      </c>
      <c r="Q137" s="2">
        <f t="shared" si="20"/>
        <v>32542.8747</v>
      </c>
    </row>
    <row r="138" spans="1:31" x14ac:dyDescent="0.2">
      <c r="A138" s="57" t="s">
        <v>500</v>
      </c>
      <c r="B138" s="58" t="s">
        <v>66</v>
      </c>
      <c r="C138" s="59">
        <v>47775.551599999999</v>
      </c>
      <c r="D138" s="59" t="s">
        <v>118</v>
      </c>
      <c r="E138" s="41">
        <f t="shared" si="17"/>
        <v>6291.4971255624196</v>
      </c>
      <c r="F138">
        <f t="shared" si="18"/>
        <v>6291.5</v>
      </c>
      <c r="G138">
        <f t="shared" si="21"/>
        <v>-3.4783000010065734E-3</v>
      </c>
      <c r="H138" s="10"/>
      <c r="J138">
        <f>G138</f>
        <v>-3.4783000010065734E-3</v>
      </c>
      <c r="Q138" s="2">
        <f t="shared" si="20"/>
        <v>32757.051599999999</v>
      </c>
    </row>
    <row r="139" spans="1:31" x14ac:dyDescent="0.2">
      <c r="A139" s="41" t="s">
        <v>60</v>
      </c>
      <c r="B139" s="34"/>
      <c r="C139" s="33">
        <v>47847.555999999997</v>
      </c>
      <c r="D139" s="33"/>
      <c r="E139">
        <f t="shared" si="17"/>
        <v>6351.0009501849518</v>
      </c>
      <c r="F139">
        <f t="shared" si="18"/>
        <v>6351</v>
      </c>
      <c r="G139">
        <f t="shared" si="21"/>
        <v>1.1497999948915094E-3</v>
      </c>
      <c r="I139">
        <f>G139</f>
        <v>1.1497999948915094E-3</v>
      </c>
      <c r="Q139" s="2">
        <f t="shared" si="20"/>
        <v>32829.055999999997</v>
      </c>
      <c r="AA139" t="s">
        <v>59</v>
      </c>
      <c r="AE139" t="s">
        <v>49</v>
      </c>
    </row>
    <row r="140" spans="1:31" x14ac:dyDescent="0.2">
      <c r="A140" s="41" t="s">
        <v>60</v>
      </c>
      <c r="B140" s="34" t="s">
        <v>66</v>
      </c>
      <c r="C140" s="33">
        <v>47849.364000000001</v>
      </c>
      <c r="D140" s="33" t="s">
        <v>42</v>
      </c>
      <c r="E140">
        <f t="shared" si="17"/>
        <v>6352.4950660295081</v>
      </c>
      <c r="F140">
        <f t="shared" si="18"/>
        <v>6352.5</v>
      </c>
      <c r="G140">
        <f t="shared" si="21"/>
        <v>-5.9705000021494925E-3</v>
      </c>
      <c r="I140">
        <f>G140</f>
        <v>-5.9705000021494925E-3</v>
      </c>
      <c r="Q140" s="2">
        <f t="shared" si="20"/>
        <v>32830.864000000001</v>
      </c>
      <c r="AA140" t="s">
        <v>59</v>
      </c>
      <c r="AE140" t="s">
        <v>49</v>
      </c>
    </row>
    <row r="141" spans="1:31" x14ac:dyDescent="0.2">
      <c r="A141" s="57" t="s">
        <v>500</v>
      </c>
      <c r="B141" s="58" t="s">
        <v>68</v>
      </c>
      <c r="C141" s="59">
        <v>47853.607000000004</v>
      </c>
      <c r="D141" s="59" t="s">
        <v>118</v>
      </c>
      <c r="E141" s="41">
        <f t="shared" si="17"/>
        <v>6356.0014451934694</v>
      </c>
      <c r="F141">
        <f t="shared" si="18"/>
        <v>6356</v>
      </c>
      <c r="G141">
        <f t="shared" si="21"/>
        <v>1.7488000012235716E-3</v>
      </c>
      <c r="H141" s="10"/>
      <c r="J141">
        <f>G141</f>
        <v>1.7488000012235716E-3</v>
      </c>
      <c r="Q141" s="2">
        <f t="shared" si="20"/>
        <v>32835.107000000004</v>
      </c>
    </row>
    <row r="142" spans="1:31" x14ac:dyDescent="0.2">
      <c r="A142" s="57" t="s">
        <v>518</v>
      </c>
      <c r="B142" s="58" t="s">
        <v>68</v>
      </c>
      <c r="C142" s="59">
        <v>47864.499000000003</v>
      </c>
      <c r="D142" s="59" t="s">
        <v>118</v>
      </c>
      <c r="E142" s="41">
        <f t="shared" si="17"/>
        <v>6365.0025014870935</v>
      </c>
      <c r="F142">
        <f t="shared" si="18"/>
        <v>6365</v>
      </c>
      <c r="G142">
        <f t="shared" si="21"/>
        <v>3.027000006113667E-3</v>
      </c>
      <c r="H142" s="10"/>
      <c r="I142">
        <f>G142</f>
        <v>3.027000006113667E-3</v>
      </c>
      <c r="Q142" s="2">
        <f t="shared" si="20"/>
        <v>32845.999000000003</v>
      </c>
    </row>
    <row r="143" spans="1:31" x14ac:dyDescent="0.2">
      <c r="A143" s="41" t="s">
        <v>61</v>
      </c>
      <c r="B143" s="34"/>
      <c r="C143" s="33">
        <v>47967.349000000002</v>
      </c>
      <c r="D143" s="33"/>
      <c r="E143">
        <f t="shared" si="17"/>
        <v>6449.9968679761896</v>
      </c>
      <c r="F143">
        <f t="shared" si="18"/>
        <v>6450</v>
      </c>
      <c r="G143">
        <f t="shared" si="21"/>
        <v>-3.7900000024819747E-3</v>
      </c>
      <c r="I143">
        <f>G143</f>
        <v>-3.7900000024819747E-3</v>
      </c>
      <c r="Q143" s="2">
        <f t="shared" si="20"/>
        <v>32948.849000000002</v>
      </c>
      <c r="AA143" t="s">
        <v>39</v>
      </c>
      <c r="AE143" t="s">
        <v>49</v>
      </c>
    </row>
    <row r="144" spans="1:31" x14ac:dyDescent="0.2">
      <c r="A144" s="41" t="s">
        <v>37</v>
      </c>
      <c r="B144" s="34"/>
      <c r="C144" s="33">
        <v>48251.735000000001</v>
      </c>
      <c r="D144" s="33"/>
      <c r="E144">
        <f t="shared" si="17"/>
        <v>6685.0110430697068</v>
      </c>
      <c r="F144">
        <f t="shared" si="18"/>
        <v>6685</v>
      </c>
      <c r="G144">
        <f t="shared" si="21"/>
        <v>1.336299999820767E-2</v>
      </c>
      <c r="I144">
        <f>G144</f>
        <v>1.336299999820767E-2</v>
      </c>
      <c r="Q144" s="2">
        <f t="shared" si="20"/>
        <v>33233.235000000001</v>
      </c>
      <c r="AA144" t="s">
        <v>39</v>
      </c>
      <c r="AB144">
        <v>17</v>
      </c>
      <c r="AC144" t="s">
        <v>40</v>
      </c>
      <c r="AE144" t="s">
        <v>38</v>
      </c>
    </row>
    <row r="145" spans="1:31" x14ac:dyDescent="0.2">
      <c r="A145" s="41" t="s">
        <v>37</v>
      </c>
      <c r="B145" s="34"/>
      <c r="C145" s="33">
        <v>48297.701999999997</v>
      </c>
      <c r="D145" s="33"/>
      <c r="E145">
        <f t="shared" si="17"/>
        <v>6722.9977814693575</v>
      </c>
      <c r="F145">
        <f t="shared" si="18"/>
        <v>6723</v>
      </c>
      <c r="G145">
        <f t="shared" si="21"/>
        <v>-2.684600003703963E-3</v>
      </c>
      <c r="I145">
        <f>G145</f>
        <v>-2.684600003703963E-3</v>
      </c>
      <c r="Q145" s="2">
        <f t="shared" si="20"/>
        <v>33279.201999999997</v>
      </c>
      <c r="AA145" t="s">
        <v>39</v>
      </c>
      <c r="AB145">
        <v>17</v>
      </c>
      <c r="AC145" t="s">
        <v>40</v>
      </c>
      <c r="AE145" t="s">
        <v>38</v>
      </c>
    </row>
    <row r="146" spans="1:31" x14ac:dyDescent="0.2">
      <c r="A146" s="41" t="s">
        <v>63</v>
      </c>
      <c r="B146" s="34" t="s">
        <v>66</v>
      </c>
      <c r="C146" s="33">
        <v>49416.431299999997</v>
      </c>
      <c r="D146" s="33"/>
      <c r="E146">
        <f t="shared" si="17"/>
        <v>7647.5061735577492</v>
      </c>
      <c r="F146">
        <f t="shared" si="18"/>
        <v>7647.5</v>
      </c>
      <c r="G146">
        <f t="shared" si="21"/>
        <v>7.4704999933601357E-3</v>
      </c>
      <c r="J146">
        <f>G146</f>
        <v>7.4704999933601357E-3</v>
      </c>
      <c r="Q146" s="2">
        <f t="shared" si="20"/>
        <v>34397.931299999997</v>
      </c>
      <c r="AA146" t="s">
        <v>58</v>
      </c>
      <c r="AB146">
        <v>32</v>
      </c>
      <c r="AC146" t="s">
        <v>62</v>
      </c>
      <c r="AE146" t="s">
        <v>33</v>
      </c>
    </row>
    <row r="147" spans="1:31" x14ac:dyDescent="0.2">
      <c r="A147" s="41" t="s">
        <v>37</v>
      </c>
      <c r="B147" s="34"/>
      <c r="C147" s="33">
        <v>49679.612999999998</v>
      </c>
      <c r="D147" s="33"/>
      <c r="E147">
        <f t="shared" si="17"/>
        <v>7864.9972952205953</v>
      </c>
      <c r="F147">
        <f t="shared" si="18"/>
        <v>7865</v>
      </c>
      <c r="G147">
        <f t="shared" si="21"/>
        <v>-3.2730000020819716E-3</v>
      </c>
      <c r="I147">
        <f t="shared" ref="I147:I154" si="22">G147</f>
        <v>-3.2730000020819716E-3</v>
      </c>
      <c r="Q147" s="2">
        <f t="shared" si="20"/>
        <v>34661.112999999998</v>
      </c>
      <c r="AA147" t="s">
        <v>39</v>
      </c>
      <c r="AB147">
        <v>17</v>
      </c>
      <c r="AC147" t="s">
        <v>40</v>
      </c>
      <c r="AE147" t="s">
        <v>38</v>
      </c>
    </row>
    <row r="148" spans="1:31" x14ac:dyDescent="0.2">
      <c r="A148" s="41" t="s">
        <v>37</v>
      </c>
      <c r="B148" s="34"/>
      <c r="C148" s="33">
        <v>49754.642</v>
      </c>
      <c r="D148" s="33"/>
      <c r="E148">
        <f t="shared" si="17"/>
        <v>7927.0006235950304</v>
      </c>
      <c r="F148">
        <f t="shared" si="18"/>
        <v>7927</v>
      </c>
      <c r="G148">
        <f t="shared" si="21"/>
        <v>7.5459999789018184E-4</v>
      </c>
      <c r="I148">
        <f t="shared" si="22"/>
        <v>7.5459999789018184E-4</v>
      </c>
      <c r="Q148" s="2">
        <f t="shared" si="20"/>
        <v>34736.142</v>
      </c>
      <c r="AA148" t="s">
        <v>39</v>
      </c>
      <c r="AB148">
        <v>16</v>
      </c>
      <c r="AC148" t="s">
        <v>40</v>
      </c>
      <c r="AE148" t="s">
        <v>38</v>
      </c>
    </row>
    <row r="149" spans="1:31" x14ac:dyDescent="0.2">
      <c r="A149" s="41" t="s">
        <v>37</v>
      </c>
      <c r="B149" s="34"/>
      <c r="C149" s="33">
        <v>49777.633000000002</v>
      </c>
      <c r="D149" s="33"/>
      <c r="E149">
        <f t="shared" ref="E149:E180" si="23">+(C149-C$7)/C$8</f>
        <v>7946.0001907311607</v>
      </c>
      <c r="F149">
        <f t="shared" ref="F149:F180" si="24">ROUND(2*E149,0)/2</f>
        <v>7946</v>
      </c>
      <c r="G149">
        <f t="shared" si="21"/>
        <v>2.3079999664332718E-4</v>
      </c>
      <c r="I149">
        <f t="shared" si="22"/>
        <v>2.3079999664332718E-4</v>
      </c>
      <c r="Q149" s="2">
        <f t="shared" ref="Q149:Q180" si="25">+C149-15018.5</f>
        <v>34759.133000000002</v>
      </c>
      <c r="AA149" t="s">
        <v>39</v>
      </c>
      <c r="AB149">
        <v>15</v>
      </c>
      <c r="AC149" t="s">
        <v>40</v>
      </c>
      <c r="AE149" t="s">
        <v>38</v>
      </c>
    </row>
    <row r="150" spans="1:31" x14ac:dyDescent="0.2">
      <c r="A150" s="41" t="s">
        <v>37</v>
      </c>
      <c r="B150" s="34"/>
      <c r="C150" s="33">
        <v>50042.644999999997</v>
      </c>
      <c r="D150" s="33"/>
      <c r="E150">
        <f t="shared" si="23"/>
        <v>8165.0038567691599</v>
      </c>
      <c r="F150">
        <f t="shared" si="24"/>
        <v>8165</v>
      </c>
      <c r="G150">
        <f t="shared" si="21"/>
        <v>4.6669999937876128E-3</v>
      </c>
      <c r="I150">
        <f t="shared" si="22"/>
        <v>4.6669999937876128E-3</v>
      </c>
      <c r="Q150" s="2">
        <f t="shared" si="25"/>
        <v>35024.144999999997</v>
      </c>
      <c r="AA150" t="s">
        <v>64</v>
      </c>
      <c r="AB150">
        <v>10</v>
      </c>
      <c r="AC150" t="s">
        <v>65</v>
      </c>
      <c r="AE150" t="s">
        <v>38</v>
      </c>
    </row>
    <row r="151" spans="1:31" x14ac:dyDescent="0.2">
      <c r="A151" s="57" t="s">
        <v>549</v>
      </c>
      <c r="B151" s="58" t="s">
        <v>68</v>
      </c>
      <c r="C151" s="59">
        <v>50428.646000000001</v>
      </c>
      <c r="D151" s="59" t="s">
        <v>118</v>
      </c>
      <c r="E151" s="41">
        <f t="shared" si="23"/>
        <v>8483.9918048407035</v>
      </c>
      <c r="F151">
        <f t="shared" si="24"/>
        <v>8484</v>
      </c>
      <c r="G151">
        <f t="shared" si="21"/>
        <v>-9.9168000015197322E-3</v>
      </c>
      <c r="H151" s="10"/>
      <c r="I151">
        <f t="shared" si="22"/>
        <v>-9.9168000015197322E-3</v>
      </c>
      <c r="O151">
        <f t="shared" ref="O151:O180" ca="1" si="26">+C$11+C$12*F151</f>
        <v>2.438577377900944E-3</v>
      </c>
      <c r="Q151" s="2">
        <f t="shared" si="25"/>
        <v>35410.146000000001</v>
      </c>
    </row>
    <row r="152" spans="1:31" x14ac:dyDescent="0.2">
      <c r="A152" s="57" t="s">
        <v>549</v>
      </c>
      <c r="B152" s="58" t="s">
        <v>68</v>
      </c>
      <c r="C152" s="59">
        <v>51573.404000000002</v>
      </c>
      <c r="D152" s="59" t="s">
        <v>118</v>
      </c>
      <c r="E152" s="41">
        <f t="shared" si="23"/>
        <v>9430.0100935458668</v>
      </c>
      <c r="F152">
        <f t="shared" si="24"/>
        <v>9430</v>
      </c>
      <c r="G152">
        <f t="shared" si="21"/>
        <v>1.2214000002131797E-2</v>
      </c>
      <c r="H152" s="10"/>
      <c r="I152">
        <f t="shared" si="22"/>
        <v>1.2214000002131797E-2</v>
      </c>
      <c r="O152">
        <f t="shared" ca="1" si="26"/>
        <v>4.9447310158105585E-3</v>
      </c>
      <c r="Q152" s="2">
        <f t="shared" si="25"/>
        <v>36554.904000000002</v>
      </c>
    </row>
    <row r="153" spans="1:31" x14ac:dyDescent="0.2">
      <c r="A153" s="57" t="s">
        <v>549</v>
      </c>
      <c r="B153" s="58" t="s">
        <v>68</v>
      </c>
      <c r="C153" s="59">
        <v>51895.277000000002</v>
      </c>
      <c r="D153" s="59" t="s">
        <v>118</v>
      </c>
      <c r="E153" s="41">
        <f t="shared" si="23"/>
        <v>9696.003207060161</v>
      </c>
      <c r="F153">
        <f t="shared" si="24"/>
        <v>9696</v>
      </c>
      <c r="G153">
        <f t="shared" si="21"/>
        <v>3.8808000026619993E-3</v>
      </c>
      <c r="H153" s="10"/>
      <c r="I153">
        <f t="shared" si="22"/>
        <v>3.8808000026619993E-3</v>
      </c>
      <c r="O153">
        <f t="shared" ca="1" si="26"/>
        <v>5.6494211507830301E-3</v>
      </c>
      <c r="Q153" s="2">
        <f t="shared" si="25"/>
        <v>36876.777000000002</v>
      </c>
    </row>
    <row r="154" spans="1:31" x14ac:dyDescent="0.2">
      <c r="A154" s="57" t="s">
        <v>561</v>
      </c>
      <c r="B154" s="58" t="s">
        <v>68</v>
      </c>
      <c r="C154" s="59">
        <v>52310.322999999997</v>
      </c>
      <c r="D154" s="59" t="s">
        <v>118</v>
      </c>
      <c r="E154" s="41">
        <f t="shared" si="23"/>
        <v>10038.99369645086</v>
      </c>
      <c r="F154">
        <f t="shared" si="24"/>
        <v>10039</v>
      </c>
      <c r="G154">
        <f t="shared" si="21"/>
        <v>-7.6278000051388517E-3</v>
      </c>
      <c r="H154" s="10"/>
      <c r="I154">
        <f t="shared" si="22"/>
        <v>-7.6278000051388517E-3</v>
      </c>
      <c r="O154">
        <f t="shared" ca="1" si="26"/>
        <v>6.5581005353527941E-3</v>
      </c>
      <c r="Q154" s="2">
        <f t="shared" si="25"/>
        <v>37291.822999999997</v>
      </c>
    </row>
    <row r="155" spans="1:31" x14ac:dyDescent="0.2">
      <c r="A155" s="41" t="s">
        <v>67</v>
      </c>
      <c r="B155" s="36" t="s">
        <v>68</v>
      </c>
      <c r="C155" s="37">
        <v>52358.732900000003</v>
      </c>
      <c r="D155" s="37">
        <v>3.2000000000000002E-3</v>
      </c>
      <c r="E155">
        <f t="shared" si="23"/>
        <v>10078.999226662831</v>
      </c>
      <c r="F155">
        <f t="shared" si="24"/>
        <v>10079</v>
      </c>
      <c r="G155">
        <f t="shared" si="21"/>
        <v>-9.357999952044338E-4</v>
      </c>
      <c r="H155" s="10"/>
      <c r="K155">
        <f>G155</f>
        <v>-9.357999952044338E-4</v>
      </c>
      <c r="O155">
        <f t="shared" ca="1" si="26"/>
        <v>6.6640689767020374E-3</v>
      </c>
      <c r="Q155" s="2">
        <f t="shared" si="25"/>
        <v>37340.232900000003</v>
      </c>
    </row>
    <row r="156" spans="1:31" x14ac:dyDescent="0.2">
      <c r="A156" s="41" t="s">
        <v>67</v>
      </c>
      <c r="B156" s="36" t="s">
        <v>68</v>
      </c>
      <c r="C156" s="37">
        <v>52627.375200000002</v>
      </c>
      <c r="D156" s="37">
        <v>1.6999999999999999E-3</v>
      </c>
      <c r="E156">
        <f t="shared" si="23"/>
        <v>10301.002941788487</v>
      </c>
      <c r="F156">
        <f t="shared" si="24"/>
        <v>10301</v>
      </c>
      <c r="G156">
        <f t="shared" si="21"/>
        <v>3.5598000031313859E-3</v>
      </c>
      <c r="K156">
        <f>G156</f>
        <v>3.5598000031313859E-3</v>
      </c>
      <c r="O156">
        <f t="shared" ca="1" si="26"/>
        <v>7.2521938261903424E-3</v>
      </c>
      <c r="Q156" s="2">
        <f t="shared" si="25"/>
        <v>37608.875200000002</v>
      </c>
    </row>
    <row r="157" spans="1:31" x14ac:dyDescent="0.2">
      <c r="A157" s="57" t="s">
        <v>576</v>
      </c>
      <c r="B157" s="58" t="s">
        <v>68</v>
      </c>
      <c r="C157" s="59">
        <v>52653.999199999998</v>
      </c>
      <c r="D157" s="59" t="s">
        <v>118</v>
      </c>
      <c r="E157" s="41">
        <f t="shared" si="23"/>
        <v>10323.004789269338</v>
      </c>
      <c r="F157">
        <f t="shared" si="24"/>
        <v>10323</v>
      </c>
      <c r="G157">
        <f t="shared" si="21"/>
        <v>5.7954000003519468E-3</v>
      </c>
      <c r="H157" s="10"/>
      <c r="K157">
        <f>G157</f>
        <v>5.7954000003519468E-3</v>
      </c>
      <c r="O157">
        <f t="shared" ca="1" si="26"/>
        <v>7.3104764689324239E-3</v>
      </c>
      <c r="Q157" s="2">
        <f t="shared" si="25"/>
        <v>37635.499199999998</v>
      </c>
    </row>
    <row r="158" spans="1:31" x14ac:dyDescent="0.2">
      <c r="A158" s="41" t="s">
        <v>69</v>
      </c>
      <c r="B158" s="36" t="s">
        <v>66</v>
      </c>
      <c r="C158" s="37">
        <v>52671.543700000002</v>
      </c>
      <c r="D158" s="37">
        <v>1.2999999999999999E-3</v>
      </c>
      <c r="E158">
        <f t="shared" si="23"/>
        <v>10337.503415062904</v>
      </c>
      <c r="F158">
        <f t="shared" si="24"/>
        <v>10337.5</v>
      </c>
      <c r="G158">
        <f t="shared" si="21"/>
        <v>4.1324999983771704E-3</v>
      </c>
      <c r="K158">
        <f>G158</f>
        <v>4.1324999983771704E-3</v>
      </c>
      <c r="O158">
        <f t="shared" ca="1" si="26"/>
        <v>7.3488900289215252E-3</v>
      </c>
      <c r="Q158" s="2">
        <f t="shared" si="25"/>
        <v>37653.043700000002</v>
      </c>
    </row>
    <row r="159" spans="1:31" x14ac:dyDescent="0.2">
      <c r="A159" s="41" t="s">
        <v>69</v>
      </c>
      <c r="B159" s="36" t="s">
        <v>68</v>
      </c>
      <c r="C159" s="37">
        <v>52672.150900000001</v>
      </c>
      <c r="D159" s="37">
        <v>1E-3</v>
      </c>
      <c r="E159">
        <f t="shared" si="23"/>
        <v>10338.005199985919</v>
      </c>
      <c r="F159">
        <f t="shared" si="24"/>
        <v>10338</v>
      </c>
      <c r="G159">
        <f t="shared" si="21"/>
        <v>6.2924000012571923E-3</v>
      </c>
      <c r="K159">
        <f>G159</f>
        <v>6.2924000012571923E-3</v>
      </c>
      <c r="O159">
        <f t="shared" ca="1" si="26"/>
        <v>7.3502146344383915E-3</v>
      </c>
      <c r="Q159" s="2">
        <f t="shared" si="25"/>
        <v>37653.650900000001</v>
      </c>
    </row>
    <row r="160" spans="1:31" x14ac:dyDescent="0.2">
      <c r="A160" s="57" t="s">
        <v>588</v>
      </c>
      <c r="B160" s="58" t="s">
        <v>68</v>
      </c>
      <c r="C160" s="59">
        <v>52690.292000000001</v>
      </c>
      <c r="D160" s="59" t="s">
        <v>118</v>
      </c>
      <c r="E160" s="41">
        <f t="shared" si="23"/>
        <v>10352.996850952524</v>
      </c>
      <c r="F160">
        <f t="shared" si="24"/>
        <v>10353</v>
      </c>
      <c r="G160">
        <f t="shared" si="21"/>
        <v>-3.8105999992694706E-3</v>
      </c>
      <c r="H160" s="10"/>
      <c r="I160">
        <f>G160</f>
        <v>-3.8105999992694706E-3</v>
      </c>
      <c r="O160">
        <f t="shared" ca="1" si="26"/>
        <v>7.389952799944359E-3</v>
      </c>
      <c r="Q160" s="2">
        <f t="shared" si="25"/>
        <v>37671.792000000001</v>
      </c>
    </row>
    <row r="161" spans="1:17" x14ac:dyDescent="0.2">
      <c r="A161" s="57" t="s">
        <v>588</v>
      </c>
      <c r="B161" s="58" t="s">
        <v>68</v>
      </c>
      <c r="C161" s="59">
        <v>52691.514000000003</v>
      </c>
      <c r="D161" s="59" t="s">
        <v>118</v>
      </c>
      <c r="E161" s="41">
        <f t="shared" si="23"/>
        <v>10354.00670137401</v>
      </c>
      <c r="F161">
        <f t="shared" si="24"/>
        <v>10354</v>
      </c>
      <c r="G161">
        <f t="shared" si="21"/>
        <v>8.1092000036733225E-3</v>
      </c>
      <c r="H161" s="10"/>
      <c r="I161">
        <f>G161</f>
        <v>8.1092000036733225E-3</v>
      </c>
      <c r="O161">
        <f t="shared" ca="1" si="26"/>
        <v>7.3926020109780881E-3</v>
      </c>
      <c r="Q161" s="2">
        <f t="shared" si="25"/>
        <v>37673.014000000003</v>
      </c>
    </row>
    <row r="162" spans="1:17" x14ac:dyDescent="0.2">
      <c r="A162" s="40" t="s">
        <v>76</v>
      </c>
      <c r="B162" s="36" t="s">
        <v>66</v>
      </c>
      <c r="C162" s="37">
        <v>52923.2405</v>
      </c>
      <c r="D162" s="33">
        <v>8.0000000000000004E-4</v>
      </c>
      <c r="E162">
        <f t="shared" si="23"/>
        <v>10545.503512907657</v>
      </c>
      <c r="F162">
        <f t="shared" si="24"/>
        <v>10545.5</v>
      </c>
      <c r="G162">
        <f t="shared" si="21"/>
        <v>4.2508999977144413E-3</v>
      </c>
      <c r="H162" s="10"/>
      <c r="K162">
        <f>G162</f>
        <v>4.2508999977144413E-3</v>
      </c>
      <c r="O162">
        <f t="shared" ca="1" si="26"/>
        <v>7.8999259239375917E-3</v>
      </c>
      <c r="Q162" s="2">
        <f t="shared" si="25"/>
        <v>37904.7405</v>
      </c>
    </row>
    <row r="163" spans="1:17" x14ac:dyDescent="0.2">
      <c r="A163" s="57" t="s">
        <v>598</v>
      </c>
      <c r="B163" s="58" t="s">
        <v>68</v>
      </c>
      <c r="C163" s="59">
        <v>53007.356</v>
      </c>
      <c r="D163" s="59" t="s">
        <v>118</v>
      </c>
      <c r="E163" s="41">
        <f t="shared" si="23"/>
        <v>10615.015847709928</v>
      </c>
      <c r="F163">
        <f t="shared" si="24"/>
        <v>10615</v>
      </c>
      <c r="G163">
        <f t="shared" ref="G163:G180" si="27">+C163-(C$7+F163*C$8)</f>
        <v>1.9177000001945999E-2</v>
      </c>
      <c r="H163" s="10"/>
      <c r="I163">
        <f>G163</f>
        <v>1.9177000001945999E-2</v>
      </c>
      <c r="O163">
        <f t="shared" ca="1" si="26"/>
        <v>8.0840460907819038E-3</v>
      </c>
      <c r="Q163" s="2">
        <f t="shared" si="25"/>
        <v>37988.856</v>
      </c>
    </row>
    <row r="164" spans="1:17" x14ac:dyDescent="0.2">
      <c r="A164" s="41" t="s">
        <v>78</v>
      </c>
      <c r="B164" s="34"/>
      <c r="C164" s="33">
        <v>53082.369299999998</v>
      </c>
      <c r="D164" s="33">
        <v>2.0000000000000001E-4</v>
      </c>
      <c r="E164">
        <f t="shared" si="23"/>
        <v>10677.006201737702</v>
      </c>
      <c r="F164">
        <f t="shared" si="24"/>
        <v>10677</v>
      </c>
      <c r="G164">
        <f t="shared" si="27"/>
        <v>7.5045999983558431E-3</v>
      </c>
      <c r="H164" s="10"/>
      <c r="J164">
        <f>G164</f>
        <v>7.5045999983558431E-3</v>
      </c>
      <c r="O164">
        <f t="shared" ca="1" si="26"/>
        <v>8.2482971748732321E-3</v>
      </c>
      <c r="Q164" s="2">
        <f t="shared" si="25"/>
        <v>38063.869299999998</v>
      </c>
    </row>
    <row r="165" spans="1:17" x14ac:dyDescent="0.2">
      <c r="A165" s="57" t="s">
        <v>609</v>
      </c>
      <c r="B165" s="58" t="s">
        <v>68</v>
      </c>
      <c r="C165" s="59">
        <v>53335.2765</v>
      </c>
      <c r="D165" s="59" t="s">
        <v>118</v>
      </c>
      <c r="E165" s="41">
        <f t="shared" si="23"/>
        <v>10886.00656386246</v>
      </c>
      <c r="F165">
        <f t="shared" si="24"/>
        <v>10886</v>
      </c>
      <c r="G165">
        <f t="shared" si="27"/>
        <v>7.942799995362293E-3</v>
      </c>
      <c r="H165" s="10"/>
      <c r="K165">
        <f>G165</f>
        <v>7.942799995362293E-3</v>
      </c>
      <c r="O165">
        <f t="shared" ca="1" si="26"/>
        <v>8.8019822809230312E-3</v>
      </c>
      <c r="Q165" s="2">
        <f t="shared" si="25"/>
        <v>38316.7765</v>
      </c>
    </row>
    <row r="166" spans="1:17" x14ac:dyDescent="0.2">
      <c r="A166" s="42" t="s">
        <v>75</v>
      </c>
      <c r="B166" s="36"/>
      <c r="C166" s="37">
        <v>53383.680200000003</v>
      </c>
      <c r="D166" s="37">
        <v>1E-4</v>
      </c>
      <c r="E166">
        <f t="shared" si="23"/>
        <v>10926.006970447084</v>
      </c>
      <c r="F166">
        <f t="shared" si="24"/>
        <v>10926</v>
      </c>
      <c r="G166">
        <f t="shared" si="27"/>
        <v>8.4348000018508174E-3</v>
      </c>
      <c r="H166" s="10"/>
      <c r="K166">
        <f>G166</f>
        <v>8.4348000018508174E-3</v>
      </c>
      <c r="O166">
        <f t="shared" ca="1" si="26"/>
        <v>8.9079507222722745E-3</v>
      </c>
      <c r="Q166" s="2">
        <f t="shared" si="25"/>
        <v>38365.180200000003</v>
      </c>
    </row>
    <row r="167" spans="1:17" x14ac:dyDescent="0.2">
      <c r="A167" s="57" t="s">
        <v>549</v>
      </c>
      <c r="B167" s="58" t="s">
        <v>68</v>
      </c>
      <c r="C167" s="59">
        <v>53388.521000000001</v>
      </c>
      <c r="D167" s="59" t="s">
        <v>118</v>
      </c>
      <c r="E167" s="41">
        <f t="shared" si="23"/>
        <v>10930.007366453892</v>
      </c>
      <c r="F167">
        <f t="shared" si="24"/>
        <v>10930</v>
      </c>
      <c r="G167">
        <f t="shared" si="27"/>
        <v>8.913999998185318E-3</v>
      </c>
      <c r="H167" s="10"/>
      <c r="I167">
        <f>G167</f>
        <v>8.913999998185318E-3</v>
      </c>
      <c r="O167">
        <f t="shared" ca="1" si="26"/>
        <v>8.9185475664071978E-3</v>
      </c>
      <c r="Q167" s="2">
        <f t="shared" si="25"/>
        <v>38370.021000000001</v>
      </c>
    </row>
    <row r="168" spans="1:17" x14ac:dyDescent="0.2">
      <c r="A168" s="57" t="s">
        <v>549</v>
      </c>
      <c r="B168" s="58" t="s">
        <v>68</v>
      </c>
      <c r="C168" s="59">
        <v>53424.824699999997</v>
      </c>
      <c r="D168" s="59" t="s">
        <v>118</v>
      </c>
      <c r="E168" s="41">
        <f t="shared" si="23"/>
        <v>10960.008435804501</v>
      </c>
      <c r="F168">
        <f t="shared" si="24"/>
        <v>10960</v>
      </c>
      <c r="G168">
        <f t="shared" si="27"/>
        <v>1.0207999999693129E-2</v>
      </c>
      <c r="H168" s="10"/>
      <c r="K168">
        <f t="shared" ref="K168:K188" si="28">G168</f>
        <v>1.0207999999693129E-2</v>
      </c>
      <c r="O168">
        <f t="shared" ca="1" si="26"/>
        <v>8.9980238974191329E-3</v>
      </c>
      <c r="Q168" s="2">
        <f t="shared" si="25"/>
        <v>38406.324699999997</v>
      </c>
    </row>
    <row r="169" spans="1:17" x14ac:dyDescent="0.2">
      <c r="A169" s="40" t="s">
        <v>76</v>
      </c>
      <c r="B169" s="36" t="s">
        <v>68</v>
      </c>
      <c r="C169" s="37">
        <v>53432.0841</v>
      </c>
      <c r="D169" s="33">
        <v>2.0000000000000001E-4</v>
      </c>
      <c r="E169">
        <f t="shared" si="23"/>
        <v>10966.007542310006</v>
      </c>
      <c r="F169">
        <f t="shared" si="24"/>
        <v>10966</v>
      </c>
      <c r="G169">
        <f t="shared" si="27"/>
        <v>9.1268000032869168E-3</v>
      </c>
      <c r="H169" s="10"/>
      <c r="K169">
        <f t="shared" si="28"/>
        <v>9.1268000032869168E-3</v>
      </c>
      <c r="O169">
        <f t="shared" ca="1" si="26"/>
        <v>9.0139191636215178E-3</v>
      </c>
      <c r="Q169" s="2">
        <f t="shared" si="25"/>
        <v>38413.5841</v>
      </c>
    </row>
    <row r="170" spans="1:17" x14ac:dyDescent="0.2">
      <c r="A170" s="33" t="s">
        <v>89</v>
      </c>
      <c r="B170" s="34" t="s">
        <v>68</v>
      </c>
      <c r="C170" s="33">
        <v>53636.585509999997</v>
      </c>
      <c r="D170" s="33">
        <v>8.0000000000000004E-4</v>
      </c>
      <c r="E170" s="41">
        <f t="shared" si="23"/>
        <v>11135.005770691891</v>
      </c>
      <c r="F170">
        <f t="shared" si="24"/>
        <v>11135</v>
      </c>
      <c r="G170">
        <f t="shared" si="27"/>
        <v>6.9829999993089586E-3</v>
      </c>
      <c r="H170" s="10"/>
      <c r="K170">
        <f t="shared" si="28"/>
        <v>6.9829999993089586E-3</v>
      </c>
      <c r="O170">
        <f t="shared" ca="1" si="26"/>
        <v>9.4616358283220736E-3</v>
      </c>
      <c r="Q170" s="2">
        <f t="shared" si="25"/>
        <v>38618.085509999997</v>
      </c>
    </row>
    <row r="171" spans="1:17" x14ac:dyDescent="0.2">
      <c r="A171" s="57" t="s">
        <v>549</v>
      </c>
      <c r="B171" s="58" t="s">
        <v>68</v>
      </c>
      <c r="C171" s="59">
        <v>53733.395700000001</v>
      </c>
      <c r="D171" s="59" t="s">
        <v>118</v>
      </c>
      <c r="E171" s="41">
        <f t="shared" si="23"/>
        <v>11215.008889493442</v>
      </c>
      <c r="F171">
        <f t="shared" si="24"/>
        <v>11215</v>
      </c>
      <c r="G171">
        <f t="shared" si="27"/>
        <v>1.0757000003650319E-2</v>
      </c>
      <c r="H171" s="10"/>
      <c r="K171">
        <f t="shared" si="28"/>
        <v>1.0757000003650319E-2</v>
      </c>
      <c r="O171">
        <f t="shared" ca="1" si="26"/>
        <v>9.6735727110205602E-3</v>
      </c>
      <c r="Q171" s="2">
        <f t="shared" si="25"/>
        <v>38714.895700000001</v>
      </c>
    </row>
    <row r="172" spans="1:17" x14ac:dyDescent="0.2">
      <c r="A172" s="33" t="s">
        <v>89</v>
      </c>
      <c r="B172" s="34" t="s">
        <v>68</v>
      </c>
      <c r="C172" s="33">
        <v>53744.287519999998</v>
      </c>
      <c r="D172" s="33">
        <v>3.3999999999999998E-3</v>
      </c>
      <c r="E172" s="41">
        <f t="shared" si="23"/>
        <v>11224.009797036591</v>
      </c>
      <c r="F172">
        <f t="shared" si="24"/>
        <v>11224</v>
      </c>
      <c r="G172">
        <f t="shared" si="27"/>
        <v>1.1855199998535682E-2</v>
      </c>
      <c r="H172" s="10"/>
      <c r="K172">
        <f t="shared" si="28"/>
        <v>1.1855199998535682E-2</v>
      </c>
      <c r="O172">
        <f t="shared" ca="1" si="26"/>
        <v>9.6974156103241393E-3</v>
      </c>
      <c r="Q172" s="2">
        <f t="shared" si="25"/>
        <v>38725.787519999998</v>
      </c>
    </row>
    <row r="173" spans="1:17" x14ac:dyDescent="0.2">
      <c r="A173" s="57" t="s">
        <v>549</v>
      </c>
      <c r="B173" s="58" t="s">
        <v>68</v>
      </c>
      <c r="C173" s="59">
        <v>53758.806799999998</v>
      </c>
      <c r="D173" s="59" t="s">
        <v>118</v>
      </c>
      <c r="E173" s="41">
        <f t="shared" si="23"/>
        <v>11236.00840671552</v>
      </c>
      <c r="F173">
        <f t="shared" si="24"/>
        <v>11236</v>
      </c>
      <c r="G173">
        <f t="shared" si="27"/>
        <v>1.0172799993597437E-2</v>
      </c>
      <c r="H173" s="10"/>
      <c r="K173">
        <f t="shared" si="28"/>
        <v>1.0172799993597437E-2</v>
      </c>
      <c r="O173">
        <f t="shared" ca="1" si="26"/>
        <v>9.7292061427289127E-3</v>
      </c>
      <c r="Q173" s="2">
        <f t="shared" si="25"/>
        <v>38740.306799999998</v>
      </c>
    </row>
    <row r="174" spans="1:17" x14ac:dyDescent="0.2">
      <c r="A174" s="57" t="s">
        <v>549</v>
      </c>
      <c r="B174" s="58" t="s">
        <v>68</v>
      </c>
      <c r="C174" s="59">
        <v>53815.681400000001</v>
      </c>
      <c r="D174" s="59" t="s">
        <v>118</v>
      </c>
      <c r="E174" s="41">
        <f t="shared" si="23"/>
        <v>11283.009093116309</v>
      </c>
      <c r="F174">
        <f t="shared" si="24"/>
        <v>11283</v>
      </c>
      <c r="G174">
        <f t="shared" si="27"/>
        <v>1.1003400002664421E-2</v>
      </c>
      <c r="H174" s="10"/>
      <c r="K174">
        <f t="shared" si="28"/>
        <v>1.1003400002664421E-2</v>
      </c>
      <c r="O174">
        <f t="shared" ca="1" si="26"/>
        <v>9.8537190613142735E-3</v>
      </c>
      <c r="Q174" s="2">
        <f t="shared" si="25"/>
        <v>38797.181400000001</v>
      </c>
    </row>
    <row r="175" spans="1:17" x14ac:dyDescent="0.2">
      <c r="A175" s="33" t="s">
        <v>89</v>
      </c>
      <c r="B175" s="34" t="s">
        <v>68</v>
      </c>
      <c r="C175" s="33">
        <v>53819.313269999999</v>
      </c>
      <c r="D175" s="33" t="s">
        <v>90</v>
      </c>
      <c r="E175" s="41">
        <f t="shared" si="23"/>
        <v>11286.010439638627</v>
      </c>
      <c r="F175">
        <f t="shared" si="24"/>
        <v>11286</v>
      </c>
      <c r="G175">
        <f t="shared" si="27"/>
        <v>1.2632799996936228E-2</v>
      </c>
      <c r="H175" s="10"/>
      <c r="K175">
        <f t="shared" si="28"/>
        <v>1.2632799996936228E-2</v>
      </c>
      <c r="O175">
        <f t="shared" ca="1" si="26"/>
        <v>9.8616666944154677E-3</v>
      </c>
      <c r="Q175" s="2">
        <f t="shared" si="25"/>
        <v>38800.813269999999</v>
      </c>
    </row>
    <row r="176" spans="1:17" x14ac:dyDescent="0.2">
      <c r="A176" s="57" t="s">
        <v>549</v>
      </c>
      <c r="B176" s="58" t="s">
        <v>68</v>
      </c>
      <c r="C176" s="59">
        <v>53994.773399999998</v>
      </c>
      <c r="D176" s="59" t="s">
        <v>118</v>
      </c>
      <c r="E176" s="41">
        <f t="shared" si="23"/>
        <v>11431.009200877757</v>
      </c>
      <c r="F176">
        <f t="shared" si="24"/>
        <v>11431</v>
      </c>
      <c r="G176">
        <f t="shared" si="27"/>
        <v>1.1133799998788163E-2</v>
      </c>
      <c r="H176" s="10"/>
      <c r="K176">
        <f t="shared" si="28"/>
        <v>1.1133799998788163E-2</v>
      </c>
      <c r="O176">
        <f t="shared" ca="1" si="26"/>
        <v>1.0245802294306477E-2</v>
      </c>
      <c r="Q176" s="2">
        <f t="shared" si="25"/>
        <v>38976.273399999998</v>
      </c>
    </row>
    <row r="177" spans="1:17" x14ac:dyDescent="0.2">
      <c r="A177" s="35" t="s">
        <v>86</v>
      </c>
      <c r="B177" s="36" t="s">
        <v>68</v>
      </c>
      <c r="C177" s="37">
        <v>54044.388800000001</v>
      </c>
      <c r="D177" s="37">
        <v>5.0000000000000001E-4</v>
      </c>
      <c r="E177" s="41">
        <f t="shared" si="23"/>
        <v>11472.010946051345</v>
      </c>
      <c r="F177">
        <f t="shared" si="24"/>
        <v>11472</v>
      </c>
      <c r="G177">
        <f t="shared" si="27"/>
        <v>1.3245599999208935E-2</v>
      </c>
      <c r="H177" s="10"/>
      <c r="K177">
        <f t="shared" si="28"/>
        <v>1.3245599999208935E-2</v>
      </c>
      <c r="O177">
        <f t="shared" ca="1" si="26"/>
        <v>1.0354419946689453E-2</v>
      </c>
      <c r="Q177" s="2">
        <f t="shared" si="25"/>
        <v>39025.888800000001</v>
      </c>
    </row>
    <row r="178" spans="1:17" x14ac:dyDescent="0.2">
      <c r="A178" s="16" t="s">
        <v>87</v>
      </c>
      <c r="B178" s="36" t="s">
        <v>68</v>
      </c>
      <c r="C178" s="37">
        <v>54084.317499999997</v>
      </c>
      <c r="D178" s="37">
        <v>6.9999999999999999E-4</v>
      </c>
      <c r="E178" s="41">
        <f t="shared" si="23"/>
        <v>11505.00768461462</v>
      </c>
      <c r="F178">
        <f t="shared" si="24"/>
        <v>11505</v>
      </c>
      <c r="G178">
        <f t="shared" si="27"/>
        <v>9.2989999975543469E-3</v>
      </c>
      <c r="H178" s="10"/>
      <c r="K178">
        <f t="shared" si="28"/>
        <v>9.2989999975543469E-3</v>
      </c>
      <c r="O178">
        <f t="shared" ca="1" si="26"/>
        <v>1.0441843910802578E-2</v>
      </c>
      <c r="Q178" s="2">
        <f t="shared" si="25"/>
        <v>39065.817499999997</v>
      </c>
    </row>
    <row r="179" spans="1:17" x14ac:dyDescent="0.2">
      <c r="A179" s="57" t="s">
        <v>549</v>
      </c>
      <c r="B179" s="58" t="s">
        <v>68</v>
      </c>
      <c r="C179" s="59">
        <v>54201.695599999999</v>
      </c>
      <c r="D179" s="59" t="s">
        <v>118</v>
      </c>
      <c r="E179" s="41">
        <f t="shared" si="23"/>
        <v>11602.007949555738</v>
      </c>
      <c r="F179">
        <f t="shared" si="24"/>
        <v>11602</v>
      </c>
      <c r="G179">
        <f t="shared" si="27"/>
        <v>9.6196000013151206E-3</v>
      </c>
      <c r="H179" s="10"/>
      <c r="K179">
        <f t="shared" si="28"/>
        <v>9.6196000013151206E-3</v>
      </c>
      <c r="O179">
        <f t="shared" ca="1" si="26"/>
        <v>1.0698817381074494E-2</v>
      </c>
      <c r="Q179" s="2">
        <f t="shared" si="25"/>
        <v>39183.195599999999</v>
      </c>
    </row>
    <row r="180" spans="1:17" x14ac:dyDescent="0.2">
      <c r="A180" s="35" t="s">
        <v>98</v>
      </c>
      <c r="B180" s="34" t="s">
        <v>68</v>
      </c>
      <c r="C180" s="33">
        <v>54437.665300000001</v>
      </c>
      <c r="D180" s="33">
        <v>6.9999999999999999E-4</v>
      </c>
      <c r="E180" s="41">
        <f t="shared" si="23"/>
        <v>11797.011305531651</v>
      </c>
      <c r="F180">
        <f t="shared" si="24"/>
        <v>11797</v>
      </c>
      <c r="G180">
        <f t="shared" si="27"/>
        <v>1.3680600000952836E-2</v>
      </c>
      <c r="H180" s="10"/>
      <c r="K180">
        <f t="shared" si="28"/>
        <v>1.3680600000952836E-2</v>
      </c>
      <c r="O180">
        <f t="shared" ca="1" si="26"/>
        <v>1.1215413532652055E-2</v>
      </c>
      <c r="Q180" s="2">
        <f t="shared" si="25"/>
        <v>39419.165300000001</v>
      </c>
    </row>
    <row r="181" spans="1:17" x14ac:dyDescent="0.2">
      <c r="A181" s="33" t="s">
        <v>91</v>
      </c>
      <c r="B181" s="58" t="s">
        <v>68</v>
      </c>
      <c r="C181" s="59">
        <v>54522.368499999997</v>
      </c>
      <c r="D181" s="59" t="s">
        <v>118</v>
      </c>
      <c r="E181" s="41">
        <f t="shared" ref="E181:E219" si="29">+(C181-C$7)/C$8</f>
        <v>11867.009310622549</v>
      </c>
      <c r="F181">
        <f t="shared" ref="F181:F244" si="30">ROUND(2*E181,0)/2</f>
        <v>11867</v>
      </c>
      <c r="G181">
        <f t="shared" ref="G181:G219" si="31">+C181-(C$7+F181*C$8)</f>
        <v>1.1266599998634774E-2</v>
      </c>
      <c r="H181" s="10"/>
      <c r="K181">
        <f t="shared" si="28"/>
        <v>1.1266599998634774E-2</v>
      </c>
      <c r="O181">
        <f t="shared" ref="O181:O219" ca="1" si="32">+C$11+C$12*F181</f>
        <v>1.1400858305013237E-2</v>
      </c>
      <c r="Q181" s="2">
        <f t="shared" ref="Q181:Q219" si="33">+C181-15018.5</f>
        <v>39503.868499999997</v>
      </c>
    </row>
    <row r="182" spans="1:17" x14ac:dyDescent="0.2">
      <c r="A182" s="33" t="s">
        <v>91</v>
      </c>
      <c r="B182" s="34" t="s">
        <v>68</v>
      </c>
      <c r="C182" s="33">
        <v>54522.36853</v>
      </c>
      <c r="D182" s="33">
        <v>5.0000000000000001E-4</v>
      </c>
      <c r="E182" s="41">
        <f t="shared" si="29"/>
        <v>11867.009335414297</v>
      </c>
      <c r="F182">
        <f t="shared" si="30"/>
        <v>11867</v>
      </c>
      <c r="G182">
        <f t="shared" si="31"/>
        <v>1.1296600001514889E-2</v>
      </c>
      <c r="H182" s="10"/>
      <c r="K182">
        <f t="shared" si="28"/>
        <v>1.1296600001514889E-2</v>
      </c>
      <c r="O182">
        <f t="shared" ca="1" si="32"/>
        <v>1.1400858305013237E-2</v>
      </c>
      <c r="Q182" s="2">
        <f t="shared" si="33"/>
        <v>39503.86853</v>
      </c>
    </row>
    <row r="183" spans="1:17" x14ac:dyDescent="0.2">
      <c r="A183" s="33" t="s">
        <v>91</v>
      </c>
      <c r="B183" s="58" t="s">
        <v>68</v>
      </c>
      <c r="C183" s="59">
        <v>54522.369200000001</v>
      </c>
      <c r="D183" s="59" t="s">
        <v>118</v>
      </c>
      <c r="E183" s="41">
        <f t="shared" si="29"/>
        <v>11867.009889096607</v>
      </c>
      <c r="F183">
        <f t="shared" si="30"/>
        <v>11867</v>
      </c>
      <c r="G183">
        <f t="shared" si="31"/>
        <v>1.196660000277916E-2</v>
      </c>
      <c r="H183" s="10"/>
      <c r="K183">
        <f t="shared" si="28"/>
        <v>1.196660000277916E-2</v>
      </c>
      <c r="O183">
        <f t="shared" ca="1" si="32"/>
        <v>1.1400858305013237E-2</v>
      </c>
      <c r="Q183" s="2">
        <f t="shared" si="33"/>
        <v>39503.869200000001</v>
      </c>
    </row>
    <row r="184" spans="1:17" x14ac:dyDescent="0.2">
      <c r="A184" s="33" t="s">
        <v>91</v>
      </c>
      <c r="B184" s="34" t="s">
        <v>68</v>
      </c>
      <c r="C184" s="33">
        <v>54522.369229999997</v>
      </c>
      <c r="D184" s="33">
        <v>4.0000000000000002E-4</v>
      </c>
      <c r="E184" s="41">
        <f t="shared" si="29"/>
        <v>11867.009913888349</v>
      </c>
      <c r="F184">
        <f t="shared" si="30"/>
        <v>11867</v>
      </c>
      <c r="G184">
        <f t="shared" si="31"/>
        <v>1.1996599998383317E-2</v>
      </c>
      <c r="H184" s="10"/>
      <c r="K184">
        <f t="shared" si="28"/>
        <v>1.1996599998383317E-2</v>
      </c>
      <c r="O184">
        <f t="shared" ca="1" si="32"/>
        <v>1.1400858305013237E-2</v>
      </c>
      <c r="Q184" s="2">
        <f t="shared" si="33"/>
        <v>39503.869229999997</v>
      </c>
    </row>
    <row r="185" spans="1:17" x14ac:dyDescent="0.2">
      <c r="A185" s="33" t="s">
        <v>91</v>
      </c>
      <c r="B185" s="58" t="s">
        <v>68</v>
      </c>
      <c r="C185" s="59">
        <v>54522.369700000003</v>
      </c>
      <c r="D185" s="59" t="s">
        <v>118</v>
      </c>
      <c r="E185" s="41">
        <f t="shared" si="29"/>
        <v>11867.010302292363</v>
      </c>
      <c r="F185">
        <f t="shared" si="30"/>
        <v>11867</v>
      </c>
      <c r="G185">
        <f t="shared" si="31"/>
        <v>1.2466600004700013E-2</v>
      </c>
      <c r="H185" s="10"/>
      <c r="K185">
        <f t="shared" si="28"/>
        <v>1.2466600004700013E-2</v>
      </c>
      <c r="O185">
        <f t="shared" ca="1" si="32"/>
        <v>1.1400858305013237E-2</v>
      </c>
      <c r="Q185" s="2">
        <f t="shared" si="33"/>
        <v>39503.869700000003</v>
      </c>
    </row>
    <row r="186" spans="1:17" x14ac:dyDescent="0.2">
      <c r="A186" s="33" t="s">
        <v>91</v>
      </c>
      <c r="B186" s="34" t="s">
        <v>68</v>
      </c>
      <c r="C186" s="33">
        <v>54522.369729999999</v>
      </c>
      <c r="D186" s="33">
        <v>2.9999999999999997E-4</v>
      </c>
      <c r="E186" s="41">
        <f t="shared" si="29"/>
        <v>11867.010327084105</v>
      </c>
      <c r="F186">
        <f t="shared" si="30"/>
        <v>11867</v>
      </c>
      <c r="G186">
        <f t="shared" si="31"/>
        <v>1.249660000030417E-2</v>
      </c>
      <c r="H186" s="10"/>
      <c r="K186">
        <f t="shared" si="28"/>
        <v>1.249660000030417E-2</v>
      </c>
      <c r="O186">
        <f t="shared" ca="1" si="32"/>
        <v>1.1400858305013237E-2</v>
      </c>
      <c r="Q186" s="2">
        <f t="shared" si="33"/>
        <v>39503.869729999999</v>
      </c>
    </row>
    <row r="187" spans="1:17" x14ac:dyDescent="0.2">
      <c r="A187" s="35" t="s">
        <v>99</v>
      </c>
      <c r="B187" s="34" t="s">
        <v>68</v>
      </c>
      <c r="C187" s="33">
        <v>54535.679499999998</v>
      </c>
      <c r="D187" s="33">
        <v>2.9999999999999997E-4</v>
      </c>
      <c r="E187" s="41">
        <f t="shared" si="29"/>
        <v>11878.009407971471</v>
      </c>
      <c r="F187">
        <f t="shared" si="30"/>
        <v>11878</v>
      </c>
      <c r="G187">
        <f t="shared" si="31"/>
        <v>1.1384400000679307E-2</v>
      </c>
      <c r="H187" s="10"/>
      <c r="K187">
        <f t="shared" si="28"/>
        <v>1.1384400000679307E-2</v>
      </c>
      <c r="O187">
        <f t="shared" ca="1" si="32"/>
        <v>1.1429999626384274E-2</v>
      </c>
      <c r="Q187" s="2">
        <f t="shared" si="33"/>
        <v>39517.179499999998</v>
      </c>
    </row>
    <row r="188" spans="1:17" x14ac:dyDescent="0.2">
      <c r="A188" s="38" t="s">
        <v>92</v>
      </c>
      <c r="B188" s="39" t="s">
        <v>68</v>
      </c>
      <c r="C188" s="38">
        <v>55173.391799999998</v>
      </c>
      <c r="D188" s="38">
        <v>2.0000000000000001E-4</v>
      </c>
      <c r="E188" s="41">
        <f t="shared" si="29"/>
        <v>12405.009436564616</v>
      </c>
      <c r="F188">
        <f t="shared" si="30"/>
        <v>12405</v>
      </c>
      <c r="G188">
        <f t="shared" si="31"/>
        <v>1.1418999994930346E-2</v>
      </c>
      <c r="H188" s="10"/>
      <c r="K188">
        <f t="shared" si="28"/>
        <v>1.1418999994930346E-2</v>
      </c>
      <c r="O188">
        <f t="shared" ca="1" si="32"/>
        <v>1.2826133841160561E-2</v>
      </c>
      <c r="Q188" s="2">
        <f t="shared" si="33"/>
        <v>40154.891799999998</v>
      </c>
    </row>
    <row r="189" spans="1:17" x14ac:dyDescent="0.2">
      <c r="A189" s="35" t="s">
        <v>100</v>
      </c>
      <c r="B189" s="34" t="s">
        <v>68</v>
      </c>
      <c r="C189" s="33">
        <v>55238.7379</v>
      </c>
      <c r="D189" s="33">
        <v>2.0000000000000001E-4</v>
      </c>
      <c r="E189" s="41">
        <f t="shared" si="29"/>
        <v>12459.010898616472</v>
      </c>
      <c r="F189">
        <f t="shared" si="30"/>
        <v>12459</v>
      </c>
      <c r="G189">
        <f t="shared" si="31"/>
        <v>1.3188199998694472E-2</v>
      </c>
      <c r="H189" s="10"/>
      <c r="K189">
        <f t="shared" ref="K189:K202" si="34">G189</f>
        <v>1.3188199998694472E-2</v>
      </c>
      <c r="O189">
        <f t="shared" ca="1" si="32"/>
        <v>1.2969191236982043E-2</v>
      </c>
      <c r="Q189" s="2">
        <f t="shared" si="33"/>
        <v>40220.2379</v>
      </c>
    </row>
    <row r="190" spans="1:17" x14ac:dyDescent="0.2">
      <c r="A190" s="35" t="s">
        <v>95</v>
      </c>
      <c r="B190" s="58" t="s">
        <v>68</v>
      </c>
      <c r="C190" s="59">
        <v>55288.353600000002</v>
      </c>
      <c r="D190" s="59" t="s">
        <v>118</v>
      </c>
      <c r="E190" s="41">
        <f t="shared" si="29"/>
        <v>12500.012891707511</v>
      </c>
      <c r="F190">
        <f t="shared" si="30"/>
        <v>12500</v>
      </c>
      <c r="G190">
        <f t="shared" si="31"/>
        <v>1.5599999998812564E-2</v>
      </c>
      <c r="H190" s="10"/>
      <c r="K190">
        <f t="shared" si="34"/>
        <v>1.5599999998812564E-2</v>
      </c>
      <c r="O190">
        <f t="shared" ca="1" si="32"/>
        <v>1.3077808889365015E-2</v>
      </c>
      <c r="Q190" s="2">
        <f t="shared" si="33"/>
        <v>40269.853600000002</v>
      </c>
    </row>
    <row r="191" spans="1:17" x14ac:dyDescent="0.2">
      <c r="A191" s="35" t="s">
        <v>95</v>
      </c>
      <c r="B191" s="34" t="s">
        <v>68</v>
      </c>
      <c r="C191" s="33">
        <v>55288.353620000002</v>
      </c>
      <c r="D191" s="33">
        <v>5.9999999999999995E-4</v>
      </c>
      <c r="E191" s="41">
        <f t="shared" si="29"/>
        <v>12500.01290823534</v>
      </c>
      <c r="F191">
        <f t="shared" si="30"/>
        <v>12500</v>
      </c>
      <c r="G191">
        <f t="shared" si="31"/>
        <v>1.5619999998307321E-2</v>
      </c>
      <c r="H191" s="10"/>
      <c r="K191">
        <f t="shared" si="34"/>
        <v>1.5619999998307321E-2</v>
      </c>
      <c r="O191">
        <f t="shared" ca="1" si="32"/>
        <v>1.3077808889365015E-2</v>
      </c>
      <c r="Q191" s="2">
        <f t="shared" si="33"/>
        <v>40269.853620000002</v>
      </c>
    </row>
    <row r="192" spans="1:17" x14ac:dyDescent="0.2">
      <c r="A192" s="35" t="s">
        <v>95</v>
      </c>
      <c r="B192" s="58" t="s">
        <v>68</v>
      </c>
      <c r="C192" s="59">
        <v>55288.354800000001</v>
      </c>
      <c r="D192" s="59" t="s">
        <v>118</v>
      </c>
      <c r="E192" s="41">
        <f t="shared" si="29"/>
        <v>12500.013883377318</v>
      </c>
      <c r="F192">
        <f t="shared" si="30"/>
        <v>12500</v>
      </c>
      <c r="G192">
        <f t="shared" si="31"/>
        <v>1.6799999997601844E-2</v>
      </c>
      <c r="H192" s="10"/>
      <c r="K192">
        <f t="shared" si="34"/>
        <v>1.6799999997601844E-2</v>
      </c>
      <c r="O192">
        <f t="shared" ca="1" si="32"/>
        <v>1.3077808889365015E-2</v>
      </c>
      <c r="Q192" s="2">
        <f t="shared" si="33"/>
        <v>40269.854800000001</v>
      </c>
    </row>
    <row r="193" spans="1:17" x14ac:dyDescent="0.2">
      <c r="A193" s="35" t="s">
        <v>95</v>
      </c>
      <c r="B193" s="34" t="s">
        <v>68</v>
      </c>
      <c r="C193" s="33">
        <v>55288.35482</v>
      </c>
      <c r="D193" s="33">
        <v>1E-3</v>
      </c>
      <c r="E193" s="41">
        <f t="shared" si="29"/>
        <v>12500.013899905147</v>
      </c>
      <c r="F193">
        <f t="shared" si="30"/>
        <v>12500</v>
      </c>
      <c r="G193">
        <f t="shared" si="31"/>
        <v>1.6819999997096602E-2</v>
      </c>
      <c r="H193" s="10"/>
      <c r="K193">
        <f t="shared" si="34"/>
        <v>1.6819999997096602E-2</v>
      </c>
      <c r="O193">
        <f t="shared" ca="1" si="32"/>
        <v>1.3077808889365015E-2</v>
      </c>
      <c r="Q193" s="2">
        <f t="shared" si="33"/>
        <v>40269.85482</v>
      </c>
    </row>
    <row r="194" spans="1:17" x14ac:dyDescent="0.2">
      <c r="A194" s="35" t="s">
        <v>95</v>
      </c>
      <c r="B194" s="58" t="s">
        <v>68</v>
      </c>
      <c r="C194" s="59">
        <v>55288.355000000003</v>
      </c>
      <c r="D194" s="59" t="s">
        <v>118</v>
      </c>
      <c r="E194" s="41">
        <f t="shared" si="29"/>
        <v>12500.014048655621</v>
      </c>
      <c r="F194">
        <f t="shared" si="30"/>
        <v>12500</v>
      </c>
      <c r="G194">
        <f t="shared" si="31"/>
        <v>1.6999999999825377E-2</v>
      </c>
      <c r="H194" s="10"/>
      <c r="K194">
        <f t="shared" si="34"/>
        <v>1.6999999999825377E-2</v>
      </c>
      <c r="O194">
        <f t="shared" ca="1" si="32"/>
        <v>1.3077808889365015E-2</v>
      </c>
      <c r="Q194" s="2">
        <f t="shared" si="33"/>
        <v>40269.855000000003</v>
      </c>
    </row>
    <row r="195" spans="1:17" x14ac:dyDescent="0.2">
      <c r="A195" s="35" t="s">
        <v>95</v>
      </c>
      <c r="B195" s="34" t="s">
        <v>68</v>
      </c>
      <c r="C195" s="33">
        <v>55288.355020000003</v>
      </c>
      <c r="D195" s="33">
        <v>5.0000000000000001E-4</v>
      </c>
      <c r="E195" s="41">
        <f t="shared" si="29"/>
        <v>12500.01406518345</v>
      </c>
      <c r="F195">
        <f t="shared" si="30"/>
        <v>12500</v>
      </c>
      <c r="G195">
        <f t="shared" si="31"/>
        <v>1.7019999999320135E-2</v>
      </c>
      <c r="H195" s="10"/>
      <c r="K195">
        <f t="shared" si="34"/>
        <v>1.7019999999320135E-2</v>
      </c>
      <c r="O195">
        <f t="shared" ca="1" si="32"/>
        <v>1.3077808889365015E-2</v>
      </c>
      <c r="Q195" s="2">
        <f t="shared" si="33"/>
        <v>40269.855020000003</v>
      </c>
    </row>
    <row r="196" spans="1:17" x14ac:dyDescent="0.2">
      <c r="A196" s="33" t="s">
        <v>101</v>
      </c>
      <c r="B196" s="34" t="s">
        <v>66</v>
      </c>
      <c r="C196" s="33">
        <v>55543.679400000001</v>
      </c>
      <c r="D196" s="33">
        <v>1E-4</v>
      </c>
      <c r="E196" s="41">
        <f t="shared" si="29"/>
        <v>12711.011964330959</v>
      </c>
      <c r="F196">
        <f t="shared" si="30"/>
        <v>12711</v>
      </c>
      <c r="G196">
        <f t="shared" si="31"/>
        <v>1.4477800003078301E-2</v>
      </c>
      <c r="H196" s="10"/>
      <c r="K196">
        <f t="shared" si="34"/>
        <v>1.4477800003078301E-2</v>
      </c>
      <c r="O196">
        <f t="shared" ca="1" si="32"/>
        <v>1.363679241748228E-2</v>
      </c>
      <c r="Q196" s="2">
        <f t="shared" si="33"/>
        <v>40525.179400000001</v>
      </c>
    </row>
    <row r="197" spans="1:17" x14ac:dyDescent="0.2">
      <c r="A197" s="33" t="s">
        <v>101</v>
      </c>
      <c r="B197" s="34" t="s">
        <v>66</v>
      </c>
      <c r="C197" s="33">
        <v>55612.654399999999</v>
      </c>
      <c r="D197" s="33">
        <v>2.9999999999999997E-4</v>
      </c>
      <c r="E197" s="41">
        <f t="shared" si="29"/>
        <v>12768.012318522358</v>
      </c>
      <c r="F197">
        <f t="shared" si="30"/>
        <v>12768</v>
      </c>
      <c r="G197">
        <f t="shared" si="31"/>
        <v>1.490639999974519E-2</v>
      </c>
      <c r="H197" s="10"/>
      <c r="K197">
        <f t="shared" si="34"/>
        <v>1.490639999974519E-2</v>
      </c>
      <c r="O197">
        <f t="shared" ca="1" si="32"/>
        <v>1.3787797446404952E-2</v>
      </c>
      <c r="Q197" s="2">
        <f t="shared" si="33"/>
        <v>40594.154399999999</v>
      </c>
    </row>
    <row r="198" spans="1:17" x14ac:dyDescent="0.2">
      <c r="A198" s="35" t="s">
        <v>103</v>
      </c>
      <c r="B198" s="34" t="s">
        <v>68</v>
      </c>
      <c r="C198" s="33">
        <v>55876.45076</v>
      </c>
      <c r="D198" s="33">
        <v>1E-4</v>
      </c>
      <c r="E198" s="41">
        <f t="shared" si="29"/>
        <v>12986.011389988862</v>
      </c>
      <c r="F198">
        <f t="shared" si="30"/>
        <v>12986</v>
      </c>
      <c r="G198">
        <f t="shared" si="31"/>
        <v>1.3782800000626594E-2</v>
      </c>
      <c r="H198" s="10"/>
      <c r="K198">
        <f t="shared" si="34"/>
        <v>1.3782800000626594E-2</v>
      </c>
      <c r="O198">
        <f t="shared" ca="1" si="32"/>
        <v>1.436532545175833E-2</v>
      </c>
      <c r="Q198" s="2">
        <f t="shared" si="33"/>
        <v>40857.95076</v>
      </c>
    </row>
    <row r="199" spans="1:17" x14ac:dyDescent="0.2">
      <c r="A199" s="57" t="s">
        <v>734</v>
      </c>
      <c r="B199" s="58" t="s">
        <v>68</v>
      </c>
      <c r="C199" s="59">
        <v>55917.59</v>
      </c>
      <c r="D199" s="59" t="s">
        <v>118</v>
      </c>
      <c r="E199" s="41">
        <f t="shared" si="29"/>
        <v>13020.008508526953</v>
      </c>
      <c r="F199">
        <f t="shared" si="30"/>
        <v>13020</v>
      </c>
      <c r="G199">
        <f t="shared" si="31"/>
        <v>1.0295999993104488E-2</v>
      </c>
      <c r="H199" s="10"/>
      <c r="K199">
        <f t="shared" si="34"/>
        <v>1.0295999993104488E-2</v>
      </c>
      <c r="O199">
        <f t="shared" ca="1" si="32"/>
        <v>1.4455398626905182E-2</v>
      </c>
      <c r="Q199" s="2">
        <f t="shared" si="33"/>
        <v>40899.089999999997</v>
      </c>
    </row>
    <row r="200" spans="1:17" x14ac:dyDescent="0.2">
      <c r="A200" s="35" t="s">
        <v>102</v>
      </c>
      <c r="B200" s="34" t="s">
        <v>68</v>
      </c>
      <c r="C200" s="33">
        <v>55923.645499999999</v>
      </c>
      <c r="D200" s="33">
        <v>2.0000000000000001E-4</v>
      </c>
      <c r="E200" s="41">
        <f t="shared" si="29"/>
        <v>13025.012722297248</v>
      </c>
      <c r="F200">
        <f t="shared" si="30"/>
        <v>13025</v>
      </c>
      <c r="G200">
        <f t="shared" si="31"/>
        <v>1.5394999994896352E-2</v>
      </c>
      <c r="H200" s="10"/>
      <c r="K200">
        <f t="shared" si="34"/>
        <v>1.5394999994896352E-2</v>
      </c>
      <c r="O200">
        <f t="shared" ca="1" si="32"/>
        <v>1.4468644682073838E-2</v>
      </c>
      <c r="Q200" s="2">
        <f t="shared" si="33"/>
        <v>40905.145499999999</v>
      </c>
    </row>
    <row r="201" spans="1:17" x14ac:dyDescent="0.2">
      <c r="A201" s="35" t="s">
        <v>107</v>
      </c>
      <c r="B201" s="34" t="s">
        <v>68</v>
      </c>
      <c r="C201" s="33">
        <v>55923.645499999999</v>
      </c>
      <c r="D201" s="33">
        <v>2.0000000000000001E-4</v>
      </c>
      <c r="E201" s="41">
        <f t="shared" si="29"/>
        <v>13025.012722297248</v>
      </c>
      <c r="F201">
        <f t="shared" si="30"/>
        <v>13025</v>
      </c>
      <c r="G201">
        <f t="shared" si="31"/>
        <v>1.5394999994896352E-2</v>
      </c>
      <c r="H201" s="10"/>
      <c r="K201">
        <f t="shared" si="34"/>
        <v>1.5394999994896352E-2</v>
      </c>
      <c r="O201">
        <f t="shared" ca="1" si="32"/>
        <v>1.4468644682073838E-2</v>
      </c>
      <c r="Q201" s="2">
        <f t="shared" si="33"/>
        <v>40905.145499999999</v>
      </c>
    </row>
    <row r="202" spans="1:17" x14ac:dyDescent="0.2">
      <c r="A202" s="35" t="s">
        <v>106</v>
      </c>
      <c r="B202" s="34" t="s">
        <v>68</v>
      </c>
      <c r="C202" s="33">
        <v>55929.697899999999</v>
      </c>
      <c r="D202" s="33">
        <v>5.9999999999999995E-4</v>
      </c>
      <c r="E202" s="41">
        <f t="shared" si="29"/>
        <v>13030.014374253871</v>
      </c>
      <c r="F202">
        <f t="shared" si="30"/>
        <v>13030</v>
      </c>
      <c r="G202">
        <f t="shared" si="31"/>
        <v>1.739399999496527E-2</v>
      </c>
      <c r="H202" s="10"/>
      <c r="K202">
        <f t="shared" si="34"/>
        <v>1.739399999496527E-2</v>
      </c>
      <c r="O202">
        <f t="shared" ca="1" si="32"/>
        <v>1.4481890737242493E-2</v>
      </c>
      <c r="Q202" s="2">
        <f t="shared" si="33"/>
        <v>40911.197899999999</v>
      </c>
    </row>
    <row r="203" spans="1:17" x14ac:dyDescent="0.2">
      <c r="A203" s="35" t="s">
        <v>104</v>
      </c>
      <c r="B203" s="34" t="s">
        <v>66</v>
      </c>
      <c r="C203" s="33">
        <v>55953.290300000001</v>
      </c>
      <c r="D203" s="33">
        <v>1.8E-3</v>
      </c>
      <c r="E203" s="41">
        <f t="shared" si="29"/>
        <v>13049.510933242276</v>
      </c>
      <c r="F203">
        <f t="shared" si="30"/>
        <v>13049.5</v>
      </c>
      <c r="G203">
        <f t="shared" si="31"/>
        <v>1.3230099997599609E-2</v>
      </c>
      <c r="H203" s="10"/>
      <c r="J203">
        <f>G203</f>
        <v>1.3230099997599609E-2</v>
      </c>
      <c r="O203">
        <f t="shared" ca="1" si="32"/>
        <v>1.4533550352400254E-2</v>
      </c>
      <c r="Q203" s="2">
        <f t="shared" si="33"/>
        <v>40934.790300000001</v>
      </c>
    </row>
    <row r="204" spans="1:17" x14ac:dyDescent="0.2">
      <c r="A204" s="35" t="s">
        <v>105</v>
      </c>
      <c r="B204" s="34" t="s">
        <v>68</v>
      </c>
      <c r="C204" s="33">
        <v>56229.795400000003</v>
      </c>
      <c r="D204" s="33">
        <v>1E-4</v>
      </c>
      <c r="E204" s="41">
        <f t="shared" si="29"/>
        <v>13278.012399508729</v>
      </c>
      <c r="F204">
        <f t="shared" si="30"/>
        <v>13278</v>
      </c>
      <c r="G204">
        <f t="shared" si="31"/>
        <v>1.5004400003817864E-2</v>
      </c>
      <c r="H204" s="10"/>
      <c r="K204">
        <f>G204</f>
        <v>1.5004400003817864E-2</v>
      </c>
      <c r="O204">
        <f t="shared" ca="1" si="32"/>
        <v>1.5138895073607807E-2</v>
      </c>
      <c r="Q204" s="2">
        <f t="shared" si="33"/>
        <v>41211.295400000003</v>
      </c>
    </row>
    <row r="205" spans="1:17" x14ac:dyDescent="0.2">
      <c r="A205" s="35" t="s">
        <v>106</v>
      </c>
      <c r="B205" s="34" t="s">
        <v>68</v>
      </c>
      <c r="C205" s="33">
        <v>56235.847800000003</v>
      </c>
      <c r="D205" s="33">
        <v>4.0000000000000002E-4</v>
      </c>
      <c r="E205" s="41">
        <f t="shared" si="29"/>
        <v>13283.014051465352</v>
      </c>
      <c r="F205">
        <f t="shared" si="30"/>
        <v>13283</v>
      </c>
      <c r="G205">
        <f t="shared" si="31"/>
        <v>1.7003400003886782E-2</v>
      </c>
      <c r="H205" s="10"/>
      <c r="K205">
        <f>G205</f>
        <v>1.7003400003886782E-2</v>
      </c>
      <c r="O205">
        <f t="shared" ca="1" si="32"/>
        <v>1.5152141128776463E-2</v>
      </c>
      <c r="Q205" s="2">
        <f t="shared" si="33"/>
        <v>41217.347800000003</v>
      </c>
    </row>
    <row r="206" spans="1:17" x14ac:dyDescent="0.2">
      <c r="A206" s="35" t="s">
        <v>105</v>
      </c>
      <c r="B206" s="34" t="s">
        <v>68</v>
      </c>
      <c r="C206" s="33">
        <v>56263.678599999999</v>
      </c>
      <c r="D206" s="33">
        <v>2.0000000000000001E-4</v>
      </c>
      <c r="E206" s="41">
        <f t="shared" si="29"/>
        <v>13306.013188216781</v>
      </c>
      <c r="F206">
        <f t="shared" si="30"/>
        <v>13306</v>
      </c>
      <c r="G206">
        <f t="shared" si="31"/>
        <v>1.5958799995132722E-2</v>
      </c>
      <c r="H206" s="10"/>
      <c r="K206">
        <f>G206</f>
        <v>1.5958799995132722E-2</v>
      </c>
      <c r="O206">
        <f t="shared" ca="1" si="32"/>
        <v>1.5213072982552277E-2</v>
      </c>
      <c r="Q206" s="2">
        <f t="shared" si="33"/>
        <v>41245.178599999999</v>
      </c>
    </row>
    <row r="207" spans="1:17" x14ac:dyDescent="0.2">
      <c r="A207" s="35" t="s">
        <v>109</v>
      </c>
      <c r="B207" s="34" t="s">
        <v>68</v>
      </c>
      <c r="C207" s="33">
        <v>56603.711300000003</v>
      </c>
      <c r="D207" s="33">
        <v>1E-4</v>
      </c>
      <c r="E207" s="41">
        <f t="shared" si="29"/>
        <v>13587.013323579711</v>
      </c>
      <c r="F207">
        <f t="shared" si="30"/>
        <v>13587</v>
      </c>
      <c r="G207">
        <f t="shared" si="31"/>
        <v>1.6122599998197984E-2</v>
      </c>
      <c r="H207" s="10"/>
      <c r="K207">
        <f>G207</f>
        <v>1.6122599998197984E-2</v>
      </c>
      <c r="O207">
        <f t="shared" ca="1" si="32"/>
        <v>1.5957501283030716E-2</v>
      </c>
      <c r="Q207" s="2">
        <f t="shared" si="33"/>
        <v>41585.211300000003</v>
      </c>
    </row>
    <row r="208" spans="1:17" x14ac:dyDescent="0.2">
      <c r="A208" s="16" t="s">
        <v>108</v>
      </c>
      <c r="B208" s="36" t="s">
        <v>68</v>
      </c>
      <c r="C208" s="33">
        <v>56654.537499999999</v>
      </c>
      <c r="D208" s="37">
        <v>3.0999999999999999E-3</v>
      </c>
      <c r="E208" s="41">
        <f t="shared" si="29"/>
        <v>13629.0156635899</v>
      </c>
      <c r="F208">
        <f t="shared" si="30"/>
        <v>13629</v>
      </c>
      <c r="G208">
        <f t="shared" si="31"/>
        <v>1.8954199993459042E-2</v>
      </c>
      <c r="H208" s="10"/>
      <c r="J208">
        <f>G208</f>
        <v>1.8954199993459042E-2</v>
      </c>
      <c r="O208">
        <f t="shared" ca="1" si="32"/>
        <v>1.6068768146447421E-2</v>
      </c>
      <c r="Q208" s="2">
        <f t="shared" si="33"/>
        <v>41636.037499999999</v>
      </c>
    </row>
    <row r="209" spans="1:17" x14ac:dyDescent="0.2">
      <c r="A209" s="16" t="s">
        <v>108</v>
      </c>
      <c r="B209" s="36" t="s">
        <v>68</v>
      </c>
      <c r="C209" s="33">
        <v>56656.349199999997</v>
      </c>
      <c r="D209" s="37">
        <v>5.1000000000000004E-3</v>
      </c>
      <c r="E209" s="41">
        <f t="shared" si="29"/>
        <v>13630.512837083026</v>
      </c>
      <c r="F209">
        <f t="shared" si="30"/>
        <v>13630.5</v>
      </c>
      <c r="G209">
        <f t="shared" si="31"/>
        <v>1.5533899997535627E-2</v>
      </c>
      <c r="H209" s="10"/>
      <c r="J209">
        <f>G209</f>
        <v>1.5533899997535627E-2</v>
      </c>
      <c r="O209">
        <f t="shared" ca="1" si="32"/>
        <v>1.6072741962998016E-2</v>
      </c>
      <c r="Q209" s="2">
        <f t="shared" si="33"/>
        <v>41637.849199999997</v>
      </c>
    </row>
    <row r="210" spans="1:17" x14ac:dyDescent="0.2">
      <c r="A210" s="61" t="s">
        <v>795</v>
      </c>
      <c r="B210" s="62" t="s">
        <v>68</v>
      </c>
      <c r="C210" s="63">
        <v>56930.433980000002</v>
      </c>
      <c r="D210" s="63">
        <v>2.0000000000000001E-4</v>
      </c>
      <c r="E210" s="41">
        <f t="shared" si="29"/>
        <v>13857.014171457397</v>
      </c>
      <c r="F210">
        <f t="shared" si="30"/>
        <v>13857</v>
      </c>
      <c r="G210">
        <f t="shared" si="31"/>
        <v>1.7148600003565662E-2</v>
      </c>
      <c r="H210" s="10"/>
      <c r="K210">
        <f t="shared" ref="K210:K219" si="35">G210</f>
        <v>1.7148600003565662E-2</v>
      </c>
      <c r="O210">
        <f t="shared" ca="1" si="32"/>
        <v>1.6672788262138111E-2</v>
      </c>
      <c r="Q210" s="2">
        <f t="shared" si="33"/>
        <v>41911.933980000002</v>
      </c>
    </row>
    <row r="211" spans="1:17" x14ac:dyDescent="0.2">
      <c r="A211" s="57" t="s">
        <v>783</v>
      </c>
      <c r="B211" s="58" t="s">
        <v>66</v>
      </c>
      <c r="C211" s="59">
        <v>56949.195699999997</v>
      </c>
      <c r="D211" s="59" t="s">
        <v>118</v>
      </c>
      <c r="E211" s="41">
        <f t="shared" si="29"/>
        <v>13872.518697521038</v>
      </c>
      <c r="F211">
        <f t="shared" si="30"/>
        <v>13872.5</v>
      </c>
      <c r="G211">
        <f t="shared" si="31"/>
        <v>2.2625500001595356E-2</v>
      </c>
      <c r="H211" s="10"/>
      <c r="K211">
        <f t="shared" si="35"/>
        <v>2.2625500001595356E-2</v>
      </c>
      <c r="O211">
        <f t="shared" ca="1" si="32"/>
        <v>1.6713851033160941E-2</v>
      </c>
      <c r="Q211" s="2">
        <f t="shared" si="33"/>
        <v>41930.695699999997</v>
      </c>
    </row>
    <row r="212" spans="1:17" x14ac:dyDescent="0.2">
      <c r="A212" s="68" t="s">
        <v>0</v>
      </c>
      <c r="B212" s="60" t="s">
        <v>66</v>
      </c>
      <c r="C212" s="68">
        <v>56949.19570000004</v>
      </c>
      <c r="D212" s="68" t="s">
        <v>781</v>
      </c>
      <c r="E212" s="41">
        <f t="shared" si="29"/>
        <v>13872.518697521073</v>
      </c>
      <c r="F212">
        <f t="shared" si="30"/>
        <v>13872.5</v>
      </c>
      <c r="G212">
        <f t="shared" si="31"/>
        <v>2.2625500045251101E-2</v>
      </c>
      <c r="H212" s="10"/>
      <c r="K212">
        <f t="shared" si="35"/>
        <v>2.2625500045251101E-2</v>
      </c>
      <c r="O212">
        <f t="shared" ca="1" si="32"/>
        <v>1.6713851033160941E-2</v>
      </c>
      <c r="Q212" s="2">
        <f t="shared" si="33"/>
        <v>41930.69570000004</v>
      </c>
    </row>
    <row r="213" spans="1:17" x14ac:dyDescent="0.2">
      <c r="A213" s="57" t="s">
        <v>787</v>
      </c>
      <c r="B213" s="58" t="s">
        <v>68</v>
      </c>
      <c r="C213" s="59">
        <v>56966.737099999998</v>
      </c>
      <c r="D213" s="59" t="s">
        <v>118</v>
      </c>
      <c r="E213" s="41">
        <f t="shared" si="29"/>
        <v>13887.01476150093</v>
      </c>
      <c r="F213">
        <f t="shared" si="30"/>
        <v>13887</v>
      </c>
      <c r="G213">
        <f t="shared" si="31"/>
        <v>1.7862599997897632E-2</v>
      </c>
      <c r="H213" s="10"/>
      <c r="K213">
        <f t="shared" si="35"/>
        <v>1.7862599997897632E-2</v>
      </c>
      <c r="O213">
        <f t="shared" ca="1" si="32"/>
        <v>1.6752264593150046E-2</v>
      </c>
      <c r="Q213" s="2">
        <f t="shared" si="33"/>
        <v>41948.237099999998</v>
      </c>
    </row>
    <row r="214" spans="1:17" x14ac:dyDescent="0.2">
      <c r="A214" s="64" t="s">
        <v>1</v>
      </c>
      <c r="B214" s="65" t="s">
        <v>68</v>
      </c>
      <c r="C214" s="66">
        <v>56966.737099999998</v>
      </c>
      <c r="D214" s="66">
        <v>2.0000000000000001E-4</v>
      </c>
      <c r="E214" s="41">
        <f t="shared" si="29"/>
        <v>13887.01476150093</v>
      </c>
      <c r="F214">
        <f t="shared" si="30"/>
        <v>13887</v>
      </c>
      <c r="G214">
        <f t="shared" si="31"/>
        <v>1.7862599997897632E-2</v>
      </c>
      <c r="H214" s="10"/>
      <c r="K214">
        <f t="shared" si="35"/>
        <v>1.7862599997897632E-2</v>
      </c>
      <c r="O214">
        <f t="shared" ca="1" si="32"/>
        <v>1.6752264593150046E-2</v>
      </c>
      <c r="Q214" s="2">
        <f t="shared" si="33"/>
        <v>41948.237099999998</v>
      </c>
    </row>
    <row r="215" spans="1:17" x14ac:dyDescent="0.2">
      <c r="A215" s="33" t="s">
        <v>794</v>
      </c>
      <c r="B215" s="34"/>
      <c r="C215" s="33">
        <v>57091.375699999997</v>
      </c>
      <c r="D215" s="33">
        <v>2.7000000000000001E-3</v>
      </c>
      <c r="E215" s="41">
        <f t="shared" si="29"/>
        <v>13990.015041978206</v>
      </c>
      <c r="F215">
        <f t="shared" si="30"/>
        <v>13990</v>
      </c>
      <c r="G215">
        <f t="shared" si="31"/>
        <v>1.8201999999291729E-2</v>
      </c>
      <c r="H215" s="10"/>
      <c r="K215">
        <f t="shared" si="35"/>
        <v>1.8201999999291729E-2</v>
      </c>
      <c r="O215">
        <f t="shared" ca="1" si="32"/>
        <v>1.7025133329624347E-2</v>
      </c>
      <c r="Q215" s="2">
        <f t="shared" si="33"/>
        <v>42072.875699999997</v>
      </c>
    </row>
    <row r="216" spans="1:17" x14ac:dyDescent="0.2">
      <c r="A216" s="64" t="s">
        <v>3</v>
      </c>
      <c r="B216" s="65" t="s">
        <v>68</v>
      </c>
      <c r="C216" s="66">
        <v>57312.820800000001</v>
      </c>
      <c r="D216" s="66">
        <v>1E-4</v>
      </c>
      <c r="E216" s="41">
        <f t="shared" si="29"/>
        <v>14173.015391872374</v>
      </c>
      <c r="F216">
        <f t="shared" si="30"/>
        <v>14173</v>
      </c>
      <c r="G216">
        <f t="shared" si="31"/>
        <v>1.8625400000018999E-2</v>
      </c>
      <c r="H216" s="10"/>
      <c r="K216">
        <f t="shared" si="35"/>
        <v>1.8625400000018999E-2</v>
      </c>
      <c r="O216">
        <f t="shared" ca="1" si="32"/>
        <v>1.7509938948797134E-2</v>
      </c>
      <c r="Q216" s="2">
        <f t="shared" si="33"/>
        <v>42294.320800000001</v>
      </c>
    </row>
    <row r="217" spans="1:17" x14ac:dyDescent="0.2">
      <c r="A217" s="64" t="s">
        <v>2</v>
      </c>
      <c r="B217" s="65" t="s">
        <v>68</v>
      </c>
      <c r="C217" s="66">
        <v>57335.810299999997</v>
      </c>
      <c r="D217" s="66">
        <v>1E-4</v>
      </c>
      <c r="E217" s="41">
        <f t="shared" si="29"/>
        <v>14192.01371942124</v>
      </c>
      <c r="F217">
        <f t="shared" si="30"/>
        <v>14192</v>
      </c>
      <c r="G217">
        <f t="shared" si="31"/>
        <v>1.6601600000285544E-2</v>
      </c>
      <c r="H217" s="10"/>
      <c r="K217">
        <f t="shared" si="35"/>
        <v>1.6601600000285544E-2</v>
      </c>
      <c r="O217">
        <f t="shared" ca="1" si="32"/>
        <v>1.7560273958438025E-2</v>
      </c>
      <c r="Q217" s="2">
        <f t="shared" si="33"/>
        <v>42317.310299999997</v>
      </c>
    </row>
    <row r="218" spans="1:17" x14ac:dyDescent="0.2">
      <c r="A218" s="64" t="s">
        <v>4</v>
      </c>
      <c r="B218" s="65" t="s">
        <v>68</v>
      </c>
      <c r="C218" s="66">
        <v>57698.837</v>
      </c>
      <c r="D218" s="66">
        <v>1E-4</v>
      </c>
      <c r="E218" s="41">
        <f t="shared" si="29"/>
        <v>14492.015901094819</v>
      </c>
      <c r="F218">
        <f t="shared" si="30"/>
        <v>14492</v>
      </c>
      <c r="G218">
        <f t="shared" si="31"/>
        <v>1.9241599999077152E-2</v>
      </c>
      <c r="H218" s="10"/>
      <c r="K218">
        <f t="shared" si="35"/>
        <v>1.9241599999077152E-2</v>
      </c>
      <c r="O218">
        <f t="shared" ca="1" si="32"/>
        <v>1.8355037268557355E-2</v>
      </c>
      <c r="Q218" s="2">
        <f t="shared" si="33"/>
        <v>42680.337</v>
      </c>
    </row>
    <row r="219" spans="1:17" x14ac:dyDescent="0.2">
      <c r="A219" s="67" t="s">
        <v>5</v>
      </c>
      <c r="B219" s="62" t="s">
        <v>68</v>
      </c>
      <c r="C219" s="67">
        <v>58123.575499999999</v>
      </c>
      <c r="D219" s="67">
        <v>1E-4</v>
      </c>
      <c r="E219" s="41">
        <f t="shared" si="29"/>
        <v>14843.016190166569</v>
      </c>
      <c r="F219">
        <f t="shared" si="30"/>
        <v>14843</v>
      </c>
      <c r="G219">
        <f t="shared" si="31"/>
        <v>1.9591399999626447E-2</v>
      </c>
      <c r="H219" s="10"/>
      <c r="K219">
        <f t="shared" si="35"/>
        <v>1.9591399999626447E-2</v>
      </c>
      <c r="O219">
        <f t="shared" ca="1" si="32"/>
        <v>1.9284910341396969E-2</v>
      </c>
      <c r="Q219" s="2">
        <f t="shared" si="33"/>
        <v>43105.075499999999</v>
      </c>
    </row>
    <row r="220" spans="1:17" x14ac:dyDescent="0.2">
      <c r="A220" s="69" t="s">
        <v>796</v>
      </c>
      <c r="B220" s="69" t="s">
        <v>20</v>
      </c>
      <c r="C220" s="70">
        <v>53388.517599999999</v>
      </c>
      <c r="D220" s="70">
        <v>5.5000000000000003E-4</v>
      </c>
      <c r="E220" s="41">
        <f t="shared" ref="E220:E247" si="36">+(C220-C$7)/C$8</f>
        <v>10930.004556722768</v>
      </c>
      <c r="F220">
        <f t="shared" si="30"/>
        <v>10930</v>
      </c>
      <c r="G220">
        <f t="shared" ref="G220:G247" si="37">+C220-(C$7+F220*C$8)</f>
        <v>5.513999996765051E-3</v>
      </c>
      <c r="H220" s="10"/>
      <c r="K220">
        <f t="shared" ref="K220:K247" si="38">G220</f>
        <v>5.513999996765051E-3</v>
      </c>
      <c r="O220">
        <f t="shared" ref="O220:O247" ca="1" si="39">+C$11+C$12*F220</f>
        <v>8.9185475664071978E-3</v>
      </c>
      <c r="Q220" s="2">
        <f t="shared" ref="Q220:Q247" si="40">+C220-15018.5</f>
        <v>38370.017599999999</v>
      </c>
    </row>
    <row r="221" spans="1:17" x14ac:dyDescent="0.2">
      <c r="A221" s="69" t="s">
        <v>796</v>
      </c>
      <c r="B221" s="69" t="s">
        <v>20</v>
      </c>
      <c r="C221" s="70">
        <v>53733.389900000002</v>
      </c>
      <c r="D221" s="70">
        <v>2.7999999999999998E-4</v>
      </c>
      <c r="E221" s="41">
        <f t="shared" si="36"/>
        <v>11215.004096422701</v>
      </c>
      <c r="F221">
        <f t="shared" si="30"/>
        <v>11215</v>
      </c>
      <c r="G221">
        <f t="shared" si="37"/>
        <v>4.9570000046514906E-3</v>
      </c>
      <c r="H221" s="10"/>
      <c r="K221">
        <f t="shared" si="38"/>
        <v>4.9570000046514906E-3</v>
      </c>
      <c r="O221">
        <f t="shared" ca="1" si="39"/>
        <v>9.6735727110205602E-3</v>
      </c>
      <c r="Q221" s="2">
        <f t="shared" si="40"/>
        <v>38714.889900000002</v>
      </c>
    </row>
    <row r="222" spans="1:17" x14ac:dyDescent="0.2">
      <c r="A222" s="69" t="s">
        <v>796</v>
      </c>
      <c r="B222" s="69" t="s">
        <v>20</v>
      </c>
      <c r="C222" s="70">
        <v>53758.803200000002</v>
      </c>
      <c r="D222" s="70">
        <v>5.6999999999999998E-4</v>
      </c>
      <c r="E222" s="41">
        <f t="shared" si="36"/>
        <v>11236.005431706099</v>
      </c>
      <c r="F222">
        <f t="shared" si="30"/>
        <v>11236</v>
      </c>
      <c r="G222">
        <f t="shared" si="37"/>
        <v>6.5727999972295947E-3</v>
      </c>
      <c r="H222" s="10"/>
      <c r="K222">
        <f t="shared" si="38"/>
        <v>6.5727999972295947E-3</v>
      </c>
      <c r="O222">
        <f t="shared" ca="1" si="39"/>
        <v>9.7292061427289127E-3</v>
      </c>
      <c r="Q222" s="2">
        <f t="shared" si="40"/>
        <v>38740.303200000002</v>
      </c>
    </row>
    <row r="223" spans="1:17" x14ac:dyDescent="0.2">
      <c r="A223" s="69" t="s">
        <v>796</v>
      </c>
      <c r="B223" s="69" t="s">
        <v>20</v>
      </c>
      <c r="C223" s="70">
        <v>53815.682500000003</v>
      </c>
      <c r="D223" s="70">
        <v>6.3000000000000003E-4</v>
      </c>
      <c r="E223" s="41">
        <f t="shared" si="36"/>
        <v>11283.010002146966</v>
      </c>
      <c r="F223">
        <f t="shared" si="30"/>
        <v>11283</v>
      </c>
      <c r="G223">
        <f t="shared" si="37"/>
        <v>1.2103400003979914E-2</v>
      </c>
      <c r="H223" s="10"/>
      <c r="K223">
        <f t="shared" si="38"/>
        <v>1.2103400003979914E-2</v>
      </c>
      <c r="O223">
        <f t="shared" ca="1" si="39"/>
        <v>9.8537190613142735E-3</v>
      </c>
      <c r="Q223" s="2">
        <f t="shared" si="40"/>
        <v>38797.182500000003</v>
      </c>
    </row>
    <row r="224" spans="1:17" x14ac:dyDescent="0.2">
      <c r="A224" s="69" t="s">
        <v>796</v>
      </c>
      <c r="B224" s="69" t="s">
        <v>20</v>
      </c>
      <c r="C224" s="70">
        <v>53994.773000000001</v>
      </c>
      <c r="D224" s="70">
        <v>6.0999999999999997E-4</v>
      </c>
      <c r="E224" s="41">
        <f t="shared" si="36"/>
        <v>11431.008870321159</v>
      </c>
      <c r="F224">
        <f t="shared" si="30"/>
        <v>11431</v>
      </c>
      <c r="G224">
        <f t="shared" si="37"/>
        <v>1.0733800001617055E-2</v>
      </c>
      <c r="H224" s="10"/>
      <c r="K224">
        <f t="shared" si="38"/>
        <v>1.0733800001617055E-2</v>
      </c>
      <c r="O224">
        <f t="shared" ca="1" si="39"/>
        <v>1.0245802294306477E-2</v>
      </c>
      <c r="Q224" s="2">
        <f t="shared" si="40"/>
        <v>38976.273000000001</v>
      </c>
    </row>
    <row r="225" spans="1:17" x14ac:dyDescent="0.2">
      <c r="A225" s="69" t="s">
        <v>796</v>
      </c>
      <c r="B225" s="69" t="s">
        <v>20</v>
      </c>
      <c r="C225" s="70">
        <v>54201.698100000001</v>
      </c>
      <c r="D225" s="70">
        <v>1.1000000000000001E-3</v>
      </c>
      <c r="E225" s="41">
        <f t="shared" si="36"/>
        <v>11602.010015534508</v>
      </c>
      <c r="F225">
        <f t="shared" si="30"/>
        <v>11602</v>
      </c>
      <c r="G225">
        <f t="shared" si="37"/>
        <v>1.2119600003643427E-2</v>
      </c>
      <c r="H225" s="10"/>
      <c r="K225">
        <f t="shared" si="38"/>
        <v>1.2119600003643427E-2</v>
      </c>
      <c r="O225">
        <f t="shared" ca="1" si="39"/>
        <v>1.0698817381074494E-2</v>
      </c>
      <c r="Q225" s="2">
        <f t="shared" si="40"/>
        <v>39183.198100000001</v>
      </c>
    </row>
    <row r="226" spans="1:17" x14ac:dyDescent="0.2">
      <c r="A226" s="69" t="s">
        <v>796</v>
      </c>
      <c r="B226" s="69" t="s">
        <v>20</v>
      </c>
      <c r="C226" s="70">
        <v>54437.658799999997</v>
      </c>
      <c r="D226" s="70">
        <v>4.2999999999999999E-4</v>
      </c>
      <c r="E226" s="41">
        <f t="shared" si="36"/>
        <v>11797.005933986853</v>
      </c>
      <c r="F226">
        <f t="shared" si="30"/>
        <v>11797</v>
      </c>
      <c r="G226">
        <f t="shared" si="37"/>
        <v>7.1805999978096224E-3</v>
      </c>
      <c r="H226" s="10"/>
      <c r="K226">
        <f t="shared" si="38"/>
        <v>7.1805999978096224E-3</v>
      </c>
      <c r="O226">
        <f t="shared" ca="1" si="39"/>
        <v>1.1215413532652055E-2</v>
      </c>
      <c r="Q226" s="2">
        <f t="shared" si="40"/>
        <v>39419.158799999997</v>
      </c>
    </row>
    <row r="227" spans="1:17" x14ac:dyDescent="0.2">
      <c r="A227" s="69" t="s">
        <v>796</v>
      </c>
      <c r="B227" s="69" t="s">
        <v>20</v>
      </c>
      <c r="C227" s="70">
        <v>54535.679600000003</v>
      </c>
      <c r="D227" s="70">
        <v>2.7999999999999998E-4</v>
      </c>
      <c r="E227" s="41">
        <f t="shared" si="36"/>
        <v>11878.009490610624</v>
      </c>
      <c r="F227">
        <f t="shared" si="30"/>
        <v>11878</v>
      </c>
      <c r="G227">
        <f t="shared" si="37"/>
        <v>1.1484400005429052E-2</v>
      </c>
      <c r="H227" s="10"/>
      <c r="K227">
        <f t="shared" si="38"/>
        <v>1.1484400005429052E-2</v>
      </c>
      <c r="O227">
        <f t="shared" ca="1" si="39"/>
        <v>1.1429999626384274E-2</v>
      </c>
      <c r="Q227" s="2">
        <f t="shared" si="40"/>
        <v>39517.179600000003</v>
      </c>
    </row>
    <row r="228" spans="1:17" x14ac:dyDescent="0.2">
      <c r="A228" s="69" t="s">
        <v>796</v>
      </c>
      <c r="B228" s="69" t="s">
        <v>20</v>
      </c>
      <c r="C228" s="70">
        <v>54869.658799999997</v>
      </c>
      <c r="D228" s="70">
        <v>1.2999999999999999E-3</v>
      </c>
      <c r="E228" s="41">
        <f t="shared" si="36"/>
        <v>12154.007064986268</v>
      </c>
      <c r="F228">
        <f t="shared" si="30"/>
        <v>12154</v>
      </c>
      <c r="G228">
        <f t="shared" si="37"/>
        <v>8.5491999998339452E-3</v>
      </c>
      <c r="H228" s="10"/>
      <c r="K228">
        <f t="shared" si="38"/>
        <v>8.5491999998339452E-3</v>
      </c>
      <c r="O228">
        <f t="shared" ca="1" si="39"/>
        <v>1.2161181871694057E-2</v>
      </c>
      <c r="Q228" s="2">
        <f t="shared" si="40"/>
        <v>39851.158799999997</v>
      </c>
    </row>
    <row r="229" spans="1:17" x14ac:dyDescent="0.2">
      <c r="A229" s="69" t="s">
        <v>796</v>
      </c>
      <c r="B229" s="69" t="s">
        <v>20</v>
      </c>
      <c r="C229" s="70">
        <v>55238.735399999998</v>
      </c>
      <c r="D229" s="70">
        <v>1.8000000000000001E-4</v>
      </c>
      <c r="E229" s="41">
        <f t="shared" si="36"/>
        <v>12459.008832637703</v>
      </c>
      <c r="F229">
        <f t="shared" si="30"/>
        <v>12459</v>
      </c>
      <c r="G229">
        <f t="shared" si="37"/>
        <v>1.0688199996366166E-2</v>
      </c>
      <c r="H229" s="10"/>
      <c r="K229">
        <f t="shared" si="38"/>
        <v>1.0688199996366166E-2</v>
      </c>
      <c r="O229">
        <f t="shared" ca="1" si="39"/>
        <v>1.2969191236982043E-2</v>
      </c>
      <c r="Q229" s="2">
        <f t="shared" si="40"/>
        <v>40220.235399999998</v>
      </c>
    </row>
    <row r="230" spans="1:17" x14ac:dyDescent="0.2">
      <c r="A230" s="69" t="s">
        <v>796</v>
      </c>
      <c r="B230" s="69" t="s">
        <v>20</v>
      </c>
      <c r="C230" s="70">
        <v>55543.674099999997</v>
      </c>
      <c r="D230" s="70">
        <v>2.2000000000000001E-4</v>
      </c>
      <c r="E230" s="41">
        <f t="shared" si="36"/>
        <v>12711.007584455969</v>
      </c>
      <c r="F230">
        <f t="shared" si="30"/>
        <v>12711</v>
      </c>
      <c r="G230">
        <f t="shared" si="37"/>
        <v>9.1777999987243675E-3</v>
      </c>
      <c r="H230" s="10"/>
      <c r="K230">
        <f t="shared" si="38"/>
        <v>9.1777999987243675E-3</v>
      </c>
      <c r="O230">
        <f t="shared" ca="1" si="39"/>
        <v>1.363679241748228E-2</v>
      </c>
      <c r="Q230" s="2">
        <f t="shared" si="40"/>
        <v>40525.174099999997</v>
      </c>
    </row>
    <row r="231" spans="1:17" x14ac:dyDescent="0.2">
      <c r="A231" s="69" t="s">
        <v>796</v>
      </c>
      <c r="B231" s="69" t="s">
        <v>20</v>
      </c>
      <c r="C231" s="70">
        <v>55612.652900000001</v>
      </c>
      <c r="D231" s="70">
        <v>3.6000000000000002E-4</v>
      </c>
      <c r="E231" s="41">
        <f t="shared" si="36"/>
        <v>12768.011078935098</v>
      </c>
      <c r="F231">
        <f t="shared" si="30"/>
        <v>12768</v>
      </c>
      <c r="G231">
        <f t="shared" si="37"/>
        <v>1.3406400001258589E-2</v>
      </c>
      <c r="H231" s="10"/>
      <c r="K231">
        <f t="shared" si="38"/>
        <v>1.3406400001258589E-2</v>
      </c>
      <c r="O231">
        <f t="shared" ca="1" si="39"/>
        <v>1.3787797446404952E-2</v>
      </c>
      <c r="Q231" s="2">
        <f t="shared" si="40"/>
        <v>40594.152900000001</v>
      </c>
    </row>
    <row r="232" spans="1:17" x14ac:dyDescent="0.2">
      <c r="A232" s="69" t="s">
        <v>796</v>
      </c>
      <c r="B232" s="69" t="s">
        <v>20</v>
      </c>
      <c r="C232" s="70">
        <v>55923.640500000001</v>
      </c>
      <c r="D232" s="70">
        <v>1.8000000000000001E-4</v>
      </c>
      <c r="E232" s="41">
        <f t="shared" si="36"/>
        <v>13025.008590339716</v>
      </c>
      <c r="F232">
        <f t="shared" si="30"/>
        <v>13025</v>
      </c>
      <c r="G232">
        <f t="shared" si="37"/>
        <v>1.0394999997515697E-2</v>
      </c>
      <c r="H232" s="10"/>
      <c r="K232">
        <f t="shared" si="38"/>
        <v>1.0394999997515697E-2</v>
      </c>
      <c r="O232">
        <f t="shared" ca="1" si="39"/>
        <v>1.4468644682073838E-2</v>
      </c>
      <c r="Q232" s="2">
        <f t="shared" si="40"/>
        <v>40905.140500000001</v>
      </c>
    </row>
    <row r="233" spans="1:17" x14ac:dyDescent="0.2">
      <c r="A233" s="69" t="s">
        <v>796</v>
      </c>
      <c r="B233" s="69" t="s">
        <v>20</v>
      </c>
      <c r="C233" s="70">
        <v>55929.694900000002</v>
      </c>
      <c r="D233" s="70">
        <v>4.2000000000000002E-4</v>
      </c>
      <c r="E233" s="41">
        <f t="shared" si="36"/>
        <v>13030.011895079353</v>
      </c>
      <c r="F233">
        <f t="shared" si="30"/>
        <v>13030</v>
      </c>
      <c r="G233">
        <f t="shared" si="37"/>
        <v>1.4393999997992069E-2</v>
      </c>
      <c r="H233" s="10"/>
      <c r="K233">
        <f t="shared" si="38"/>
        <v>1.4393999997992069E-2</v>
      </c>
      <c r="O233">
        <f t="shared" ca="1" si="39"/>
        <v>1.4481890737242493E-2</v>
      </c>
      <c r="Q233" s="2">
        <f t="shared" si="40"/>
        <v>40911.194900000002</v>
      </c>
    </row>
    <row r="234" spans="1:17" x14ac:dyDescent="0.2">
      <c r="A234" s="69" t="s">
        <v>796</v>
      </c>
      <c r="B234" s="69" t="s">
        <v>20</v>
      </c>
      <c r="C234" s="70">
        <v>56229.791499999999</v>
      </c>
      <c r="D234" s="70">
        <v>6.9999999999999994E-5</v>
      </c>
      <c r="E234" s="41">
        <f t="shared" si="36"/>
        <v>13278.009176581849</v>
      </c>
      <c r="F234">
        <f t="shared" si="30"/>
        <v>13278</v>
      </c>
      <c r="G234">
        <f t="shared" si="37"/>
        <v>1.1104400000476744E-2</v>
      </c>
      <c r="H234" s="10"/>
      <c r="K234">
        <f t="shared" si="38"/>
        <v>1.1104400000476744E-2</v>
      </c>
      <c r="O234">
        <f t="shared" ca="1" si="39"/>
        <v>1.5138895073607807E-2</v>
      </c>
      <c r="Q234" s="2">
        <f t="shared" si="40"/>
        <v>41211.291499999999</v>
      </c>
    </row>
    <row r="235" spans="1:17" x14ac:dyDescent="0.2">
      <c r="A235" s="69" t="s">
        <v>796</v>
      </c>
      <c r="B235" s="69" t="s">
        <v>20</v>
      </c>
      <c r="C235" s="70">
        <v>56235.842400000001</v>
      </c>
      <c r="D235" s="70">
        <v>1.2999999999999999E-4</v>
      </c>
      <c r="E235" s="41">
        <f t="shared" si="36"/>
        <v>13283.009588951212</v>
      </c>
      <c r="F235">
        <f t="shared" si="30"/>
        <v>13283</v>
      </c>
      <c r="G235">
        <f t="shared" si="37"/>
        <v>1.1603400002059061E-2</v>
      </c>
      <c r="H235" s="10"/>
      <c r="K235">
        <f t="shared" si="38"/>
        <v>1.1603400002059061E-2</v>
      </c>
      <c r="O235">
        <f t="shared" ca="1" si="39"/>
        <v>1.5152141128776463E-2</v>
      </c>
      <c r="Q235" s="2">
        <f t="shared" si="40"/>
        <v>41217.342400000001</v>
      </c>
    </row>
    <row r="236" spans="1:17" x14ac:dyDescent="0.2">
      <c r="A236" s="69" t="s">
        <v>796</v>
      </c>
      <c r="B236" s="69" t="s">
        <v>20</v>
      </c>
      <c r="C236" s="70">
        <v>56263.673699999999</v>
      </c>
      <c r="D236" s="70">
        <v>4.2000000000000002E-4</v>
      </c>
      <c r="E236" s="41">
        <f t="shared" si="36"/>
        <v>13306.009138898396</v>
      </c>
      <c r="F236">
        <f t="shared" si="30"/>
        <v>13306</v>
      </c>
      <c r="G236">
        <f t="shared" si="37"/>
        <v>1.1058799995225854E-2</v>
      </c>
      <c r="H236" s="10"/>
      <c r="K236">
        <f t="shared" si="38"/>
        <v>1.1058799995225854E-2</v>
      </c>
      <c r="O236">
        <f t="shared" ca="1" si="39"/>
        <v>1.5213072982552277E-2</v>
      </c>
      <c r="Q236" s="2">
        <f t="shared" si="40"/>
        <v>41245.173699999999</v>
      </c>
    </row>
    <row r="237" spans="1:17" x14ac:dyDescent="0.2">
      <c r="A237" s="69" t="s">
        <v>796</v>
      </c>
      <c r="B237" s="69" t="s">
        <v>20</v>
      </c>
      <c r="C237" s="70">
        <v>56603.706899999997</v>
      </c>
      <c r="D237" s="70">
        <v>6.9999999999999994E-5</v>
      </c>
      <c r="E237" s="41">
        <f t="shared" si="36"/>
        <v>13587.009687457077</v>
      </c>
      <c r="F237">
        <f t="shared" si="30"/>
        <v>13587</v>
      </c>
      <c r="G237">
        <f t="shared" si="37"/>
        <v>1.1722599992936011E-2</v>
      </c>
      <c r="H237" s="10"/>
      <c r="K237">
        <f t="shared" si="38"/>
        <v>1.1722599992936011E-2</v>
      </c>
      <c r="O237">
        <f t="shared" ca="1" si="39"/>
        <v>1.5957501283030716E-2</v>
      </c>
      <c r="Q237" s="2">
        <f t="shared" si="40"/>
        <v>41585.206899999997</v>
      </c>
    </row>
    <row r="238" spans="1:17" x14ac:dyDescent="0.2">
      <c r="A238" s="69" t="s">
        <v>796</v>
      </c>
      <c r="B238" s="69" t="s">
        <v>20</v>
      </c>
      <c r="C238" s="70">
        <v>56966.732300000003</v>
      </c>
      <c r="D238" s="70">
        <v>1E-4</v>
      </c>
      <c r="E238" s="41">
        <f t="shared" si="36"/>
        <v>13887.010794821701</v>
      </c>
      <c r="F238">
        <f t="shared" si="30"/>
        <v>13887</v>
      </c>
      <c r="G238">
        <f t="shared" si="37"/>
        <v>1.306260000274051E-2</v>
      </c>
      <c r="H238" s="10"/>
      <c r="K238">
        <f t="shared" si="38"/>
        <v>1.306260000274051E-2</v>
      </c>
      <c r="O238">
        <f t="shared" ca="1" si="39"/>
        <v>1.6752264593150046E-2</v>
      </c>
      <c r="Q238" s="2">
        <f t="shared" si="40"/>
        <v>41948.232300000003</v>
      </c>
    </row>
    <row r="239" spans="1:17" x14ac:dyDescent="0.2">
      <c r="A239" s="69" t="s">
        <v>796</v>
      </c>
      <c r="B239" s="69" t="s">
        <v>20</v>
      </c>
      <c r="C239" s="70">
        <v>57312.8177</v>
      </c>
      <c r="D239" s="70">
        <v>6.9999999999999994E-5</v>
      </c>
      <c r="E239" s="41">
        <f t="shared" si="36"/>
        <v>14173.012830058702</v>
      </c>
      <c r="F239">
        <f t="shared" si="30"/>
        <v>14173</v>
      </c>
      <c r="G239">
        <f t="shared" si="37"/>
        <v>1.5525399998296052E-2</v>
      </c>
      <c r="H239" s="10"/>
      <c r="K239">
        <f t="shared" si="38"/>
        <v>1.5525399998296052E-2</v>
      </c>
      <c r="O239">
        <f t="shared" ca="1" si="39"/>
        <v>1.7509938948797134E-2</v>
      </c>
      <c r="Q239" s="2">
        <f t="shared" si="40"/>
        <v>42294.3177</v>
      </c>
    </row>
    <row r="240" spans="1:17" x14ac:dyDescent="0.2">
      <c r="A240" s="69" t="s">
        <v>796</v>
      </c>
      <c r="B240" s="69" t="s">
        <v>20</v>
      </c>
      <c r="C240" s="70">
        <v>57335.805</v>
      </c>
      <c r="D240" s="70">
        <v>1.8000000000000001E-4</v>
      </c>
      <c r="E240" s="41">
        <f t="shared" si="36"/>
        <v>14192.009339546255</v>
      </c>
      <c r="F240">
        <f t="shared" si="30"/>
        <v>14192</v>
      </c>
      <c r="G240">
        <f t="shared" si="37"/>
        <v>1.1301600003207568E-2</v>
      </c>
      <c r="H240" s="10"/>
      <c r="K240">
        <f t="shared" si="38"/>
        <v>1.1301600003207568E-2</v>
      </c>
      <c r="O240">
        <f t="shared" ca="1" si="39"/>
        <v>1.7560273958438025E-2</v>
      </c>
      <c r="Q240" s="2">
        <f t="shared" si="40"/>
        <v>42317.305</v>
      </c>
    </row>
    <row r="241" spans="1:17" x14ac:dyDescent="0.2">
      <c r="A241" s="69" t="s">
        <v>796</v>
      </c>
      <c r="B241" s="69" t="s">
        <v>20</v>
      </c>
      <c r="C241" s="70">
        <v>57698.832699999999</v>
      </c>
      <c r="D241" s="70">
        <v>8.0000000000000007E-5</v>
      </c>
      <c r="E241" s="41">
        <f t="shared" si="36"/>
        <v>14492.012347611339</v>
      </c>
      <c r="F241">
        <f t="shared" si="30"/>
        <v>14492</v>
      </c>
      <c r="G241">
        <f t="shared" si="37"/>
        <v>1.4941599998564925E-2</v>
      </c>
      <c r="H241" s="10"/>
      <c r="K241">
        <f t="shared" si="38"/>
        <v>1.4941599998564925E-2</v>
      </c>
      <c r="O241">
        <f t="shared" ca="1" si="39"/>
        <v>1.8355037268557355E-2</v>
      </c>
      <c r="Q241" s="2">
        <f t="shared" si="40"/>
        <v>42680.332699999999</v>
      </c>
    </row>
    <row r="242" spans="1:17" x14ac:dyDescent="0.2">
      <c r="A242" s="69" t="s">
        <v>796</v>
      </c>
      <c r="B242" s="69" t="s">
        <v>20</v>
      </c>
      <c r="C242" s="70">
        <v>55917.5838</v>
      </c>
      <c r="D242" s="71">
        <v>1.1999999999999999E-3</v>
      </c>
      <c r="E242" s="41">
        <f t="shared" si="36"/>
        <v>13020.003384899612</v>
      </c>
      <c r="F242">
        <f t="shared" si="30"/>
        <v>13020</v>
      </c>
      <c r="G242">
        <f t="shared" si="37"/>
        <v>4.0959999969345517E-3</v>
      </c>
      <c r="H242" s="10"/>
      <c r="K242">
        <f t="shared" si="38"/>
        <v>4.0959999969345517E-3</v>
      </c>
      <c r="O242">
        <f t="shared" ca="1" si="39"/>
        <v>1.4455398626905182E-2</v>
      </c>
      <c r="Q242" s="2">
        <f t="shared" si="40"/>
        <v>40899.0838</v>
      </c>
    </row>
    <row r="243" spans="1:17" x14ac:dyDescent="0.2">
      <c r="A243" s="69" t="s">
        <v>796</v>
      </c>
      <c r="B243" s="69" t="s">
        <v>20</v>
      </c>
      <c r="C243" s="70">
        <v>55985.356399999997</v>
      </c>
      <c r="D243" s="71">
        <v>7.5000000000000002E-4</v>
      </c>
      <c r="E243" s="41">
        <f t="shared" si="36"/>
        <v>13076.01008594306</v>
      </c>
      <c r="F243">
        <f t="shared" si="30"/>
        <v>13076</v>
      </c>
      <c r="G243">
        <f t="shared" si="37"/>
        <v>1.2204799997562077E-2</v>
      </c>
      <c r="H243" s="10"/>
      <c r="K243">
        <f t="shared" si="38"/>
        <v>1.2204799997562077E-2</v>
      </c>
      <c r="O243">
        <f t="shared" ca="1" si="39"/>
        <v>1.4603754444794129E-2</v>
      </c>
      <c r="Q243" s="2">
        <f t="shared" si="40"/>
        <v>40966.856399999997</v>
      </c>
    </row>
    <row r="244" spans="1:17" x14ac:dyDescent="0.2">
      <c r="A244" s="72" t="s">
        <v>797</v>
      </c>
      <c r="B244" s="73" t="s">
        <v>68</v>
      </c>
      <c r="C244" s="74">
        <v>58158.669300000001</v>
      </c>
      <c r="D244" s="74">
        <v>2.0000000000000001E-4</v>
      </c>
      <c r="E244" s="41">
        <f t="shared" si="36"/>
        <v>14872.01740843293</v>
      </c>
      <c r="F244">
        <f t="shared" si="30"/>
        <v>14872</v>
      </c>
      <c r="G244">
        <f t="shared" si="37"/>
        <v>2.1065600005385932E-2</v>
      </c>
      <c r="H244" s="10"/>
      <c r="K244">
        <f t="shared" si="38"/>
        <v>2.1065600005385932E-2</v>
      </c>
      <c r="O244">
        <f t="shared" ca="1" si="39"/>
        <v>1.9361737461375171E-2</v>
      </c>
      <c r="Q244" s="2">
        <f t="shared" si="40"/>
        <v>43140.169300000001</v>
      </c>
    </row>
    <row r="245" spans="1:17" x14ac:dyDescent="0.2">
      <c r="A245" s="72" t="s">
        <v>798</v>
      </c>
      <c r="B245" s="73" t="s">
        <v>68</v>
      </c>
      <c r="C245" s="74">
        <v>58567.6734</v>
      </c>
      <c r="D245" s="74">
        <v>4.0000000000000002E-4</v>
      </c>
      <c r="E245" s="41">
        <f t="shared" si="36"/>
        <v>15210.014922977833</v>
      </c>
      <c r="F245">
        <f>ROUND(2*E245,0)/2</f>
        <v>15210</v>
      </c>
      <c r="G245">
        <f t="shared" si="37"/>
        <v>1.8058000001474284E-2</v>
      </c>
      <c r="H245" s="10"/>
      <c r="K245">
        <f t="shared" si="38"/>
        <v>1.8058000001474284E-2</v>
      </c>
      <c r="O245">
        <f t="shared" ca="1" si="39"/>
        <v>2.0257170790776283E-2</v>
      </c>
      <c r="Q245" s="2">
        <f t="shared" si="40"/>
        <v>43549.1734</v>
      </c>
    </row>
    <row r="246" spans="1:17" x14ac:dyDescent="0.2">
      <c r="A246" s="72" t="s">
        <v>798</v>
      </c>
      <c r="B246" s="73" t="s">
        <v>68</v>
      </c>
      <c r="C246" s="74">
        <v>58567.677100000001</v>
      </c>
      <c r="D246" s="74">
        <v>2.0000000000000001E-4</v>
      </c>
      <c r="E246" s="41">
        <f t="shared" si="36"/>
        <v>15210.017980626408</v>
      </c>
      <c r="F246">
        <f>ROUND(2*E246,0)/2</f>
        <v>15210</v>
      </c>
      <c r="G246">
        <f t="shared" si="37"/>
        <v>2.1758000002591871E-2</v>
      </c>
      <c r="H246" s="10"/>
      <c r="K246">
        <f t="shared" si="38"/>
        <v>2.1758000002591871E-2</v>
      </c>
      <c r="O246">
        <f t="shared" ca="1" si="39"/>
        <v>2.0257170790776283E-2</v>
      </c>
      <c r="Q246" s="2">
        <f t="shared" si="40"/>
        <v>43549.177100000001</v>
      </c>
    </row>
    <row r="247" spans="1:17" x14ac:dyDescent="0.2">
      <c r="A247" s="75" t="s">
        <v>799</v>
      </c>
      <c r="B247" s="76" t="s">
        <v>68</v>
      </c>
      <c r="C247" s="77">
        <v>58810.902900000001</v>
      </c>
      <c r="D247" s="77">
        <v>2.0000000000000001E-4</v>
      </c>
      <c r="E247" s="41">
        <f t="shared" si="36"/>
        <v>15411.017716015849</v>
      </c>
      <c r="F247">
        <f>ROUND(2*E247,0)/2</f>
        <v>15411</v>
      </c>
      <c r="G247">
        <f t="shared" si="37"/>
        <v>2.1437800001876894E-2</v>
      </c>
      <c r="H247" s="10"/>
      <c r="K247">
        <f t="shared" si="38"/>
        <v>2.1437800001876894E-2</v>
      </c>
      <c r="O247">
        <f t="shared" ca="1" si="39"/>
        <v>2.0789662208556228E-2</v>
      </c>
      <c r="Q247" s="2">
        <f t="shared" si="40"/>
        <v>43792.402900000001</v>
      </c>
    </row>
    <row r="248" spans="1:17" x14ac:dyDescent="0.2">
      <c r="A248" s="78" t="s">
        <v>800</v>
      </c>
      <c r="B248" s="73" t="s">
        <v>68</v>
      </c>
      <c r="C248" s="74">
        <v>59138.836300000003</v>
      </c>
      <c r="D248" s="74">
        <v>1E-4</v>
      </c>
      <c r="E248" s="41">
        <f>+(C248-C$7)/C$8</f>
        <v>15682.019092618822</v>
      </c>
      <c r="F248">
        <f>ROUND(2*E248,0)/2</f>
        <v>15682</v>
      </c>
      <c r="G248">
        <f>+C248-(C$7+F248*C$8)</f>
        <v>2.3103600004105829E-2</v>
      </c>
      <c r="H248" s="10"/>
      <c r="K248">
        <f>G248</f>
        <v>2.3103600004105829E-2</v>
      </c>
      <c r="O248">
        <f ca="1">+C$11+C$12*F248</f>
        <v>2.1507598398697356E-2</v>
      </c>
      <c r="Q248" s="2">
        <f>+C248-15018.5</f>
        <v>44120.336300000003</v>
      </c>
    </row>
    <row r="249" spans="1:17" x14ac:dyDescent="0.2">
      <c r="A249" s="78" t="s">
        <v>800</v>
      </c>
      <c r="B249" s="73" t="s">
        <v>68</v>
      </c>
      <c r="C249" s="74">
        <v>59161.828200000004</v>
      </c>
      <c r="D249" s="74">
        <v>5.0000000000000001E-4</v>
      </c>
      <c r="E249" s="41">
        <f>+(C249-C$7)/C$8</f>
        <v>15701.019403507307</v>
      </c>
      <c r="F249">
        <f>ROUND(2*E249,0)/2</f>
        <v>15701</v>
      </c>
      <c r="G249">
        <f>+C249-(C$7+F249*C$8)</f>
        <v>2.3479800001950935E-2</v>
      </c>
      <c r="H249" s="10"/>
      <c r="K249">
        <f>G249</f>
        <v>2.3479800001950935E-2</v>
      </c>
      <c r="O249">
        <f ca="1">+C$11+C$12*F249</f>
        <v>2.1557933408338247E-2</v>
      </c>
      <c r="Q249" s="2">
        <f>+C249-15018.5</f>
        <v>44143.328200000004</v>
      </c>
    </row>
    <row r="250" spans="1:17" x14ac:dyDescent="0.2">
      <c r="A250" s="79" t="s">
        <v>801</v>
      </c>
      <c r="B250" s="80" t="s">
        <v>68</v>
      </c>
      <c r="C250" s="81">
        <v>58810.902900000001</v>
      </c>
      <c r="D250" s="82">
        <v>2.0000000000000001E-4</v>
      </c>
      <c r="E250" s="41">
        <f t="shared" ref="E250:E255" si="41">+(C250-C$7)/C$8</f>
        <v>15411.017716015849</v>
      </c>
      <c r="F250">
        <f t="shared" ref="F250:F255" si="42">ROUND(2*E250,0)/2</f>
        <v>15411</v>
      </c>
      <c r="G250">
        <f t="shared" ref="G250:G255" si="43">+C250-(C$7+F250*C$8)</f>
        <v>2.1437800001876894E-2</v>
      </c>
      <c r="H250" s="10"/>
      <c r="K250">
        <f t="shared" ref="K250:K255" si="44">G250</f>
        <v>2.1437800001876894E-2</v>
      </c>
      <c r="O250">
        <f t="shared" ref="O250:O255" ca="1" si="45">+C$11+C$12*F250</f>
        <v>2.0789662208556228E-2</v>
      </c>
      <c r="Q250" s="2">
        <f t="shared" ref="Q250:Q255" si="46">+C250-15018.5</f>
        <v>43792.402900000001</v>
      </c>
    </row>
    <row r="251" spans="1:17" ht="12" customHeight="1" x14ac:dyDescent="0.2">
      <c r="A251" s="82" t="s">
        <v>802</v>
      </c>
      <c r="B251" s="80" t="s">
        <v>68</v>
      </c>
      <c r="C251" s="81">
        <v>59138.836300000003</v>
      </c>
      <c r="D251" s="82">
        <v>1E-4</v>
      </c>
      <c r="E251" s="41">
        <f t="shared" si="41"/>
        <v>15682.019092618822</v>
      </c>
      <c r="F251">
        <f t="shared" si="42"/>
        <v>15682</v>
      </c>
      <c r="G251">
        <f t="shared" si="43"/>
        <v>2.3103600004105829E-2</v>
      </c>
      <c r="H251" s="10"/>
      <c r="K251">
        <f t="shared" si="44"/>
        <v>2.3103600004105829E-2</v>
      </c>
      <c r="O251">
        <f t="shared" ca="1" si="45"/>
        <v>2.1507598398697356E-2</v>
      </c>
      <c r="Q251" s="2">
        <f t="shared" si="46"/>
        <v>44120.336300000003</v>
      </c>
    </row>
    <row r="252" spans="1:17" ht="12" customHeight="1" x14ac:dyDescent="0.2">
      <c r="A252" s="82" t="s">
        <v>802</v>
      </c>
      <c r="B252" s="80" t="s">
        <v>68</v>
      </c>
      <c r="C252" s="81">
        <v>59161.828200000004</v>
      </c>
      <c r="D252" s="82">
        <v>5.0000000000000001E-4</v>
      </c>
      <c r="E252" s="41">
        <f t="shared" si="41"/>
        <v>15701.019403507307</v>
      </c>
      <c r="F252">
        <f t="shared" si="42"/>
        <v>15701</v>
      </c>
      <c r="G252">
        <f t="shared" si="43"/>
        <v>2.3479800001950935E-2</v>
      </c>
      <c r="H252" s="10"/>
      <c r="K252">
        <f t="shared" si="44"/>
        <v>2.3479800001950935E-2</v>
      </c>
      <c r="O252">
        <f t="shared" ca="1" si="45"/>
        <v>2.1557933408338247E-2</v>
      </c>
      <c r="Q252" s="2">
        <f t="shared" si="46"/>
        <v>44143.328200000004</v>
      </c>
    </row>
    <row r="253" spans="1:17" ht="12" customHeight="1" x14ac:dyDescent="0.2">
      <c r="A253" s="82" t="s">
        <v>803</v>
      </c>
      <c r="B253" s="80" t="s">
        <v>68</v>
      </c>
      <c r="C253" s="81">
        <v>59281.620000000112</v>
      </c>
      <c r="D253" s="82" t="s">
        <v>118</v>
      </c>
      <c r="E253" s="41">
        <f t="shared" si="41"/>
        <v>15800.014329628822</v>
      </c>
      <c r="F253">
        <f t="shared" si="42"/>
        <v>15800</v>
      </c>
      <c r="G253">
        <f t="shared" si="43"/>
        <v>1.7340000107651576E-2</v>
      </c>
      <c r="H253" s="10"/>
      <c r="K253">
        <f t="shared" si="44"/>
        <v>1.7340000107651576E-2</v>
      </c>
      <c r="O253">
        <f t="shared" ca="1" si="45"/>
        <v>2.1820205300677624E-2</v>
      </c>
      <c r="Q253" s="2">
        <f t="shared" si="46"/>
        <v>44263.120000000112</v>
      </c>
    </row>
    <row r="254" spans="1:17" ht="12" customHeight="1" x14ac:dyDescent="0.2">
      <c r="A254" s="82" t="s">
        <v>804</v>
      </c>
      <c r="B254" s="80" t="s">
        <v>68</v>
      </c>
      <c r="C254" s="81">
        <v>59556.314700000003</v>
      </c>
      <c r="D254" s="82">
        <v>6.9999999999999999E-4</v>
      </c>
      <c r="E254" s="41">
        <f t="shared" si="41"/>
        <v>16027.019696711013</v>
      </c>
      <c r="F254">
        <f t="shared" si="42"/>
        <v>16027</v>
      </c>
      <c r="G254">
        <f t="shared" si="43"/>
        <v>2.3834600004192907E-2</v>
      </c>
      <c r="H254" s="10"/>
      <c r="K254">
        <f t="shared" si="44"/>
        <v>2.3834600004192907E-2</v>
      </c>
      <c r="O254">
        <f t="shared" ca="1" si="45"/>
        <v>2.2421576205334581E-2</v>
      </c>
      <c r="Q254" s="2">
        <f t="shared" si="46"/>
        <v>44537.814700000003</v>
      </c>
    </row>
    <row r="255" spans="1:17" ht="12" customHeight="1" x14ac:dyDescent="0.2">
      <c r="A255" s="82" t="s">
        <v>805</v>
      </c>
      <c r="B255" s="80" t="s">
        <v>68</v>
      </c>
      <c r="C255" s="81">
        <v>59620.450700000001</v>
      </c>
      <c r="D255" s="82">
        <v>1E-4</v>
      </c>
      <c r="E255" s="41">
        <f t="shared" si="41"/>
        <v>16080.021142400314</v>
      </c>
      <c r="F255">
        <f t="shared" si="42"/>
        <v>16080</v>
      </c>
      <c r="G255">
        <f t="shared" si="43"/>
        <v>2.5584000002709217E-2</v>
      </c>
      <c r="H255" s="10"/>
      <c r="K255">
        <f t="shared" si="44"/>
        <v>2.5584000002709217E-2</v>
      </c>
      <c r="O255">
        <f t="shared" ca="1" si="45"/>
        <v>2.256198439012233E-2</v>
      </c>
      <c r="Q255" s="2">
        <f t="shared" si="46"/>
        <v>44601.950700000001</v>
      </c>
    </row>
    <row r="256" spans="1:17" x14ac:dyDescent="0.2">
      <c r="C256" s="44"/>
      <c r="D256" s="44"/>
      <c r="E256" s="44"/>
      <c r="F256" s="44"/>
      <c r="G256" s="44"/>
    </row>
    <row r="257" spans="3:7" x14ac:dyDescent="0.2">
      <c r="C257" s="44"/>
      <c r="D257" s="44"/>
      <c r="E257" s="44"/>
      <c r="F257" s="44"/>
      <c r="G257" s="44"/>
    </row>
    <row r="258" spans="3:7" x14ac:dyDescent="0.2">
      <c r="C258" s="44"/>
      <c r="D258" s="44"/>
      <c r="E258" s="44"/>
      <c r="F258" s="44"/>
      <c r="G258" s="44"/>
    </row>
    <row r="259" spans="3:7" x14ac:dyDescent="0.2">
      <c r="C259" s="44"/>
      <c r="D259" s="44"/>
      <c r="E259" s="44"/>
      <c r="F259" s="44"/>
      <c r="G259" s="44"/>
    </row>
    <row r="260" spans="3:7" x14ac:dyDescent="0.2">
      <c r="C260" s="44"/>
      <c r="D260" s="44"/>
      <c r="E260" s="44"/>
      <c r="F260" s="44"/>
      <c r="G260" s="44"/>
    </row>
    <row r="261" spans="3:7" x14ac:dyDescent="0.2">
      <c r="C261" s="44"/>
      <c r="D261" s="44"/>
      <c r="E261" s="44"/>
      <c r="F261" s="44"/>
      <c r="G261" s="44"/>
    </row>
    <row r="262" spans="3:7" x14ac:dyDescent="0.2">
      <c r="C262" s="44"/>
      <c r="D262" s="44"/>
      <c r="E262" s="44"/>
      <c r="F262" s="44"/>
      <c r="G262" s="44"/>
    </row>
    <row r="263" spans="3:7" x14ac:dyDescent="0.2">
      <c r="C263" s="44"/>
      <c r="D263" s="44"/>
      <c r="E263" s="44"/>
      <c r="F263" s="44"/>
      <c r="G263" s="44"/>
    </row>
    <row r="264" spans="3:7" x14ac:dyDescent="0.2">
      <c r="C264" s="44"/>
      <c r="D264" s="44"/>
      <c r="E264" s="44"/>
      <c r="F264" s="44"/>
      <c r="G264" s="44"/>
    </row>
    <row r="265" spans="3:7" x14ac:dyDescent="0.2">
      <c r="C265" s="44"/>
      <c r="D265" s="44"/>
      <c r="E265" s="44"/>
      <c r="F265" s="44"/>
      <c r="G265" s="44"/>
    </row>
    <row r="266" spans="3:7" x14ac:dyDescent="0.2">
      <c r="C266" s="44"/>
      <c r="D266" s="44"/>
      <c r="E266" s="44"/>
      <c r="F266" s="44"/>
      <c r="G266" s="44"/>
    </row>
    <row r="267" spans="3:7" x14ac:dyDescent="0.2">
      <c r="C267" s="44"/>
      <c r="D267" s="44"/>
      <c r="E267" s="44"/>
      <c r="F267" s="44"/>
      <c r="G267" s="44"/>
    </row>
    <row r="268" spans="3:7" x14ac:dyDescent="0.2">
      <c r="C268" s="44"/>
      <c r="D268" s="44"/>
      <c r="E268" s="44"/>
      <c r="F268" s="44"/>
      <c r="G268" s="44"/>
    </row>
    <row r="269" spans="3:7" x14ac:dyDescent="0.2">
      <c r="C269" s="44"/>
      <c r="D269" s="44"/>
      <c r="E269" s="44"/>
      <c r="F269" s="44"/>
      <c r="G269" s="44"/>
    </row>
    <row r="270" spans="3:7" x14ac:dyDescent="0.2">
      <c r="C270" s="44"/>
      <c r="D270" s="44"/>
      <c r="E270" s="44"/>
      <c r="F270" s="44"/>
      <c r="G270" s="44"/>
    </row>
    <row r="271" spans="3:7" x14ac:dyDescent="0.2">
      <c r="C271" s="44"/>
      <c r="D271" s="44"/>
      <c r="E271" s="44"/>
      <c r="F271" s="44"/>
      <c r="G271" s="44"/>
    </row>
    <row r="272" spans="3:7" x14ac:dyDescent="0.2">
      <c r="C272" s="44"/>
      <c r="D272" s="44"/>
      <c r="E272" s="44"/>
      <c r="F272" s="44"/>
      <c r="G272" s="44"/>
    </row>
    <row r="273" spans="3:7" x14ac:dyDescent="0.2">
      <c r="C273" s="44"/>
      <c r="D273" s="44"/>
      <c r="E273" s="44"/>
      <c r="F273" s="44"/>
      <c r="G273" s="44"/>
    </row>
    <row r="274" spans="3:7" x14ac:dyDescent="0.2">
      <c r="C274" s="44"/>
      <c r="D274" s="44"/>
      <c r="E274" s="44"/>
      <c r="F274" s="44"/>
      <c r="G274" s="44"/>
    </row>
    <row r="275" spans="3:7" x14ac:dyDescent="0.2">
      <c r="C275" s="44"/>
      <c r="D275" s="44"/>
      <c r="E275" s="44"/>
      <c r="F275" s="44"/>
      <c r="G275" s="44"/>
    </row>
    <row r="276" spans="3:7" x14ac:dyDescent="0.2">
      <c r="C276" s="44"/>
      <c r="D276" s="44"/>
      <c r="E276" s="44"/>
      <c r="F276" s="44"/>
      <c r="G276" s="44"/>
    </row>
    <row r="277" spans="3:7" x14ac:dyDescent="0.2">
      <c r="C277" s="44"/>
      <c r="D277" s="44"/>
      <c r="E277" s="44"/>
      <c r="F277" s="44"/>
      <c r="G277" s="44"/>
    </row>
    <row r="278" spans="3:7" x14ac:dyDescent="0.2">
      <c r="C278" s="44"/>
      <c r="D278" s="44"/>
      <c r="E278" s="44"/>
      <c r="F278" s="44"/>
      <c r="G278" s="44"/>
    </row>
    <row r="279" spans="3:7" x14ac:dyDescent="0.2">
      <c r="C279" s="44"/>
      <c r="D279" s="44"/>
      <c r="E279" s="44"/>
      <c r="F279" s="44"/>
      <c r="G279" s="44"/>
    </row>
    <row r="280" spans="3:7" x14ac:dyDescent="0.2">
      <c r="C280" s="44"/>
      <c r="D280" s="44"/>
      <c r="E280" s="44"/>
      <c r="F280" s="44"/>
      <c r="G280" s="44"/>
    </row>
    <row r="281" spans="3:7" x14ac:dyDescent="0.2">
      <c r="C281" s="44"/>
      <c r="D281" s="44"/>
      <c r="E281" s="44"/>
      <c r="F281" s="44"/>
      <c r="G281" s="44"/>
    </row>
    <row r="282" spans="3:7" x14ac:dyDescent="0.2">
      <c r="C282" s="44"/>
      <c r="D282" s="44"/>
      <c r="E282" s="44"/>
      <c r="F282" s="44"/>
      <c r="G282" s="44"/>
    </row>
    <row r="283" spans="3:7" x14ac:dyDescent="0.2">
      <c r="C283" s="44"/>
      <c r="D283" s="44"/>
      <c r="E283" s="44"/>
      <c r="F283" s="44"/>
      <c r="G283" s="44"/>
    </row>
    <row r="284" spans="3:7" x14ac:dyDescent="0.2">
      <c r="C284" s="44"/>
      <c r="D284" s="44"/>
      <c r="E284" s="44"/>
      <c r="F284" s="44"/>
      <c r="G284" s="44"/>
    </row>
    <row r="285" spans="3:7" x14ac:dyDescent="0.2">
      <c r="C285" s="44"/>
      <c r="D285" s="44"/>
      <c r="E285" s="44"/>
      <c r="F285" s="44"/>
      <c r="G285" s="44"/>
    </row>
    <row r="286" spans="3:7" x14ac:dyDescent="0.2">
      <c r="C286" s="44"/>
      <c r="D286" s="44"/>
      <c r="E286" s="44"/>
      <c r="F286" s="44"/>
      <c r="G286" s="44"/>
    </row>
    <row r="287" spans="3:7" x14ac:dyDescent="0.2">
      <c r="C287" s="44"/>
      <c r="D287" s="44"/>
      <c r="E287" s="44"/>
      <c r="F287" s="44"/>
      <c r="G287" s="44"/>
    </row>
    <row r="288" spans="3:7" x14ac:dyDescent="0.2">
      <c r="C288" s="44"/>
      <c r="D288" s="44"/>
      <c r="E288" s="44"/>
      <c r="F288" s="44"/>
      <c r="G288" s="44"/>
    </row>
    <row r="289" spans="3:7" x14ac:dyDescent="0.2">
      <c r="C289" s="44"/>
      <c r="D289" s="44"/>
      <c r="E289" s="44"/>
      <c r="F289" s="44"/>
      <c r="G289" s="44"/>
    </row>
    <row r="290" spans="3:7" x14ac:dyDescent="0.2">
      <c r="C290" s="44"/>
      <c r="D290" s="44"/>
      <c r="E290" s="44"/>
      <c r="F290" s="44"/>
      <c r="G290" s="44"/>
    </row>
    <row r="291" spans="3:7" x14ac:dyDescent="0.2">
      <c r="C291" s="44"/>
      <c r="D291" s="44"/>
      <c r="E291" s="44"/>
      <c r="F291" s="44"/>
      <c r="G291" s="44"/>
    </row>
    <row r="292" spans="3:7" x14ac:dyDescent="0.2">
      <c r="C292" s="44"/>
      <c r="D292" s="44"/>
      <c r="E292" s="44"/>
      <c r="F292" s="44"/>
      <c r="G292" s="44"/>
    </row>
    <row r="293" spans="3:7" x14ac:dyDescent="0.2">
      <c r="C293" s="44"/>
      <c r="D293" s="44"/>
      <c r="E293" s="44"/>
      <c r="F293" s="44"/>
      <c r="G293" s="44"/>
    </row>
    <row r="294" spans="3:7" x14ac:dyDescent="0.2">
      <c r="C294" s="44"/>
      <c r="D294" s="44"/>
      <c r="E294" s="44"/>
      <c r="F294" s="44"/>
      <c r="G294" s="44"/>
    </row>
    <row r="295" spans="3:7" x14ac:dyDescent="0.2">
      <c r="C295" s="44"/>
      <c r="D295" s="44"/>
      <c r="E295" s="44"/>
      <c r="F295" s="44"/>
      <c r="G295" s="44"/>
    </row>
    <row r="296" spans="3:7" x14ac:dyDescent="0.2">
      <c r="C296" s="44"/>
      <c r="D296" s="44"/>
      <c r="E296" s="44"/>
      <c r="F296" s="44"/>
      <c r="G296" s="44"/>
    </row>
    <row r="297" spans="3:7" x14ac:dyDescent="0.2">
      <c r="C297" s="44"/>
      <c r="D297" s="44"/>
      <c r="E297" s="44"/>
      <c r="F297" s="44"/>
      <c r="G297" s="44"/>
    </row>
    <row r="298" spans="3:7" x14ac:dyDescent="0.2">
      <c r="C298" s="44"/>
      <c r="D298" s="44"/>
      <c r="E298" s="44"/>
      <c r="F298" s="44"/>
      <c r="G298" s="44"/>
    </row>
    <row r="299" spans="3:7" x14ac:dyDescent="0.2">
      <c r="C299" s="44"/>
      <c r="D299" s="44"/>
      <c r="E299" s="44"/>
      <c r="F299" s="44"/>
      <c r="G299" s="44"/>
    </row>
    <row r="300" spans="3:7" x14ac:dyDescent="0.2">
      <c r="C300" s="44"/>
      <c r="D300" s="44"/>
      <c r="E300" s="44"/>
      <c r="F300" s="44"/>
      <c r="G300" s="44"/>
    </row>
    <row r="301" spans="3:7" x14ac:dyDescent="0.2">
      <c r="C301" s="44"/>
      <c r="D301" s="44"/>
      <c r="E301" s="44"/>
      <c r="F301" s="44"/>
      <c r="G301" s="44"/>
    </row>
    <row r="302" spans="3:7" x14ac:dyDescent="0.2">
      <c r="C302" s="44"/>
      <c r="D302" s="44"/>
      <c r="E302" s="44"/>
      <c r="F302" s="44"/>
      <c r="G302" s="44"/>
    </row>
    <row r="303" spans="3:7" x14ac:dyDescent="0.2">
      <c r="C303" s="44"/>
      <c r="D303" s="44"/>
      <c r="E303" s="44"/>
      <c r="F303" s="44"/>
      <c r="G303" s="44"/>
    </row>
    <row r="304" spans="3:7" x14ac:dyDescent="0.2">
      <c r="C304" s="44"/>
      <c r="D304" s="44"/>
      <c r="E304" s="44"/>
      <c r="F304" s="44"/>
      <c r="G304" s="44"/>
    </row>
    <row r="305" spans="3:7" x14ac:dyDescent="0.2">
      <c r="C305" s="44"/>
      <c r="D305" s="44"/>
      <c r="E305" s="44"/>
      <c r="F305" s="44"/>
      <c r="G305" s="44"/>
    </row>
    <row r="306" spans="3:7" x14ac:dyDescent="0.2">
      <c r="C306" s="44"/>
      <c r="D306" s="44"/>
      <c r="E306" s="44"/>
      <c r="F306" s="44"/>
      <c r="G306" s="44"/>
    </row>
    <row r="307" spans="3:7" x14ac:dyDescent="0.2">
      <c r="C307" s="44"/>
      <c r="D307" s="44"/>
      <c r="E307" s="44"/>
      <c r="F307" s="44"/>
      <c r="G307" s="44"/>
    </row>
    <row r="308" spans="3:7" x14ac:dyDescent="0.2">
      <c r="C308" s="44"/>
      <c r="D308" s="44"/>
      <c r="E308" s="44"/>
      <c r="F308" s="44"/>
      <c r="G308" s="44"/>
    </row>
    <row r="309" spans="3:7" x14ac:dyDescent="0.2">
      <c r="C309" s="44"/>
      <c r="D309" s="44"/>
      <c r="E309" s="44"/>
      <c r="F309" s="44"/>
      <c r="G309" s="44"/>
    </row>
    <row r="310" spans="3:7" x14ac:dyDescent="0.2">
      <c r="C310" s="44"/>
      <c r="D310" s="44"/>
      <c r="E310" s="44"/>
      <c r="F310" s="44"/>
      <c r="G310" s="44"/>
    </row>
    <row r="311" spans="3:7" x14ac:dyDescent="0.2">
      <c r="C311" s="44"/>
      <c r="D311" s="44"/>
      <c r="E311" s="44"/>
      <c r="F311" s="44"/>
      <c r="G311" s="44"/>
    </row>
    <row r="312" spans="3:7" x14ac:dyDescent="0.2">
      <c r="C312" s="44"/>
      <c r="D312" s="44"/>
      <c r="E312" s="44"/>
      <c r="F312" s="44"/>
      <c r="G312" s="44"/>
    </row>
    <row r="313" spans="3:7" x14ac:dyDescent="0.2">
      <c r="C313" s="44"/>
      <c r="D313" s="44"/>
      <c r="E313" s="44"/>
      <c r="F313" s="44"/>
      <c r="G313" s="44"/>
    </row>
    <row r="314" spans="3:7" x14ac:dyDescent="0.2">
      <c r="C314" s="44"/>
      <c r="D314" s="44"/>
      <c r="E314" s="44"/>
      <c r="F314" s="44"/>
      <c r="G314" s="44"/>
    </row>
    <row r="315" spans="3:7" x14ac:dyDescent="0.2">
      <c r="C315" s="44"/>
      <c r="D315" s="44"/>
      <c r="E315" s="44"/>
      <c r="F315" s="44"/>
      <c r="G315" s="44"/>
    </row>
    <row r="316" spans="3:7" x14ac:dyDescent="0.2">
      <c r="C316" s="44"/>
      <c r="D316" s="44"/>
      <c r="E316" s="44"/>
      <c r="F316" s="44"/>
      <c r="G316" s="44"/>
    </row>
    <row r="317" spans="3:7" x14ac:dyDescent="0.2">
      <c r="C317" s="44"/>
      <c r="D317" s="44"/>
      <c r="E317" s="44"/>
      <c r="F317" s="44"/>
      <c r="G317" s="44"/>
    </row>
    <row r="318" spans="3:7" x14ac:dyDescent="0.2">
      <c r="C318" s="44"/>
      <c r="D318" s="44"/>
      <c r="E318" s="44"/>
      <c r="F318" s="44"/>
      <c r="G318" s="44"/>
    </row>
    <row r="319" spans="3:7" x14ac:dyDescent="0.2">
      <c r="C319" s="44"/>
      <c r="D319" s="44"/>
      <c r="E319" s="44"/>
      <c r="F319" s="44"/>
      <c r="G319" s="44"/>
    </row>
    <row r="320" spans="3:7" x14ac:dyDescent="0.2">
      <c r="C320" s="44"/>
      <c r="D320" s="44"/>
      <c r="E320" s="44"/>
      <c r="F320" s="44"/>
      <c r="G320" s="44"/>
    </row>
    <row r="321" spans="3:7" x14ac:dyDescent="0.2">
      <c r="C321" s="44"/>
      <c r="D321" s="44"/>
      <c r="E321" s="44"/>
      <c r="F321" s="44"/>
      <c r="G321" s="44"/>
    </row>
    <row r="322" spans="3:7" x14ac:dyDescent="0.2">
      <c r="C322" s="44"/>
      <c r="D322" s="44"/>
      <c r="E322" s="44"/>
      <c r="F322" s="44"/>
      <c r="G322" s="44"/>
    </row>
    <row r="323" spans="3:7" x14ac:dyDescent="0.2">
      <c r="C323" s="44"/>
      <c r="D323" s="44"/>
      <c r="E323" s="44"/>
      <c r="F323" s="44"/>
      <c r="G323" s="44"/>
    </row>
    <row r="324" spans="3:7" x14ac:dyDescent="0.2">
      <c r="C324" s="44"/>
      <c r="D324" s="44"/>
      <c r="E324" s="44"/>
      <c r="F324" s="44"/>
      <c r="G324" s="44"/>
    </row>
    <row r="325" spans="3:7" x14ac:dyDescent="0.2">
      <c r="C325" s="44"/>
      <c r="D325" s="44"/>
      <c r="E325" s="44"/>
      <c r="F325" s="44"/>
      <c r="G325" s="44"/>
    </row>
    <row r="326" spans="3:7" x14ac:dyDescent="0.2">
      <c r="C326" s="44"/>
      <c r="D326" s="44"/>
      <c r="E326" s="44"/>
      <c r="F326" s="44"/>
      <c r="G326" s="44"/>
    </row>
    <row r="327" spans="3:7" x14ac:dyDescent="0.2">
      <c r="C327" s="44"/>
      <c r="D327" s="44"/>
      <c r="E327" s="44"/>
      <c r="F327" s="44"/>
      <c r="G327" s="44"/>
    </row>
    <row r="328" spans="3:7" x14ac:dyDescent="0.2">
      <c r="C328" s="44"/>
      <c r="D328" s="44"/>
      <c r="E328" s="44"/>
      <c r="F328" s="44"/>
      <c r="G328" s="44"/>
    </row>
    <row r="329" spans="3:7" x14ac:dyDescent="0.2">
      <c r="C329" s="44"/>
      <c r="D329" s="44"/>
      <c r="E329" s="44"/>
      <c r="F329" s="44"/>
      <c r="G329" s="44"/>
    </row>
    <row r="330" spans="3:7" x14ac:dyDescent="0.2">
      <c r="C330" s="44"/>
      <c r="D330" s="44"/>
      <c r="E330" s="44"/>
      <c r="F330" s="44"/>
      <c r="G330" s="44"/>
    </row>
    <row r="331" spans="3:7" x14ac:dyDescent="0.2">
      <c r="C331" s="44"/>
      <c r="D331" s="44"/>
      <c r="E331" s="44"/>
      <c r="F331" s="44"/>
      <c r="G331" s="44"/>
    </row>
    <row r="332" spans="3:7" x14ac:dyDescent="0.2">
      <c r="C332" s="44"/>
      <c r="D332" s="44"/>
      <c r="E332" s="44"/>
      <c r="F332" s="44"/>
      <c r="G332" s="44"/>
    </row>
    <row r="333" spans="3:7" x14ac:dyDescent="0.2">
      <c r="C333" s="44"/>
      <c r="D333" s="44"/>
      <c r="E333" s="44"/>
      <c r="F333" s="44"/>
      <c r="G333" s="44"/>
    </row>
    <row r="334" spans="3:7" x14ac:dyDescent="0.2">
      <c r="C334" s="44"/>
      <c r="D334" s="44"/>
      <c r="E334" s="44"/>
      <c r="F334" s="44"/>
      <c r="G334" s="44"/>
    </row>
    <row r="335" spans="3:7" x14ac:dyDescent="0.2">
      <c r="C335" s="44"/>
      <c r="D335" s="44"/>
      <c r="E335" s="44"/>
      <c r="F335" s="44"/>
      <c r="G335" s="44"/>
    </row>
    <row r="336" spans="3:7" x14ac:dyDescent="0.2">
      <c r="C336" s="44"/>
      <c r="D336" s="44"/>
      <c r="E336" s="44"/>
      <c r="F336" s="44"/>
      <c r="G336" s="44"/>
    </row>
    <row r="337" spans="3:7" x14ac:dyDescent="0.2">
      <c r="C337" s="44"/>
      <c r="D337" s="44"/>
      <c r="E337" s="44"/>
      <c r="F337" s="44"/>
      <c r="G337" s="44"/>
    </row>
    <row r="338" spans="3:7" x14ac:dyDescent="0.2">
      <c r="C338" s="44"/>
      <c r="D338" s="44"/>
      <c r="E338" s="44"/>
      <c r="F338" s="44"/>
      <c r="G338" s="44"/>
    </row>
    <row r="339" spans="3:7" x14ac:dyDescent="0.2">
      <c r="C339" s="44"/>
      <c r="D339" s="44"/>
      <c r="E339" s="44"/>
      <c r="F339" s="44"/>
      <c r="G339" s="44"/>
    </row>
    <row r="340" spans="3:7" x14ac:dyDescent="0.2">
      <c r="C340" s="44"/>
      <c r="D340" s="44"/>
      <c r="E340" s="44"/>
      <c r="F340" s="44"/>
      <c r="G340" s="44"/>
    </row>
    <row r="341" spans="3:7" x14ac:dyDescent="0.2">
      <c r="C341" s="44"/>
      <c r="D341" s="44"/>
      <c r="E341" s="44"/>
      <c r="F341" s="44"/>
      <c r="G341" s="44"/>
    </row>
    <row r="342" spans="3:7" x14ac:dyDescent="0.2">
      <c r="C342" s="44"/>
      <c r="D342" s="44"/>
      <c r="E342" s="44"/>
      <c r="F342" s="44"/>
      <c r="G342" s="44"/>
    </row>
    <row r="343" spans="3:7" x14ac:dyDescent="0.2">
      <c r="C343" s="44"/>
      <c r="D343" s="44"/>
      <c r="E343" s="44"/>
      <c r="F343" s="44"/>
      <c r="G343" s="44"/>
    </row>
    <row r="344" spans="3:7" x14ac:dyDescent="0.2">
      <c r="C344" s="44"/>
      <c r="D344" s="44"/>
      <c r="E344" s="44"/>
      <c r="F344" s="44"/>
      <c r="G344" s="44"/>
    </row>
    <row r="345" spans="3:7" x14ac:dyDescent="0.2">
      <c r="C345" s="44"/>
      <c r="D345" s="44"/>
      <c r="E345" s="44"/>
      <c r="F345" s="44"/>
      <c r="G345" s="44"/>
    </row>
    <row r="346" spans="3:7" x14ac:dyDescent="0.2">
      <c r="C346" s="44"/>
      <c r="D346" s="44"/>
      <c r="E346" s="44"/>
      <c r="F346" s="44"/>
      <c r="G346" s="44"/>
    </row>
    <row r="347" spans="3:7" x14ac:dyDescent="0.2">
      <c r="C347" s="44"/>
      <c r="D347" s="44"/>
      <c r="E347" s="44"/>
      <c r="F347" s="44"/>
      <c r="G347" s="44"/>
    </row>
    <row r="348" spans="3:7" x14ac:dyDescent="0.2">
      <c r="C348" s="44"/>
      <c r="D348" s="44"/>
      <c r="E348" s="44"/>
      <c r="F348" s="44"/>
      <c r="G348" s="44"/>
    </row>
    <row r="349" spans="3:7" x14ac:dyDescent="0.2">
      <c r="C349" s="44"/>
      <c r="D349" s="44"/>
      <c r="E349" s="44"/>
      <c r="F349" s="44"/>
      <c r="G349" s="44"/>
    </row>
    <row r="350" spans="3:7" x14ac:dyDescent="0.2">
      <c r="C350" s="44"/>
      <c r="D350" s="44"/>
      <c r="E350" s="44"/>
      <c r="F350" s="44"/>
      <c r="G350" s="44"/>
    </row>
    <row r="351" spans="3:7" x14ac:dyDescent="0.2">
      <c r="C351" s="44"/>
      <c r="D351" s="44"/>
      <c r="E351" s="44"/>
      <c r="F351" s="44"/>
      <c r="G351" s="44"/>
    </row>
    <row r="352" spans="3:7" x14ac:dyDescent="0.2">
      <c r="C352" s="44"/>
      <c r="D352" s="44"/>
      <c r="E352" s="44"/>
      <c r="F352" s="44"/>
      <c r="G352" s="44"/>
    </row>
    <row r="353" spans="3:7" x14ac:dyDescent="0.2">
      <c r="C353" s="44"/>
      <c r="D353" s="44"/>
      <c r="E353" s="44"/>
      <c r="F353" s="44"/>
      <c r="G353" s="44"/>
    </row>
    <row r="354" spans="3:7" x14ac:dyDescent="0.2">
      <c r="C354" s="44"/>
      <c r="D354" s="44"/>
      <c r="E354" s="44"/>
      <c r="F354" s="44"/>
      <c r="G354" s="44"/>
    </row>
    <row r="355" spans="3:7" x14ac:dyDescent="0.2">
      <c r="C355" s="44"/>
      <c r="D355" s="44"/>
      <c r="E355" s="44"/>
      <c r="F355" s="44"/>
      <c r="G355" s="44"/>
    </row>
    <row r="356" spans="3:7" x14ac:dyDescent="0.2">
      <c r="C356" s="44"/>
      <c r="D356" s="44"/>
      <c r="E356" s="44"/>
      <c r="F356" s="44"/>
      <c r="G356" s="44"/>
    </row>
    <row r="357" spans="3:7" x14ac:dyDescent="0.2">
      <c r="C357" s="44"/>
      <c r="D357" s="44"/>
      <c r="E357" s="44"/>
      <c r="F357" s="44"/>
      <c r="G357" s="44"/>
    </row>
    <row r="358" spans="3:7" x14ac:dyDescent="0.2">
      <c r="C358" s="44"/>
      <c r="D358" s="44"/>
      <c r="E358" s="44"/>
      <c r="F358" s="44"/>
      <c r="G358" s="44"/>
    </row>
    <row r="359" spans="3:7" x14ac:dyDescent="0.2">
      <c r="C359" s="44"/>
      <c r="D359" s="44"/>
      <c r="E359" s="44"/>
      <c r="F359" s="44"/>
      <c r="G359" s="44"/>
    </row>
    <row r="360" spans="3:7" x14ac:dyDescent="0.2">
      <c r="C360" s="44"/>
      <c r="D360" s="44"/>
      <c r="E360" s="44"/>
      <c r="F360" s="44"/>
      <c r="G360" s="44"/>
    </row>
    <row r="361" spans="3:7" x14ac:dyDescent="0.2">
      <c r="C361" s="44"/>
      <c r="D361" s="44"/>
      <c r="E361" s="44"/>
      <c r="F361" s="44"/>
      <c r="G361" s="44"/>
    </row>
    <row r="362" spans="3:7" x14ac:dyDescent="0.2">
      <c r="C362" s="44"/>
      <c r="D362" s="44"/>
      <c r="E362" s="44"/>
      <c r="F362" s="44"/>
      <c r="G362" s="44"/>
    </row>
    <row r="363" spans="3:7" x14ac:dyDescent="0.2">
      <c r="C363" s="44"/>
      <c r="D363" s="44"/>
      <c r="E363" s="44"/>
      <c r="F363" s="44"/>
      <c r="G363" s="44"/>
    </row>
    <row r="364" spans="3:7" x14ac:dyDescent="0.2">
      <c r="C364" s="44"/>
      <c r="D364" s="44"/>
      <c r="E364" s="44"/>
      <c r="F364" s="44"/>
      <c r="G364" s="44"/>
    </row>
    <row r="365" spans="3:7" x14ac:dyDescent="0.2">
      <c r="C365" s="44"/>
      <c r="D365" s="44"/>
      <c r="E365" s="44"/>
      <c r="F365" s="44"/>
      <c r="G365" s="44"/>
    </row>
    <row r="366" spans="3:7" x14ac:dyDescent="0.2">
      <c r="C366" s="44"/>
      <c r="D366" s="44"/>
      <c r="E366" s="44"/>
      <c r="F366" s="44"/>
      <c r="G366" s="44"/>
    </row>
    <row r="367" spans="3:7" x14ac:dyDescent="0.2">
      <c r="C367" s="44"/>
      <c r="D367" s="44"/>
      <c r="E367" s="44"/>
      <c r="F367" s="44"/>
      <c r="G367" s="44"/>
    </row>
    <row r="368" spans="3:7" x14ac:dyDescent="0.2">
      <c r="C368" s="44"/>
      <c r="D368" s="44"/>
      <c r="E368" s="44"/>
      <c r="F368" s="44"/>
      <c r="G368" s="44"/>
    </row>
    <row r="369" spans="3:7" x14ac:dyDescent="0.2">
      <c r="C369" s="44"/>
      <c r="D369" s="44"/>
      <c r="E369" s="44"/>
      <c r="F369" s="44"/>
      <c r="G369" s="44"/>
    </row>
    <row r="370" spans="3:7" x14ac:dyDescent="0.2">
      <c r="C370" s="44"/>
      <c r="D370" s="44"/>
      <c r="E370" s="44"/>
      <c r="F370" s="44"/>
      <c r="G370" s="44"/>
    </row>
    <row r="371" spans="3:7" x14ac:dyDescent="0.2">
      <c r="C371" s="44"/>
      <c r="D371" s="44"/>
      <c r="E371" s="44"/>
      <c r="F371" s="44"/>
      <c r="G371" s="44"/>
    </row>
    <row r="372" spans="3:7" x14ac:dyDescent="0.2">
      <c r="C372" s="44"/>
      <c r="D372" s="44"/>
      <c r="E372" s="44"/>
      <c r="F372" s="44"/>
      <c r="G372" s="44"/>
    </row>
    <row r="373" spans="3:7" x14ac:dyDescent="0.2">
      <c r="C373" s="44"/>
      <c r="D373" s="44"/>
      <c r="E373" s="44"/>
      <c r="F373" s="44"/>
      <c r="G373" s="44"/>
    </row>
    <row r="374" spans="3:7" x14ac:dyDescent="0.2">
      <c r="C374" s="44"/>
      <c r="D374" s="44"/>
      <c r="E374" s="44"/>
      <c r="F374" s="44"/>
      <c r="G374" s="44"/>
    </row>
    <row r="375" spans="3:7" x14ac:dyDescent="0.2">
      <c r="C375" s="44"/>
      <c r="D375" s="44"/>
      <c r="E375" s="44"/>
      <c r="F375" s="44"/>
      <c r="G375" s="44"/>
    </row>
    <row r="376" spans="3:7" x14ac:dyDescent="0.2">
      <c r="C376" s="44"/>
      <c r="D376" s="44"/>
      <c r="E376" s="44"/>
      <c r="F376" s="44"/>
      <c r="G376" s="44"/>
    </row>
    <row r="377" spans="3:7" x14ac:dyDescent="0.2">
      <c r="C377" s="44"/>
      <c r="D377" s="44"/>
      <c r="E377" s="44"/>
      <c r="F377" s="44"/>
      <c r="G377" s="44"/>
    </row>
    <row r="378" spans="3:7" x14ac:dyDescent="0.2">
      <c r="C378" s="44"/>
      <c r="D378" s="44"/>
      <c r="E378" s="44"/>
      <c r="F378" s="44"/>
      <c r="G378" s="44"/>
    </row>
    <row r="379" spans="3:7" x14ac:dyDescent="0.2">
      <c r="C379" s="44"/>
      <c r="D379" s="44"/>
      <c r="E379" s="44"/>
      <c r="F379" s="44"/>
      <c r="G379" s="44"/>
    </row>
    <row r="380" spans="3:7" x14ac:dyDescent="0.2">
      <c r="C380" s="44"/>
      <c r="D380" s="44"/>
      <c r="E380" s="44"/>
      <c r="F380" s="44"/>
      <c r="G380" s="44"/>
    </row>
    <row r="381" spans="3:7" x14ac:dyDescent="0.2">
      <c r="C381" s="44"/>
      <c r="D381" s="44"/>
      <c r="E381" s="44"/>
      <c r="F381" s="44"/>
      <c r="G381" s="44"/>
    </row>
    <row r="382" spans="3:7" x14ac:dyDescent="0.2">
      <c r="C382" s="44"/>
      <c r="D382" s="44"/>
      <c r="E382" s="44"/>
      <c r="F382" s="44"/>
      <c r="G382" s="44"/>
    </row>
    <row r="383" spans="3:7" x14ac:dyDescent="0.2">
      <c r="C383" s="44"/>
      <c r="D383" s="44"/>
      <c r="E383" s="44"/>
      <c r="F383" s="44"/>
      <c r="G383" s="44"/>
    </row>
    <row r="384" spans="3:7" x14ac:dyDescent="0.2">
      <c r="C384" s="44"/>
      <c r="D384" s="44"/>
      <c r="E384" s="44"/>
      <c r="F384" s="44"/>
      <c r="G384" s="44"/>
    </row>
    <row r="385" spans="3:7" x14ac:dyDescent="0.2">
      <c r="C385" s="44"/>
      <c r="D385" s="44"/>
      <c r="E385" s="44"/>
      <c r="F385" s="44"/>
      <c r="G385" s="44"/>
    </row>
    <row r="386" spans="3:7" x14ac:dyDescent="0.2">
      <c r="C386" s="44"/>
      <c r="D386" s="44"/>
      <c r="E386" s="44"/>
      <c r="F386" s="44"/>
      <c r="G386" s="44"/>
    </row>
    <row r="387" spans="3:7" x14ac:dyDescent="0.2">
      <c r="C387" s="44"/>
      <c r="D387" s="44"/>
      <c r="E387" s="44"/>
      <c r="F387" s="44"/>
      <c r="G387" s="44"/>
    </row>
    <row r="388" spans="3:7" x14ac:dyDescent="0.2">
      <c r="C388" s="44"/>
      <c r="D388" s="44"/>
      <c r="E388" s="44"/>
      <c r="F388" s="44"/>
      <c r="G388" s="44"/>
    </row>
    <row r="389" spans="3:7" x14ac:dyDescent="0.2">
      <c r="C389" s="44"/>
      <c r="D389" s="44"/>
      <c r="E389" s="44"/>
      <c r="F389" s="44"/>
      <c r="G389" s="44"/>
    </row>
    <row r="390" spans="3:7" x14ac:dyDescent="0.2">
      <c r="C390" s="44"/>
      <c r="D390" s="44"/>
      <c r="E390" s="44"/>
      <c r="F390" s="44"/>
      <c r="G390" s="44"/>
    </row>
    <row r="391" spans="3:7" x14ac:dyDescent="0.2">
      <c r="C391" s="44"/>
      <c r="D391" s="44"/>
      <c r="E391" s="44"/>
      <c r="F391" s="44"/>
      <c r="G391" s="44"/>
    </row>
    <row r="392" spans="3:7" x14ac:dyDescent="0.2">
      <c r="C392" s="44"/>
      <c r="D392" s="44"/>
      <c r="E392" s="44"/>
      <c r="F392" s="44"/>
      <c r="G392" s="44"/>
    </row>
    <row r="393" spans="3:7" x14ac:dyDescent="0.2">
      <c r="C393" s="44"/>
      <c r="D393" s="44"/>
      <c r="E393" s="44"/>
      <c r="F393" s="44"/>
      <c r="G393" s="44"/>
    </row>
    <row r="394" spans="3:7" x14ac:dyDescent="0.2">
      <c r="C394" s="44"/>
      <c r="D394" s="44"/>
      <c r="E394" s="44"/>
      <c r="F394" s="44"/>
      <c r="G394" s="44"/>
    </row>
    <row r="395" spans="3:7" x14ac:dyDescent="0.2">
      <c r="C395" s="44"/>
      <c r="D395" s="44"/>
      <c r="E395" s="44"/>
      <c r="F395" s="44"/>
      <c r="G395" s="44"/>
    </row>
    <row r="396" spans="3:7" x14ac:dyDescent="0.2">
      <c r="C396" s="44"/>
      <c r="D396" s="44"/>
      <c r="E396" s="44"/>
      <c r="F396" s="44"/>
      <c r="G396" s="44"/>
    </row>
    <row r="397" spans="3:7" x14ac:dyDescent="0.2">
      <c r="C397" s="44"/>
      <c r="D397" s="44"/>
      <c r="E397" s="44"/>
      <c r="F397" s="44"/>
      <c r="G397" s="44"/>
    </row>
    <row r="398" spans="3:7" x14ac:dyDescent="0.2">
      <c r="C398" s="44"/>
      <c r="D398" s="44"/>
      <c r="E398" s="44"/>
      <c r="F398" s="44"/>
      <c r="G398" s="44"/>
    </row>
    <row r="399" spans="3:7" x14ac:dyDescent="0.2">
      <c r="C399" s="44"/>
      <c r="D399" s="44"/>
      <c r="E399" s="44"/>
      <c r="F399" s="44"/>
      <c r="G399" s="44"/>
    </row>
    <row r="400" spans="3:7" x14ac:dyDescent="0.2">
      <c r="C400" s="44"/>
      <c r="D400" s="44"/>
      <c r="E400" s="44"/>
      <c r="F400" s="44"/>
      <c r="G400" s="44"/>
    </row>
    <row r="401" spans="3:7" x14ac:dyDescent="0.2">
      <c r="C401" s="44"/>
      <c r="D401" s="44"/>
      <c r="E401" s="44"/>
      <c r="F401" s="44"/>
      <c r="G401" s="44"/>
    </row>
    <row r="402" spans="3:7" x14ac:dyDescent="0.2">
      <c r="C402" s="44"/>
      <c r="D402" s="44"/>
      <c r="E402" s="44"/>
      <c r="F402" s="44"/>
      <c r="G402" s="44"/>
    </row>
    <row r="403" spans="3:7" x14ac:dyDescent="0.2">
      <c r="C403" s="44"/>
      <c r="D403" s="44"/>
      <c r="E403" s="44"/>
      <c r="F403" s="44"/>
      <c r="G403" s="44"/>
    </row>
    <row r="404" spans="3:7" x14ac:dyDescent="0.2">
      <c r="C404" s="44"/>
      <c r="D404" s="44"/>
      <c r="E404" s="44"/>
      <c r="F404" s="44"/>
      <c r="G404" s="44"/>
    </row>
    <row r="405" spans="3:7" x14ac:dyDescent="0.2">
      <c r="C405" s="44"/>
      <c r="D405" s="44"/>
      <c r="E405" s="44"/>
      <c r="F405" s="44"/>
      <c r="G405" s="44"/>
    </row>
    <row r="406" spans="3:7" x14ac:dyDescent="0.2">
      <c r="C406" s="44"/>
      <c r="D406" s="44"/>
      <c r="E406" s="44"/>
      <c r="F406" s="44"/>
      <c r="G406" s="44"/>
    </row>
    <row r="407" spans="3:7" x14ac:dyDescent="0.2">
      <c r="C407" s="44"/>
      <c r="D407" s="44"/>
      <c r="E407" s="44"/>
      <c r="F407" s="44"/>
      <c r="G407" s="44"/>
    </row>
    <row r="408" spans="3:7" x14ac:dyDescent="0.2">
      <c r="C408" s="44"/>
      <c r="D408" s="44"/>
      <c r="E408" s="44"/>
      <c r="F408" s="44"/>
      <c r="G408" s="44"/>
    </row>
    <row r="409" spans="3:7" x14ac:dyDescent="0.2">
      <c r="C409" s="44"/>
      <c r="D409" s="44"/>
      <c r="E409" s="44"/>
      <c r="F409" s="44"/>
      <c r="G409" s="44"/>
    </row>
    <row r="410" spans="3:7" x14ac:dyDescent="0.2">
      <c r="C410" s="44"/>
      <c r="D410" s="44"/>
      <c r="E410" s="44"/>
      <c r="F410" s="44"/>
      <c r="G410" s="44"/>
    </row>
    <row r="411" spans="3:7" x14ac:dyDescent="0.2">
      <c r="C411" s="44"/>
      <c r="D411" s="44"/>
      <c r="E411" s="44"/>
      <c r="F411" s="44"/>
      <c r="G411" s="44"/>
    </row>
    <row r="412" spans="3:7" x14ac:dyDescent="0.2">
      <c r="C412" s="44"/>
      <c r="D412" s="44"/>
      <c r="E412" s="44"/>
      <c r="F412" s="44"/>
      <c r="G412" s="44"/>
    </row>
    <row r="413" spans="3:7" x14ac:dyDescent="0.2">
      <c r="C413" s="44"/>
      <c r="D413" s="44"/>
      <c r="E413" s="44"/>
      <c r="F413" s="44"/>
      <c r="G413" s="44"/>
    </row>
    <row r="414" spans="3:7" x14ac:dyDescent="0.2">
      <c r="C414" s="44"/>
      <c r="D414" s="44"/>
      <c r="E414" s="44"/>
      <c r="F414" s="44"/>
      <c r="G414" s="44"/>
    </row>
    <row r="415" spans="3:7" x14ac:dyDescent="0.2">
      <c r="C415" s="44"/>
      <c r="D415" s="44"/>
      <c r="E415" s="44"/>
      <c r="F415" s="44"/>
      <c r="G415" s="44"/>
    </row>
    <row r="416" spans="3:7" x14ac:dyDescent="0.2">
      <c r="C416" s="44"/>
      <c r="D416" s="44"/>
      <c r="E416" s="44"/>
      <c r="F416" s="44"/>
      <c r="G416" s="44"/>
    </row>
    <row r="417" spans="3:7" x14ac:dyDescent="0.2">
      <c r="C417" s="44"/>
      <c r="D417" s="44"/>
      <c r="E417" s="44"/>
      <c r="F417" s="44"/>
      <c r="G417" s="44"/>
    </row>
    <row r="418" spans="3:7" x14ac:dyDescent="0.2">
      <c r="C418" s="44"/>
      <c r="D418" s="44"/>
      <c r="E418" s="44"/>
      <c r="F418" s="44"/>
      <c r="G418" s="44"/>
    </row>
    <row r="419" spans="3:7" x14ac:dyDescent="0.2">
      <c r="C419" s="44"/>
      <c r="D419" s="44"/>
      <c r="E419" s="44"/>
      <c r="F419" s="44"/>
      <c r="G419" s="44"/>
    </row>
    <row r="420" spans="3:7" x14ac:dyDescent="0.2">
      <c r="C420" s="44"/>
      <c r="D420" s="44"/>
      <c r="E420" s="44"/>
      <c r="F420" s="44"/>
      <c r="G420" s="44"/>
    </row>
    <row r="421" spans="3:7" x14ac:dyDescent="0.2">
      <c r="C421" s="44"/>
      <c r="D421" s="44"/>
      <c r="E421" s="44"/>
      <c r="F421" s="44"/>
      <c r="G421" s="44"/>
    </row>
    <row r="422" spans="3:7" x14ac:dyDescent="0.2">
      <c r="C422" s="44"/>
      <c r="D422" s="44"/>
      <c r="E422" s="44"/>
      <c r="F422" s="44"/>
      <c r="G422" s="44"/>
    </row>
    <row r="423" spans="3:7" x14ac:dyDescent="0.2">
      <c r="C423" s="44"/>
      <c r="D423" s="44"/>
      <c r="E423" s="44"/>
      <c r="F423" s="44"/>
      <c r="G423" s="44"/>
    </row>
    <row r="424" spans="3:7" x14ac:dyDescent="0.2">
      <c r="C424" s="44"/>
      <c r="D424" s="44"/>
      <c r="E424" s="44"/>
      <c r="F424" s="44"/>
      <c r="G424" s="44"/>
    </row>
    <row r="425" spans="3:7" x14ac:dyDescent="0.2">
      <c r="C425" s="44"/>
      <c r="D425" s="44"/>
      <c r="E425" s="44"/>
      <c r="F425" s="44"/>
      <c r="G425" s="44"/>
    </row>
    <row r="426" spans="3:7" x14ac:dyDescent="0.2">
      <c r="C426" s="44"/>
      <c r="D426" s="44"/>
      <c r="E426" s="44"/>
      <c r="F426" s="44"/>
      <c r="G426" s="44"/>
    </row>
    <row r="427" spans="3:7" x14ac:dyDescent="0.2">
      <c r="C427" s="44"/>
      <c r="D427" s="44"/>
      <c r="E427" s="44"/>
      <c r="F427" s="44"/>
      <c r="G427" s="44"/>
    </row>
    <row r="428" spans="3:7" x14ac:dyDescent="0.2">
      <c r="C428" s="44"/>
      <c r="D428" s="44"/>
      <c r="E428" s="44"/>
      <c r="F428" s="44"/>
      <c r="G428" s="44"/>
    </row>
    <row r="429" spans="3:7" x14ac:dyDescent="0.2">
      <c r="C429" s="44"/>
      <c r="D429" s="44"/>
      <c r="E429" s="44"/>
      <c r="F429" s="44"/>
      <c r="G429" s="44"/>
    </row>
    <row r="430" spans="3:7" x14ac:dyDescent="0.2">
      <c r="C430" s="44"/>
      <c r="D430" s="44"/>
      <c r="E430" s="44"/>
      <c r="F430" s="44"/>
      <c r="G430" s="44"/>
    </row>
    <row r="431" spans="3:7" x14ac:dyDescent="0.2">
      <c r="C431" s="44"/>
      <c r="D431" s="44"/>
      <c r="E431" s="44"/>
      <c r="F431" s="44"/>
      <c r="G431" s="44"/>
    </row>
    <row r="432" spans="3:7" x14ac:dyDescent="0.2">
      <c r="C432" s="44"/>
      <c r="D432" s="44"/>
      <c r="E432" s="44"/>
      <c r="F432" s="44"/>
      <c r="G432" s="44"/>
    </row>
    <row r="433" spans="3:7" x14ac:dyDescent="0.2">
      <c r="C433" s="44"/>
      <c r="D433" s="44"/>
      <c r="E433" s="44"/>
      <c r="F433" s="44"/>
      <c r="G433" s="44"/>
    </row>
    <row r="434" spans="3:7" x14ac:dyDescent="0.2">
      <c r="C434" s="44"/>
      <c r="D434" s="44"/>
      <c r="E434" s="44"/>
      <c r="F434" s="44"/>
      <c r="G434" s="44"/>
    </row>
    <row r="435" spans="3:7" x14ac:dyDescent="0.2">
      <c r="C435" s="44"/>
      <c r="D435" s="44"/>
      <c r="E435" s="44"/>
      <c r="F435" s="44"/>
      <c r="G435" s="44"/>
    </row>
    <row r="436" spans="3:7" x14ac:dyDescent="0.2">
      <c r="C436" s="44"/>
      <c r="D436" s="44"/>
      <c r="E436" s="44"/>
      <c r="F436" s="44"/>
      <c r="G436" s="44"/>
    </row>
    <row r="437" spans="3:7" x14ac:dyDescent="0.2">
      <c r="C437" s="44"/>
      <c r="D437" s="44"/>
      <c r="E437" s="44"/>
      <c r="F437" s="44"/>
      <c r="G437" s="44"/>
    </row>
    <row r="438" spans="3:7" x14ac:dyDescent="0.2">
      <c r="C438" s="44"/>
      <c r="D438" s="44"/>
      <c r="E438" s="44"/>
      <c r="F438" s="44"/>
      <c r="G438" s="44"/>
    </row>
    <row r="439" spans="3:7" x14ac:dyDescent="0.2">
      <c r="C439" s="44"/>
      <c r="D439" s="44"/>
      <c r="E439" s="44"/>
      <c r="F439" s="44"/>
      <c r="G439" s="44"/>
    </row>
    <row r="440" spans="3:7" x14ac:dyDescent="0.2">
      <c r="C440" s="44"/>
      <c r="D440" s="44"/>
      <c r="E440" s="44"/>
      <c r="F440" s="44"/>
      <c r="G440" s="44"/>
    </row>
    <row r="441" spans="3:7" x14ac:dyDescent="0.2">
      <c r="C441" s="44"/>
      <c r="D441" s="44"/>
      <c r="E441" s="44"/>
      <c r="F441" s="44"/>
      <c r="G441" s="44"/>
    </row>
    <row r="442" spans="3:7" x14ac:dyDescent="0.2">
      <c r="C442" s="44"/>
      <c r="D442" s="44"/>
      <c r="E442" s="44"/>
      <c r="F442" s="44"/>
      <c r="G442" s="44"/>
    </row>
    <row r="443" spans="3:7" x14ac:dyDescent="0.2">
      <c r="C443" s="44"/>
      <c r="D443" s="44"/>
      <c r="E443" s="44"/>
      <c r="F443" s="44"/>
      <c r="G443" s="44"/>
    </row>
    <row r="444" spans="3:7" x14ac:dyDescent="0.2">
      <c r="C444" s="44"/>
      <c r="D444" s="44"/>
      <c r="E444" s="44"/>
      <c r="F444" s="44"/>
      <c r="G444" s="44"/>
    </row>
    <row r="445" spans="3:7" x14ac:dyDescent="0.2">
      <c r="C445" s="44"/>
      <c r="D445" s="44"/>
      <c r="E445" s="44"/>
      <c r="F445" s="44"/>
      <c r="G445" s="44"/>
    </row>
    <row r="446" spans="3:7" x14ac:dyDescent="0.2">
      <c r="C446" s="44"/>
      <c r="D446" s="44"/>
      <c r="E446" s="44"/>
      <c r="F446" s="44"/>
      <c r="G446" s="44"/>
    </row>
    <row r="447" spans="3:7" x14ac:dyDescent="0.2">
      <c r="C447" s="44"/>
      <c r="D447" s="44"/>
      <c r="E447" s="44"/>
      <c r="F447" s="44"/>
      <c r="G447" s="44"/>
    </row>
    <row r="448" spans="3:7" x14ac:dyDescent="0.2">
      <c r="C448" s="44"/>
      <c r="D448" s="44"/>
      <c r="E448" s="44"/>
      <c r="F448" s="44"/>
      <c r="G448" s="44"/>
    </row>
    <row r="449" spans="3:7" x14ac:dyDescent="0.2">
      <c r="C449" s="44"/>
      <c r="D449" s="44"/>
      <c r="E449" s="44"/>
      <c r="F449" s="44"/>
      <c r="G449" s="44"/>
    </row>
    <row r="450" spans="3:7" x14ac:dyDescent="0.2">
      <c r="C450" s="44"/>
      <c r="D450" s="44"/>
      <c r="E450" s="44"/>
      <c r="F450" s="44"/>
      <c r="G450" s="44"/>
    </row>
    <row r="451" spans="3:7" x14ac:dyDescent="0.2">
      <c r="C451" s="44"/>
      <c r="D451" s="44"/>
      <c r="E451" s="44"/>
      <c r="F451" s="44"/>
      <c r="G451" s="44"/>
    </row>
    <row r="452" spans="3:7" x14ac:dyDescent="0.2">
      <c r="C452" s="44"/>
      <c r="D452" s="44"/>
      <c r="E452" s="44"/>
      <c r="F452" s="44"/>
      <c r="G452" s="44"/>
    </row>
    <row r="453" spans="3:7" x14ac:dyDescent="0.2">
      <c r="C453" s="44"/>
      <c r="D453" s="44"/>
      <c r="E453" s="44"/>
      <c r="F453" s="44"/>
      <c r="G453" s="44"/>
    </row>
    <row r="454" spans="3:7" x14ac:dyDescent="0.2">
      <c r="C454" s="44"/>
      <c r="D454" s="44"/>
      <c r="E454" s="44"/>
      <c r="F454" s="44"/>
      <c r="G454" s="44"/>
    </row>
    <row r="455" spans="3:7" x14ac:dyDescent="0.2">
      <c r="C455" s="44"/>
      <c r="D455" s="44"/>
      <c r="E455" s="44"/>
      <c r="F455" s="44"/>
      <c r="G455" s="44"/>
    </row>
    <row r="456" spans="3:7" x14ac:dyDescent="0.2">
      <c r="C456" s="44"/>
      <c r="D456" s="44"/>
      <c r="E456" s="44"/>
      <c r="F456" s="44"/>
      <c r="G456" s="44"/>
    </row>
    <row r="457" spans="3:7" x14ac:dyDescent="0.2">
      <c r="C457" s="44"/>
      <c r="D457" s="44"/>
      <c r="E457" s="44"/>
      <c r="F457" s="44"/>
      <c r="G457" s="44"/>
    </row>
    <row r="458" spans="3:7" x14ac:dyDescent="0.2">
      <c r="C458" s="44"/>
      <c r="D458" s="44"/>
      <c r="E458" s="44"/>
      <c r="F458" s="44"/>
      <c r="G458" s="44"/>
    </row>
    <row r="459" spans="3:7" x14ac:dyDescent="0.2">
      <c r="C459" s="44"/>
      <c r="D459" s="44"/>
      <c r="E459" s="44"/>
      <c r="F459" s="44"/>
      <c r="G459" s="44"/>
    </row>
    <row r="460" spans="3:7" x14ac:dyDescent="0.2">
      <c r="C460" s="44"/>
      <c r="D460" s="44"/>
      <c r="E460" s="44"/>
      <c r="F460" s="44"/>
      <c r="G460" s="44"/>
    </row>
    <row r="461" spans="3:7" x14ac:dyDescent="0.2">
      <c r="C461" s="44"/>
      <c r="D461" s="44"/>
      <c r="E461" s="44"/>
      <c r="F461" s="44"/>
      <c r="G461" s="44"/>
    </row>
    <row r="462" spans="3:7" x14ac:dyDescent="0.2">
      <c r="C462" s="44"/>
      <c r="D462" s="44"/>
      <c r="E462" s="44"/>
      <c r="F462" s="44"/>
      <c r="G462" s="44"/>
    </row>
    <row r="463" spans="3:7" x14ac:dyDescent="0.2">
      <c r="C463" s="44"/>
      <c r="D463" s="44"/>
      <c r="E463" s="44"/>
      <c r="F463" s="44"/>
      <c r="G463" s="44"/>
    </row>
    <row r="464" spans="3:7" x14ac:dyDescent="0.2">
      <c r="C464" s="44"/>
      <c r="D464" s="44"/>
      <c r="E464" s="44"/>
      <c r="F464" s="44"/>
      <c r="G464" s="44"/>
    </row>
    <row r="465" spans="3:7" x14ac:dyDescent="0.2">
      <c r="C465" s="44"/>
      <c r="D465" s="44"/>
      <c r="E465" s="44"/>
      <c r="F465" s="44"/>
      <c r="G465" s="44"/>
    </row>
    <row r="466" spans="3:7" x14ac:dyDescent="0.2">
      <c r="C466" s="44"/>
      <c r="D466" s="44"/>
      <c r="E466" s="44"/>
      <c r="F466" s="44"/>
      <c r="G466" s="44"/>
    </row>
    <row r="467" spans="3:7" x14ac:dyDescent="0.2">
      <c r="C467" s="44"/>
      <c r="D467" s="44"/>
      <c r="E467" s="44"/>
      <c r="F467" s="44"/>
      <c r="G467" s="44"/>
    </row>
    <row r="468" spans="3:7" x14ac:dyDescent="0.2">
      <c r="C468" s="44"/>
      <c r="D468" s="44"/>
      <c r="E468" s="44"/>
      <c r="F468" s="44"/>
      <c r="G468" s="44"/>
    </row>
    <row r="469" spans="3:7" x14ac:dyDescent="0.2">
      <c r="C469" s="44"/>
      <c r="D469" s="44"/>
      <c r="E469" s="44"/>
      <c r="F469" s="44"/>
      <c r="G469" s="44"/>
    </row>
    <row r="470" spans="3:7" x14ac:dyDescent="0.2">
      <c r="C470" s="44"/>
      <c r="D470" s="44"/>
      <c r="E470" s="44"/>
      <c r="F470" s="44"/>
      <c r="G470" s="44"/>
    </row>
    <row r="471" spans="3:7" x14ac:dyDescent="0.2">
      <c r="C471" s="44"/>
      <c r="D471" s="44"/>
      <c r="E471" s="44"/>
      <c r="F471" s="44"/>
      <c r="G471" s="44"/>
    </row>
    <row r="472" spans="3:7" x14ac:dyDescent="0.2">
      <c r="C472" s="44"/>
      <c r="D472" s="44"/>
      <c r="E472" s="44"/>
      <c r="F472" s="44"/>
      <c r="G472" s="44"/>
    </row>
    <row r="473" spans="3:7" x14ac:dyDescent="0.2">
      <c r="C473" s="44"/>
      <c r="D473" s="44"/>
      <c r="E473" s="44"/>
      <c r="F473" s="44"/>
      <c r="G473" s="44"/>
    </row>
  </sheetData>
  <protectedRanges>
    <protectedRange sqref="A220:D247" name="Range1"/>
  </protectedRanges>
  <phoneticPr fontId="8" type="noConversion"/>
  <hyperlinks>
    <hyperlink ref="H3356" r:id="rId1" display="http://vsolj.cetus-net.org/bulletin.html" xr:uid="{00000000-0004-0000-0000-000000000000}"/>
    <hyperlink ref="H64822" r:id="rId2" display="http://vsolj.cetus-net.org/bulletin.html" xr:uid="{00000000-0004-0000-0000-000001000000}"/>
    <hyperlink ref="H64815" r:id="rId3" display="http://vsolj.cetus-net.org/bulletin.html" xr:uid="{00000000-0004-0000-0000-000002000000}"/>
    <hyperlink ref="AP2312" r:id="rId4" display="http://cdsbib.u-strasbg.fr/cgi-bin/cdsbib?1990RMxAA..21..381G" xr:uid="{00000000-0004-0000-0000-000003000000}"/>
    <hyperlink ref="AP2315" r:id="rId5" display="http://cdsbib.u-strasbg.fr/cgi-bin/cdsbib?1990RMxAA..21..381G" xr:uid="{00000000-0004-0000-0000-000004000000}"/>
    <hyperlink ref="AP2313" r:id="rId6" display="http://cdsbib.u-strasbg.fr/cgi-bin/cdsbib?1990RMxAA..21..381G" xr:uid="{00000000-0004-0000-0000-000005000000}"/>
    <hyperlink ref="AP2291" r:id="rId7" display="http://cdsbib.u-strasbg.fr/cgi-bin/cdsbib?1990RMxAA..21..381G" xr:uid="{00000000-0004-0000-0000-000006000000}"/>
    <hyperlink ref="I64822" r:id="rId8" display="http://vsolj.cetus-net.org/bulletin.html" xr:uid="{00000000-0004-0000-0000-000007000000}"/>
    <hyperlink ref="AQ2425" r:id="rId9" display="http://cdsbib.u-strasbg.fr/cgi-bin/cdsbib?1990RMxAA..21..381G" xr:uid="{00000000-0004-0000-0000-000008000000}"/>
    <hyperlink ref="AQ694" r:id="rId10" display="http://cdsbib.u-strasbg.fr/cgi-bin/cdsbib?1990RMxAA..21..381G" xr:uid="{00000000-0004-0000-0000-000009000000}"/>
    <hyperlink ref="AQ2426" r:id="rId11" display="http://cdsbib.u-strasbg.fr/cgi-bin/cdsbib?1990RMxAA..21..381G" xr:uid="{00000000-0004-0000-0000-00000A000000}"/>
    <hyperlink ref="H64819" r:id="rId12" display="https://www.aavso.org/ejaavso" xr:uid="{00000000-0004-0000-0000-00000B000000}"/>
    <hyperlink ref="H65061" r:id="rId13" display="http://vsolj.cetus-net.org/bulletin.html" xr:uid="{00000000-0004-0000-0000-00000C000000}"/>
    <hyperlink ref="H65054" r:id="rId14" display="https://www.aavso.org/ejaavso" xr:uid="{00000000-0004-0000-0000-00000D000000}"/>
    <hyperlink ref="I65061" r:id="rId15" display="http://vsolj.cetus-net.org/bulletin.html" xr:uid="{00000000-0004-0000-0000-00000E000000}"/>
    <hyperlink ref="AQ58712" r:id="rId16" display="http://cdsbib.u-strasbg.fr/cgi-bin/cdsbib?1990RMxAA..21..381G" xr:uid="{00000000-0004-0000-0000-00000F000000}"/>
    <hyperlink ref="H65058" r:id="rId17" display="https://www.aavso.org/ejaavso" xr:uid="{00000000-0004-0000-0000-000010000000}"/>
    <hyperlink ref="AP6076" r:id="rId18" display="http://cdsbib.u-strasbg.fr/cgi-bin/cdsbib?1990RMxAA..21..381G" xr:uid="{00000000-0004-0000-0000-000011000000}"/>
    <hyperlink ref="AP6079" r:id="rId19" display="http://cdsbib.u-strasbg.fr/cgi-bin/cdsbib?1990RMxAA..21..381G" xr:uid="{00000000-0004-0000-0000-000012000000}"/>
    <hyperlink ref="AP6077" r:id="rId20" display="http://cdsbib.u-strasbg.fr/cgi-bin/cdsbib?1990RMxAA..21..381G" xr:uid="{00000000-0004-0000-0000-000013000000}"/>
    <hyperlink ref="AP6061" r:id="rId21" display="http://cdsbib.u-strasbg.fr/cgi-bin/cdsbib?1990RMxAA..21..381G" xr:uid="{00000000-0004-0000-0000-000014000000}"/>
    <hyperlink ref="AQ6290" r:id="rId22" display="http://cdsbib.u-strasbg.fr/cgi-bin/cdsbib?1990RMxAA..21..381G" xr:uid="{00000000-0004-0000-0000-000015000000}"/>
    <hyperlink ref="AQ6294" r:id="rId23" display="http://cdsbib.u-strasbg.fr/cgi-bin/cdsbib?1990RMxAA..21..381G" xr:uid="{00000000-0004-0000-0000-000016000000}"/>
    <hyperlink ref="AQ438" r:id="rId24" display="http://cdsbib.u-strasbg.fr/cgi-bin/cdsbib?1990RMxAA..21..381G" xr:uid="{00000000-0004-0000-0000-000017000000}"/>
    <hyperlink ref="I3182" r:id="rId25" display="http://vsolj.cetus-net.org/bulletin.html" xr:uid="{00000000-0004-0000-0000-000018000000}"/>
    <hyperlink ref="H3182" r:id="rId26" display="http://vsolj.cetus-net.org/bulletin.html" xr:uid="{00000000-0004-0000-0000-000019000000}"/>
    <hyperlink ref="AQ1099" r:id="rId27" display="http://cdsbib.u-strasbg.fr/cgi-bin/cdsbib?1990RMxAA..21..381G" xr:uid="{00000000-0004-0000-0000-00001A000000}"/>
    <hyperlink ref="AQ1098" r:id="rId28" display="http://cdsbib.u-strasbg.fr/cgi-bin/cdsbib?1990RMxAA..21..381G" xr:uid="{00000000-0004-0000-0000-00001B000000}"/>
    <hyperlink ref="AP4352" r:id="rId29" display="http://cdsbib.u-strasbg.fr/cgi-bin/cdsbib?1990RMxAA..21..381G" xr:uid="{00000000-0004-0000-0000-00001C000000}"/>
    <hyperlink ref="AP4370" r:id="rId30" display="http://cdsbib.u-strasbg.fr/cgi-bin/cdsbib?1990RMxAA..21..381G" xr:uid="{00000000-0004-0000-0000-00001D000000}"/>
    <hyperlink ref="AP4371" r:id="rId31" display="http://cdsbib.u-strasbg.fr/cgi-bin/cdsbib?1990RMxAA..21..381G" xr:uid="{00000000-0004-0000-0000-00001E000000}"/>
    <hyperlink ref="AP436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4"/>
  <sheetViews>
    <sheetView topLeftCell="A145" workbookViewId="0">
      <selection activeCell="A98" sqref="A98:D184"/>
    </sheetView>
  </sheetViews>
  <sheetFormatPr defaultRowHeight="12.75" x14ac:dyDescent="0.2"/>
  <cols>
    <col min="1" max="1" width="19.7109375" style="44" customWidth="1"/>
    <col min="2" max="2" width="4.42578125" style="18" customWidth="1"/>
    <col min="3" max="3" width="12.7109375" style="4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110</v>
      </c>
      <c r="I1" s="45" t="s">
        <v>111</v>
      </c>
      <c r="J1" s="46" t="s">
        <v>112</v>
      </c>
    </row>
    <row r="2" spans="1:16" x14ac:dyDescent="0.2">
      <c r="I2" s="47" t="s">
        <v>113</v>
      </c>
      <c r="J2" s="48" t="s">
        <v>97</v>
      </c>
    </row>
    <row r="3" spans="1:16" x14ac:dyDescent="0.2">
      <c r="A3" s="49" t="s">
        <v>114</v>
      </c>
      <c r="I3" s="47" t="s">
        <v>115</v>
      </c>
      <c r="J3" s="48" t="s">
        <v>59</v>
      </c>
    </row>
    <row r="4" spans="1:16" x14ac:dyDescent="0.2">
      <c r="I4" s="47" t="s">
        <v>116</v>
      </c>
      <c r="J4" s="48" t="s">
        <v>59</v>
      </c>
    </row>
    <row r="5" spans="1:16" ht="13.5" thickBot="1" x14ac:dyDescent="0.25">
      <c r="I5" s="50" t="s">
        <v>117</v>
      </c>
      <c r="J5" s="51" t="s">
        <v>118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IBVS 456 </v>
      </c>
      <c r="B11" s="5" t="str">
        <f t="shared" ref="B11:B42" si="1">IF(H11=INT(H11),"I","II")</f>
        <v>I</v>
      </c>
      <c r="C11" s="44">
        <f t="shared" ref="C11:C42" si="2">1*G11</f>
        <v>40162.335800000001</v>
      </c>
      <c r="D11" s="18" t="str">
        <f t="shared" ref="D11:D42" si="3">VLOOKUP(F11,I$1:J$5,2,FALSE)</f>
        <v>vis</v>
      </c>
      <c r="E11" s="52">
        <f>VLOOKUP(C11,Active!C$21:E$973,3,FALSE)</f>
        <v>2.4791745183279601E-4</v>
      </c>
      <c r="F11" s="5" t="s">
        <v>117</v>
      </c>
      <c r="G11" s="18" t="str">
        <f t="shared" ref="G11:G42" si="4">MID(I11,3,LEN(I11)-3)</f>
        <v>40162.3358</v>
      </c>
      <c r="H11" s="44">
        <f t="shared" ref="H11:H42" si="5">1*K11</f>
        <v>-10196</v>
      </c>
      <c r="I11" s="53" t="s">
        <v>280</v>
      </c>
      <c r="J11" s="54" t="s">
        <v>281</v>
      </c>
      <c r="K11" s="53">
        <v>-10196</v>
      </c>
      <c r="L11" s="53" t="s">
        <v>282</v>
      </c>
      <c r="M11" s="54" t="s">
        <v>256</v>
      </c>
      <c r="N11" s="54" t="s">
        <v>257</v>
      </c>
      <c r="O11" s="55" t="s">
        <v>283</v>
      </c>
      <c r="P11" s="56" t="s">
        <v>284</v>
      </c>
    </row>
    <row r="12" spans="1:16" ht="12.75" customHeight="1" thickBot="1" x14ac:dyDescent="0.25">
      <c r="A12" s="44" t="str">
        <f t="shared" si="0"/>
        <v> ORI 112 </v>
      </c>
      <c r="B12" s="5" t="str">
        <f t="shared" si="1"/>
        <v>I</v>
      </c>
      <c r="C12" s="44">
        <f t="shared" si="2"/>
        <v>40237.360000000001</v>
      </c>
      <c r="D12" s="18" t="str">
        <f t="shared" si="3"/>
        <v>vis</v>
      </c>
      <c r="E12" s="52">
        <f>VLOOKUP(C12,Active!C$21:E$973,3,FALSE)</f>
        <v>61.999609612651739</v>
      </c>
      <c r="F12" s="5" t="s">
        <v>117</v>
      </c>
      <c r="G12" s="18" t="str">
        <f t="shared" si="4"/>
        <v>40237.360</v>
      </c>
      <c r="H12" s="44">
        <f t="shared" si="5"/>
        <v>-10134</v>
      </c>
      <c r="I12" s="53" t="s">
        <v>296</v>
      </c>
      <c r="J12" s="54" t="s">
        <v>297</v>
      </c>
      <c r="K12" s="53">
        <v>-10134</v>
      </c>
      <c r="L12" s="53" t="s">
        <v>290</v>
      </c>
      <c r="M12" s="54" t="s">
        <v>123</v>
      </c>
      <c r="N12" s="54"/>
      <c r="O12" s="55" t="s">
        <v>298</v>
      </c>
      <c r="P12" s="55" t="s">
        <v>299</v>
      </c>
    </row>
    <row r="13" spans="1:16" ht="12.75" customHeight="1" thickBot="1" x14ac:dyDescent="0.25">
      <c r="A13" s="44" t="str">
        <f t="shared" si="0"/>
        <v> ORI 112 </v>
      </c>
      <c r="B13" s="5" t="str">
        <f t="shared" si="1"/>
        <v>II</v>
      </c>
      <c r="C13" s="44">
        <f t="shared" si="2"/>
        <v>40252.468000000001</v>
      </c>
      <c r="D13" s="18" t="str">
        <f t="shared" si="3"/>
        <v>vis</v>
      </c>
      <c r="E13" s="52">
        <f>VLOOKUP(C13,Active!C$21:E$973,3,FALSE)</f>
        <v>74.484732499548144</v>
      </c>
      <c r="F13" s="5" t="s">
        <v>117</v>
      </c>
      <c r="G13" s="18" t="str">
        <f t="shared" si="4"/>
        <v>40252.468</v>
      </c>
      <c r="H13" s="44">
        <f t="shared" si="5"/>
        <v>-10121.5</v>
      </c>
      <c r="I13" s="53" t="s">
        <v>300</v>
      </c>
      <c r="J13" s="54" t="s">
        <v>301</v>
      </c>
      <c r="K13" s="53">
        <v>-10121.5</v>
      </c>
      <c r="L13" s="53" t="s">
        <v>302</v>
      </c>
      <c r="M13" s="54" t="s">
        <v>123</v>
      </c>
      <c r="N13" s="54"/>
      <c r="O13" s="55" t="s">
        <v>303</v>
      </c>
      <c r="P13" s="55" t="s">
        <v>299</v>
      </c>
    </row>
    <row r="14" spans="1:16" ht="12.75" customHeight="1" thickBot="1" x14ac:dyDescent="0.25">
      <c r="A14" s="44" t="str">
        <f t="shared" si="0"/>
        <v> PZP 2.51 </v>
      </c>
      <c r="B14" s="5" t="str">
        <f t="shared" si="1"/>
        <v>I</v>
      </c>
      <c r="C14" s="44">
        <f t="shared" si="2"/>
        <v>40271.241000000002</v>
      </c>
      <c r="D14" s="18" t="str">
        <f t="shared" si="3"/>
        <v>vis</v>
      </c>
      <c r="E14" s="52">
        <f>VLOOKUP(C14,Active!C$21:E$973,3,FALSE)</f>
        <v>89.998580259391701</v>
      </c>
      <c r="F14" s="5" t="s">
        <v>117</v>
      </c>
      <c r="G14" s="18" t="str">
        <f t="shared" si="4"/>
        <v>40271.241</v>
      </c>
      <c r="H14" s="44">
        <f t="shared" si="5"/>
        <v>-10106</v>
      </c>
      <c r="I14" s="53" t="s">
        <v>304</v>
      </c>
      <c r="J14" s="54" t="s">
        <v>305</v>
      </c>
      <c r="K14" s="53">
        <v>-10106</v>
      </c>
      <c r="L14" s="53" t="s">
        <v>306</v>
      </c>
      <c r="M14" s="54" t="s">
        <v>256</v>
      </c>
      <c r="N14" s="54" t="s">
        <v>257</v>
      </c>
      <c r="O14" s="55" t="s">
        <v>307</v>
      </c>
      <c r="P14" s="55" t="s">
        <v>308</v>
      </c>
    </row>
    <row r="15" spans="1:16" ht="12.75" customHeight="1" thickBot="1" x14ac:dyDescent="0.25">
      <c r="A15" s="44" t="str">
        <f t="shared" si="0"/>
        <v> ORI 112 </v>
      </c>
      <c r="B15" s="5" t="str">
        <f t="shared" si="1"/>
        <v>I</v>
      </c>
      <c r="C15" s="44">
        <f t="shared" si="2"/>
        <v>40289.394</v>
      </c>
      <c r="D15" s="18" t="str">
        <f t="shared" si="3"/>
        <v>vis</v>
      </c>
      <c r="E15" s="52">
        <f>VLOOKUP(C15,Active!C$21:E$973,3,FALSE)</f>
        <v>105.00006528492838</v>
      </c>
      <c r="F15" s="5" t="s">
        <v>117</v>
      </c>
      <c r="G15" s="18" t="str">
        <f t="shared" si="4"/>
        <v>40289.394</v>
      </c>
      <c r="H15" s="44">
        <f t="shared" si="5"/>
        <v>-10091</v>
      </c>
      <c r="I15" s="53" t="s">
        <v>309</v>
      </c>
      <c r="J15" s="54" t="s">
        <v>310</v>
      </c>
      <c r="K15" s="53">
        <v>-10091</v>
      </c>
      <c r="L15" s="53" t="s">
        <v>290</v>
      </c>
      <c r="M15" s="54" t="s">
        <v>123</v>
      </c>
      <c r="N15" s="54"/>
      <c r="O15" s="55" t="s">
        <v>311</v>
      </c>
      <c r="P15" s="55" t="s">
        <v>299</v>
      </c>
    </row>
    <row r="16" spans="1:16" ht="12.75" customHeight="1" thickBot="1" x14ac:dyDescent="0.25">
      <c r="A16" s="44" t="str">
        <f t="shared" si="0"/>
        <v>IBVS 456 </v>
      </c>
      <c r="B16" s="5" t="str">
        <f t="shared" si="1"/>
        <v>I</v>
      </c>
      <c r="C16" s="44">
        <f t="shared" si="2"/>
        <v>40289.396000000001</v>
      </c>
      <c r="D16" s="18" t="str">
        <f t="shared" si="3"/>
        <v>vis</v>
      </c>
      <c r="E16" s="52">
        <f>VLOOKUP(C16,Active!C$21:E$973,3,FALSE)</f>
        <v>105.0017180679426</v>
      </c>
      <c r="F16" s="5" t="s">
        <v>117</v>
      </c>
      <c r="G16" s="18" t="str">
        <f t="shared" si="4"/>
        <v>40289.396</v>
      </c>
      <c r="H16" s="44">
        <f t="shared" si="5"/>
        <v>-10091</v>
      </c>
      <c r="I16" s="53" t="s">
        <v>312</v>
      </c>
      <c r="J16" s="54" t="s">
        <v>313</v>
      </c>
      <c r="K16" s="53">
        <v>-10091</v>
      </c>
      <c r="L16" s="53" t="s">
        <v>314</v>
      </c>
      <c r="M16" s="54" t="s">
        <v>256</v>
      </c>
      <c r="N16" s="54" t="s">
        <v>257</v>
      </c>
      <c r="O16" s="55" t="s">
        <v>315</v>
      </c>
      <c r="P16" s="56" t="s">
        <v>284</v>
      </c>
    </row>
    <row r="17" spans="1:16" ht="12.75" customHeight="1" thickBot="1" x14ac:dyDescent="0.25">
      <c r="A17" s="44" t="str">
        <f t="shared" si="0"/>
        <v>IBVS 456 </v>
      </c>
      <c r="B17" s="5" t="str">
        <f t="shared" si="1"/>
        <v>I</v>
      </c>
      <c r="C17" s="44">
        <f t="shared" si="2"/>
        <v>40491.478000000003</v>
      </c>
      <c r="D17" s="18" t="str">
        <f t="shared" si="3"/>
        <v>vis</v>
      </c>
      <c r="E17" s="52">
        <f>VLOOKUP(C17,Active!C$21:E$973,3,FALSE)</f>
        <v>272.00056657401859</v>
      </c>
      <c r="F17" s="5" t="s">
        <v>117</v>
      </c>
      <c r="G17" s="18" t="str">
        <f t="shared" si="4"/>
        <v>40491.478</v>
      </c>
      <c r="H17" s="44">
        <f t="shared" si="5"/>
        <v>-9924</v>
      </c>
      <c r="I17" s="53" t="s">
        <v>319</v>
      </c>
      <c r="J17" s="54" t="s">
        <v>320</v>
      </c>
      <c r="K17" s="53">
        <v>-9924</v>
      </c>
      <c r="L17" s="53" t="s">
        <v>290</v>
      </c>
      <c r="M17" s="54" t="s">
        <v>256</v>
      </c>
      <c r="N17" s="54" t="s">
        <v>257</v>
      </c>
      <c r="O17" s="55" t="s">
        <v>321</v>
      </c>
      <c r="P17" s="56" t="s">
        <v>284</v>
      </c>
    </row>
    <row r="18" spans="1:16" ht="12.75" customHeight="1" thickBot="1" x14ac:dyDescent="0.25">
      <c r="A18" s="44" t="str">
        <f t="shared" si="0"/>
        <v> PZP 2.51 </v>
      </c>
      <c r="B18" s="5" t="str">
        <f t="shared" si="1"/>
        <v>II</v>
      </c>
      <c r="C18" s="44">
        <f t="shared" si="2"/>
        <v>40683.277000000002</v>
      </c>
      <c r="D18" s="18" t="str">
        <f t="shared" si="3"/>
        <v>vis</v>
      </c>
      <c r="E18" s="52">
        <f>VLOOKUP(C18,Active!C$21:E$973,3,FALSE)</f>
        <v>430.50163121419627</v>
      </c>
      <c r="F18" s="5" t="s">
        <v>117</v>
      </c>
      <c r="G18" s="18" t="str">
        <f t="shared" si="4"/>
        <v>40683.277</v>
      </c>
      <c r="H18" s="44">
        <f t="shared" si="5"/>
        <v>-9765.5</v>
      </c>
      <c r="I18" s="53" t="s">
        <v>325</v>
      </c>
      <c r="J18" s="54" t="s">
        <v>326</v>
      </c>
      <c r="K18" s="53">
        <v>-9765.5</v>
      </c>
      <c r="L18" s="53" t="s">
        <v>290</v>
      </c>
      <c r="M18" s="54" t="s">
        <v>256</v>
      </c>
      <c r="N18" s="54" t="s">
        <v>257</v>
      </c>
      <c r="O18" s="55" t="s">
        <v>307</v>
      </c>
      <c r="P18" s="55" t="s">
        <v>308</v>
      </c>
    </row>
    <row r="19" spans="1:16" ht="12.75" customHeight="1" thickBot="1" x14ac:dyDescent="0.25">
      <c r="A19" s="44" t="str">
        <f t="shared" si="0"/>
        <v>IBVS 937 </v>
      </c>
      <c r="B19" s="5" t="str">
        <f t="shared" si="1"/>
        <v>I</v>
      </c>
      <c r="C19" s="44">
        <f t="shared" si="2"/>
        <v>41677.355199999998</v>
      </c>
      <c r="D19" s="18" t="str">
        <f t="shared" si="3"/>
        <v>vis</v>
      </c>
      <c r="E19" s="52">
        <f>VLOOKUP(C19,Active!C$21:E$973,3,FALSE)</f>
        <v>1251.9994129314712</v>
      </c>
      <c r="F19" s="5" t="s">
        <v>117</v>
      </c>
      <c r="G19" s="18" t="str">
        <f t="shared" si="4"/>
        <v>41677.3552</v>
      </c>
      <c r="H19" s="44">
        <f t="shared" si="5"/>
        <v>-8944</v>
      </c>
      <c r="I19" s="53" t="s">
        <v>327</v>
      </c>
      <c r="J19" s="54" t="s">
        <v>328</v>
      </c>
      <c r="K19" s="53">
        <v>-8944</v>
      </c>
      <c r="L19" s="53" t="s">
        <v>329</v>
      </c>
      <c r="M19" s="54" t="s">
        <v>256</v>
      </c>
      <c r="N19" s="54" t="s">
        <v>257</v>
      </c>
      <c r="O19" s="55" t="s">
        <v>330</v>
      </c>
      <c r="P19" s="56" t="s">
        <v>331</v>
      </c>
    </row>
    <row r="20" spans="1:16" ht="12.75" customHeight="1" thickBot="1" x14ac:dyDescent="0.25">
      <c r="A20" s="44" t="str">
        <f t="shared" si="0"/>
        <v>IBVS 937 </v>
      </c>
      <c r="B20" s="5" t="str">
        <f t="shared" si="1"/>
        <v>II</v>
      </c>
      <c r="C20" s="44">
        <f t="shared" si="2"/>
        <v>41691.271000000001</v>
      </c>
      <c r="D20" s="18" t="str">
        <f t="shared" si="3"/>
        <v>vis</v>
      </c>
      <c r="E20" s="52">
        <f>VLOOKUP(C20,Active!C$21:E$973,3,FALSE)</f>
        <v>1263.4993118637919</v>
      </c>
      <c r="F20" s="5" t="s">
        <v>117</v>
      </c>
      <c r="G20" s="18" t="str">
        <f t="shared" si="4"/>
        <v>41691.271</v>
      </c>
      <c r="H20" s="44">
        <f t="shared" si="5"/>
        <v>-8932.5</v>
      </c>
      <c r="I20" s="53" t="s">
        <v>332</v>
      </c>
      <c r="J20" s="54" t="s">
        <v>333</v>
      </c>
      <c r="K20" s="53">
        <v>-8932.5</v>
      </c>
      <c r="L20" s="53" t="s">
        <v>324</v>
      </c>
      <c r="M20" s="54" t="s">
        <v>256</v>
      </c>
      <c r="N20" s="54" t="s">
        <v>257</v>
      </c>
      <c r="O20" s="55" t="s">
        <v>334</v>
      </c>
      <c r="P20" s="56" t="s">
        <v>331</v>
      </c>
    </row>
    <row r="21" spans="1:16" ht="12.75" customHeight="1" thickBot="1" x14ac:dyDescent="0.25">
      <c r="A21" s="44" t="str">
        <f t="shared" si="0"/>
        <v>IBVS 937 </v>
      </c>
      <c r="B21" s="5" t="str">
        <f t="shared" si="1"/>
        <v>II</v>
      </c>
      <c r="C21" s="44">
        <f t="shared" si="2"/>
        <v>41692.481899999999</v>
      </c>
      <c r="D21" s="18" t="str">
        <f t="shared" si="3"/>
        <v>vis</v>
      </c>
      <c r="E21" s="52">
        <f>VLOOKUP(C21,Active!C$21:E$973,3,FALSE)</f>
        <v>1264.4999893395477</v>
      </c>
      <c r="F21" s="5" t="s">
        <v>117</v>
      </c>
      <c r="G21" s="18" t="str">
        <f t="shared" si="4"/>
        <v>41692.4819</v>
      </c>
      <c r="H21" s="44">
        <f t="shared" si="5"/>
        <v>-8931.5</v>
      </c>
      <c r="I21" s="53" t="s">
        <v>335</v>
      </c>
      <c r="J21" s="54" t="s">
        <v>336</v>
      </c>
      <c r="K21" s="53">
        <v>-8931.5</v>
      </c>
      <c r="L21" s="53" t="s">
        <v>337</v>
      </c>
      <c r="M21" s="54" t="s">
        <v>256</v>
      </c>
      <c r="N21" s="54" t="s">
        <v>257</v>
      </c>
      <c r="O21" s="55" t="s">
        <v>334</v>
      </c>
      <c r="P21" s="56" t="s">
        <v>331</v>
      </c>
    </row>
    <row r="22" spans="1:16" ht="12.75" customHeight="1" thickBot="1" x14ac:dyDescent="0.25">
      <c r="A22" s="44" t="str">
        <f t="shared" si="0"/>
        <v>IBVS 937 </v>
      </c>
      <c r="B22" s="5" t="str">
        <f t="shared" si="1"/>
        <v>I</v>
      </c>
      <c r="C22" s="44">
        <f t="shared" si="2"/>
        <v>41763.275000000001</v>
      </c>
      <c r="D22" s="18" t="str">
        <f t="shared" si="3"/>
        <v>vis</v>
      </c>
      <c r="E22" s="52">
        <f>VLOOKUP(C22,Active!C$21:E$973,3,FALSE)</f>
        <v>1323.0028059297231</v>
      </c>
      <c r="F22" s="5" t="s">
        <v>117</v>
      </c>
      <c r="G22" s="18" t="str">
        <f t="shared" si="4"/>
        <v>41763.275</v>
      </c>
      <c r="H22" s="44">
        <f t="shared" si="5"/>
        <v>-8873</v>
      </c>
      <c r="I22" s="53" t="s">
        <v>338</v>
      </c>
      <c r="J22" s="54" t="s">
        <v>339</v>
      </c>
      <c r="K22" s="53">
        <v>-8873</v>
      </c>
      <c r="L22" s="53" t="s">
        <v>340</v>
      </c>
      <c r="M22" s="54" t="s">
        <v>256</v>
      </c>
      <c r="N22" s="54" t="s">
        <v>257</v>
      </c>
      <c r="O22" s="55" t="s">
        <v>334</v>
      </c>
      <c r="P22" s="56" t="s">
        <v>331</v>
      </c>
    </row>
    <row r="23" spans="1:16" ht="12.75" customHeight="1" thickBot="1" x14ac:dyDescent="0.25">
      <c r="A23" s="44" t="str">
        <f t="shared" si="0"/>
        <v>IBVS 937 </v>
      </c>
      <c r="B23" s="5" t="str">
        <f t="shared" si="1"/>
        <v>I</v>
      </c>
      <c r="C23" s="44">
        <f t="shared" si="2"/>
        <v>41769.324200000003</v>
      </c>
      <c r="D23" s="18" t="str">
        <f t="shared" si="3"/>
        <v>vis</v>
      </c>
      <c r="E23" s="52">
        <f>VLOOKUP(C23,Active!C$21:E$973,3,FALSE)</f>
        <v>1328.0018134335244</v>
      </c>
      <c r="F23" s="5" t="s">
        <v>117</v>
      </c>
      <c r="G23" s="18" t="str">
        <f t="shared" si="4"/>
        <v>41769.3242</v>
      </c>
      <c r="H23" s="44">
        <f t="shared" si="5"/>
        <v>-8868</v>
      </c>
      <c r="I23" s="53" t="s">
        <v>341</v>
      </c>
      <c r="J23" s="54" t="s">
        <v>342</v>
      </c>
      <c r="K23" s="53">
        <v>-8868</v>
      </c>
      <c r="L23" s="53" t="s">
        <v>343</v>
      </c>
      <c r="M23" s="54" t="s">
        <v>256</v>
      </c>
      <c r="N23" s="54" t="s">
        <v>257</v>
      </c>
      <c r="O23" s="55" t="s">
        <v>334</v>
      </c>
      <c r="P23" s="56" t="s">
        <v>331</v>
      </c>
    </row>
    <row r="24" spans="1:16" ht="12.75" customHeight="1" thickBot="1" x14ac:dyDescent="0.25">
      <c r="A24" s="44" t="str">
        <f t="shared" si="0"/>
        <v>IBVS 937 </v>
      </c>
      <c r="B24" s="5" t="str">
        <f t="shared" si="1"/>
        <v>I</v>
      </c>
      <c r="C24" s="44">
        <f t="shared" si="2"/>
        <v>41775.372000000003</v>
      </c>
      <c r="D24" s="18" t="str">
        <f t="shared" si="3"/>
        <v>vis</v>
      </c>
      <c r="E24" s="52">
        <f>VLOOKUP(C24,Active!C$21:E$973,3,FALSE)</f>
        <v>1332.9996639892149</v>
      </c>
      <c r="F24" s="5" t="s">
        <v>117</v>
      </c>
      <c r="G24" s="18" t="str">
        <f t="shared" si="4"/>
        <v>41775.372</v>
      </c>
      <c r="H24" s="44">
        <f t="shared" si="5"/>
        <v>-8863</v>
      </c>
      <c r="I24" s="53" t="s">
        <v>344</v>
      </c>
      <c r="J24" s="54" t="s">
        <v>345</v>
      </c>
      <c r="K24" s="53">
        <v>-8863</v>
      </c>
      <c r="L24" s="53" t="s">
        <v>324</v>
      </c>
      <c r="M24" s="54" t="s">
        <v>256</v>
      </c>
      <c r="N24" s="54" t="s">
        <v>257</v>
      </c>
      <c r="O24" s="55" t="s">
        <v>334</v>
      </c>
      <c r="P24" s="56" t="s">
        <v>331</v>
      </c>
    </row>
    <row r="25" spans="1:16" ht="12.75" customHeight="1" thickBot="1" x14ac:dyDescent="0.25">
      <c r="A25" s="44" t="str">
        <f t="shared" si="0"/>
        <v>IBVS 937 </v>
      </c>
      <c r="B25" s="5" t="str">
        <f t="shared" si="1"/>
        <v>II</v>
      </c>
      <c r="C25" s="44">
        <f t="shared" si="2"/>
        <v>41957.488899999997</v>
      </c>
      <c r="D25" s="18" t="str">
        <f t="shared" si="3"/>
        <v>vis</v>
      </c>
      <c r="E25" s="52">
        <f>VLOOKUP(C25,Active!C$21:E$973,3,FALSE)</f>
        <v>1483.4995234200144</v>
      </c>
      <c r="F25" s="5" t="s">
        <v>117</v>
      </c>
      <c r="G25" s="18" t="str">
        <f t="shared" si="4"/>
        <v>41957.4889</v>
      </c>
      <c r="H25" s="44">
        <f t="shared" si="5"/>
        <v>-8712.5</v>
      </c>
      <c r="I25" s="53" t="s">
        <v>346</v>
      </c>
      <c r="J25" s="54" t="s">
        <v>347</v>
      </c>
      <c r="K25" s="53">
        <v>-8712.5</v>
      </c>
      <c r="L25" s="53" t="s">
        <v>348</v>
      </c>
      <c r="M25" s="54" t="s">
        <v>256</v>
      </c>
      <c r="N25" s="54" t="s">
        <v>257</v>
      </c>
      <c r="O25" s="55" t="s">
        <v>321</v>
      </c>
      <c r="P25" s="56" t="s">
        <v>331</v>
      </c>
    </row>
    <row r="26" spans="1:16" ht="12.75" customHeight="1" thickBot="1" x14ac:dyDescent="0.25">
      <c r="A26" s="44" t="str">
        <f t="shared" si="0"/>
        <v>IBVS 1053 </v>
      </c>
      <c r="B26" s="5" t="str">
        <f t="shared" si="1"/>
        <v>I</v>
      </c>
      <c r="C26" s="44">
        <f t="shared" si="2"/>
        <v>42132.343099999998</v>
      </c>
      <c r="D26" s="18" t="str">
        <f t="shared" si="3"/>
        <v>vis</v>
      </c>
      <c r="E26" s="52">
        <f>VLOOKUP(C26,Active!C$21:E$973,3,FALSE)</f>
        <v>1627.9975492533447</v>
      </c>
      <c r="F26" s="5" t="s">
        <v>117</v>
      </c>
      <c r="G26" s="18" t="str">
        <f t="shared" si="4"/>
        <v>42132.3431</v>
      </c>
      <c r="H26" s="44">
        <f t="shared" si="5"/>
        <v>-8568</v>
      </c>
      <c r="I26" s="53" t="s">
        <v>349</v>
      </c>
      <c r="J26" s="54" t="s">
        <v>350</v>
      </c>
      <c r="K26" s="53">
        <v>-8568</v>
      </c>
      <c r="L26" s="53" t="s">
        <v>351</v>
      </c>
      <c r="M26" s="54" t="s">
        <v>256</v>
      </c>
      <c r="N26" s="54" t="s">
        <v>257</v>
      </c>
      <c r="O26" s="55" t="s">
        <v>321</v>
      </c>
      <c r="P26" s="56" t="s">
        <v>352</v>
      </c>
    </row>
    <row r="27" spans="1:16" ht="12.75" customHeight="1" thickBot="1" x14ac:dyDescent="0.25">
      <c r="A27" s="44" t="str">
        <f t="shared" si="0"/>
        <v>IBVS 1053 </v>
      </c>
      <c r="B27" s="5" t="str">
        <f t="shared" si="1"/>
        <v>I</v>
      </c>
      <c r="C27" s="44">
        <f t="shared" si="2"/>
        <v>42403.404499999997</v>
      </c>
      <c r="D27" s="18" t="str">
        <f t="shared" si="3"/>
        <v>PE</v>
      </c>
      <c r="E27" s="52">
        <f>VLOOKUP(C27,Active!C$21:E$973,3,FALSE)</f>
        <v>1852.0003880734484</v>
      </c>
      <c r="F27" s="5" t="str">
        <f>LEFT(M27,1)</f>
        <v>E</v>
      </c>
      <c r="G27" s="18" t="str">
        <f t="shared" si="4"/>
        <v>42403.4045</v>
      </c>
      <c r="H27" s="44">
        <f t="shared" si="5"/>
        <v>-8344</v>
      </c>
      <c r="I27" s="53" t="s">
        <v>358</v>
      </c>
      <c r="J27" s="54" t="s">
        <v>359</v>
      </c>
      <c r="K27" s="53">
        <v>-8344</v>
      </c>
      <c r="L27" s="53" t="s">
        <v>360</v>
      </c>
      <c r="M27" s="54" t="s">
        <v>256</v>
      </c>
      <c r="N27" s="54" t="s">
        <v>257</v>
      </c>
      <c r="O27" s="55" t="s">
        <v>361</v>
      </c>
      <c r="P27" s="56" t="s">
        <v>352</v>
      </c>
    </row>
    <row r="28" spans="1:16" ht="12.75" customHeight="1" thickBot="1" x14ac:dyDescent="0.25">
      <c r="A28" s="44" t="str">
        <f t="shared" si="0"/>
        <v>IBVS 1278 </v>
      </c>
      <c r="B28" s="5" t="str">
        <f t="shared" si="1"/>
        <v>I</v>
      </c>
      <c r="C28" s="44">
        <f t="shared" si="2"/>
        <v>42790.629800000002</v>
      </c>
      <c r="D28" s="18" t="str">
        <f t="shared" si="3"/>
        <v>PE</v>
      </c>
      <c r="E28" s="52">
        <f>VLOOKUP(C28,Active!C$21:E$973,3,FALSE)</f>
        <v>2172.0000872669443</v>
      </c>
      <c r="F28" s="5" t="str">
        <f>LEFT(M28,1)</f>
        <v>E</v>
      </c>
      <c r="G28" s="18" t="str">
        <f t="shared" si="4"/>
        <v>42790.6298</v>
      </c>
      <c r="H28" s="44">
        <f t="shared" si="5"/>
        <v>-8024</v>
      </c>
      <c r="I28" s="53" t="s">
        <v>362</v>
      </c>
      <c r="J28" s="54" t="s">
        <v>363</v>
      </c>
      <c r="K28" s="53">
        <v>-8024</v>
      </c>
      <c r="L28" s="53" t="s">
        <v>364</v>
      </c>
      <c r="M28" s="54" t="s">
        <v>256</v>
      </c>
      <c r="N28" s="54" t="s">
        <v>257</v>
      </c>
      <c r="O28" s="55" t="s">
        <v>365</v>
      </c>
      <c r="P28" s="56" t="s">
        <v>366</v>
      </c>
    </row>
    <row r="29" spans="1:16" ht="12.75" customHeight="1" thickBot="1" x14ac:dyDescent="0.25">
      <c r="A29" s="44" t="str">
        <f t="shared" si="0"/>
        <v>IBVS 1278 </v>
      </c>
      <c r="B29" s="5" t="str">
        <f t="shared" si="1"/>
        <v>II</v>
      </c>
      <c r="C29" s="44">
        <f t="shared" si="2"/>
        <v>42793.654900000001</v>
      </c>
      <c r="D29" s="18" t="str">
        <f t="shared" si="3"/>
        <v>PE</v>
      </c>
      <c r="E29" s="52">
        <f>VLOOKUP(C29,Active!C$21:E$973,3,FALSE)</f>
        <v>2174.5000042145971</v>
      </c>
      <c r="F29" s="5" t="str">
        <f>LEFT(M29,1)</f>
        <v>E</v>
      </c>
      <c r="G29" s="18" t="str">
        <f t="shared" si="4"/>
        <v>42793.6549</v>
      </c>
      <c r="H29" s="44">
        <f t="shared" si="5"/>
        <v>-8021.5</v>
      </c>
      <c r="I29" s="53" t="s">
        <v>367</v>
      </c>
      <c r="J29" s="54" t="s">
        <v>368</v>
      </c>
      <c r="K29" s="53">
        <v>-8021.5</v>
      </c>
      <c r="L29" s="53" t="s">
        <v>351</v>
      </c>
      <c r="M29" s="54" t="s">
        <v>256</v>
      </c>
      <c r="N29" s="54" t="s">
        <v>257</v>
      </c>
      <c r="O29" s="55" t="s">
        <v>365</v>
      </c>
      <c r="P29" s="56" t="s">
        <v>366</v>
      </c>
    </row>
    <row r="30" spans="1:16" ht="12.75" customHeight="1" thickBot="1" x14ac:dyDescent="0.25">
      <c r="A30" s="44" t="str">
        <f t="shared" si="0"/>
        <v>IBVS 1190 </v>
      </c>
      <c r="B30" s="5" t="str">
        <f t="shared" si="1"/>
        <v>I</v>
      </c>
      <c r="C30" s="44">
        <f t="shared" si="2"/>
        <v>42841.455000000002</v>
      </c>
      <c r="D30" s="18" t="str">
        <f t="shared" si="3"/>
        <v>pg</v>
      </c>
      <c r="E30" s="52">
        <f>VLOOKUP(C30,Active!C$21:E$973,3,FALSE)</f>
        <v>2214.0016008856278</v>
      </c>
      <c r="F30" s="5" t="str">
        <f>LEFT(M30,1)</f>
        <v>F</v>
      </c>
      <c r="G30" s="18" t="str">
        <f t="shared" si="4"/>
        <v>42841.455</v>
      </c>
      <c r="H30" s="44">
        <f t="shared" si="5"/>
        <v>-7982</v>
      </c>
      <c r="I30" s="53" t="s">
        <v>369</v>
      </c>
      <c r="J30" s="54" t="s">
        <v>370</v>
      </c>
      <c r="K30" s="53">
        <v>-7982</v>
      </c>
      <c r="L30" s="53" t="s">
        <v>371</v>
      </c>
      <c r="M30" s="54" t="s">
        <v>119</v>
      </c>
      <c r="N30" s="54"/>
      <c r="O30" s="55" t="s">
        <v>251</v>
      </c>
      <c r="P30" s="56" t="s">
        <v>372</v>
      </c>
    </row>
    <row r="31" spans="1:16" ht="12.75" customHeight="1" thickBot="1" x14ac:dyDescent="0.25">
      <c r="A31" s="44" t="str">
        <f t="shared" si="0"/>
        <v> AOEB 3 </v>
      </c>
      <c r="B31" s="5" t="str">
        <f t="shared" si="1"/>
        <v>I</v>
      </c>
      <c r="C31" s="44">
        <f t="shared" si="2"/>
        <v>43033.843999999997</v>
      </c>
      <c r="D31" s="18" t="str">
        <f t="shared" si="3"/>
        <v>vis</v>
      </c>
      <c r="E31" s="52">
        <f>VLOOKUP(C31,Active!C$21:E$973,3,FALSE)</f>
        <v>2372.9902365148992</v>
      </c>
      <c r="F31" s="5" t="str">
        <f>LEFT(M31,1)</f>
        <v>V</v>
      </c>
      <c r="G31" s="18" t="str">
        <f t="shared" si="4"/>
        <v>43033.844</v>
      </c>
      <c r="H31" s="44">
        <f t="shared" si="5"/>
        <v>-7823</v>
      </c>
      <c r="I31" s="53" t="s">
        <v>373</v>
      </c>
      <c r="J31" s="54" t="s">
        <v>374</v>
      </c>
      <c r="K31" s="53">
        <v>-7823</v>
      </c>
      <c r="L31" s="53" t="s">
        <v>375</v>
      </c>
      <c r="M31" s="54" t="s">
        <v>123</v>
      </c>
      <c r="N31" s="54"/>
      <c r="O31" s="55" t="s">
        <v>376</v>
      </c>
      <c r="P31" s="55" t="s">
        <v>377</v>
      </c>
    </row>
    <row r="32" spans="1:16" ht="12.75" customHeight="1" thickBot="1" x14ac:dyDescent="0.25">
      <c r="A32" s="44" t="str">
        <f t="shared" si="0"/>
        <v> AOEB 3 </v>
      </c>
      <c r="B32" s="5" t="str">
        <f t="shared" si="1"/>
        <v>I</v>
      </c>
      <c r="C32" s="44">
        <f t="shared" si="2"/>
        <v>43073.777999999998</v>
      </c>
      <c r="D32" s="18" t="str">
        <f t="shared" si="3"/>
        <v>vis</v>
      </c>
      <c r="E32" s="52">
        <f>VLOOKUP(C32,Active!C$21:E$973,3,FALSE)</f>
        <v>2405.9913549531657</v>
      </c>
      <c r="F32" s="5" t="s">
        <v>117</v>
      </c>
      <c r="G32" s="18" t="str">
        <f t="shared" si="4"/>
        <v>43073.778</v>
      </c>
      <c r="H32" s="44">
        <f t="shared" si="5"/>
        <v>-7790</v>
      </c>
      <c r="I32" s="53" t="s">
        <v>378</v>
      </c>
      <c r="J32" s="54" t="s">
        <v>379</v>
      </c>
      <c r="K32" s="53">
        <v>-7790</v>
      </c>
      <c r="L32" s="53" t="s">
        <v>380</v>
      </c>
      <c r="M32" s="54" t="s">
        <v>123</v>
      </c>
      <c r="N32" s="54"/>
      <c r="O32" s="55" t="s">
        <v>381</v>
      </c>
      <c r="P32" s="55" t="s">
        <v>377</v>
      </c>
    </row>
    <row r="33" spans="1:16" ht="12.75" customHeight="1" thickBot="1" x14ac:dyDescent="0.25">
      <c r="A33" s="44" t="str">
        <f t="shared" si="0"/>
        <v>IBVS 1278 </v>
      </c>
      <c r="B33" s="5" t="str">
        <f t="shared" si="1"/>
        <v>I</v>
      </c>
      <c r="C33" s="44">
        <f t="shared" si="2"/>
        <v>43113.7212</v>
      </c>
      <c r="D33" s="18" t="str">
        <f t="shared" si="3"/>
        <v>vis</v>
      </c>
      <c r="E33" s="52">
        <f>VLOOKUP(C33,Active!C$21:E$973,3,FALSE)</f>
        <v>2439.0000761932961</v>
      </c>
      <c r="F33" s="5" t="s">
        <v>117</v>
      </c>
      <c r="G33" s="18" t="str">
        <f t="shared" si="4"/>
        <v>43113.7212</v>
      </c>
      <c r="H33" s="44">
        <f t="shared" si="5"/>
        <v>-7757</v>
      </c>
      <c r="I33" s="53" t="s">
        <v>385</v>
      </c>
      <c r="J33" s="54" t="s">
        <v>386</v>
      </c>
      <c r="K33" s="53">
        <v>-7757</v>
      </c>
      <c r="L33" s="53" t="s">
        <v>387</v>
      </c>
      <c r="M33" s="54" t="s">
        <v>256</v>
      </c>
      <c r="N33" s="54" t="s">
        <v>257</v>
      </c>
      <c r="O33" s="55" t="s">
        <v>365</v>
      </c>
      <c r="P33" s="56" t="s">
        <v>366</v>
      </c>
    </row>
    <row r="34" spans="1:16" ht="12.75" customHeight="1" thickBot="1" x14ac:dyDescent="0.25">
      <c r="A34" s="44" t="str">
        <f t="shared" si="0"/>
        <v> AOEB 3 </v>
      </c>
      <c r="B34" s="5" t="str">
        <f t="shared" si="1"/>
        <v>I</v>
      </c>
      <c r="C34" s="44">
        <f t="shared" si="2"/>
        <v>43165.733999999997</v>
      </c>
      <c r="D34" s="18" t="str">
        <f t="shared" si="3"/>
        <v>vis</v>
      </c>
      <c r="E34" s="52">
        <f>VLOOKUP(C34,Active!C$21:E$973,3,FALSE)</f>
        <v>2481.9830123656234</v>
      </c>
      <c r="F34" s="5" t="s">
        <v>117</v>
      </c>
      <c r="G34" s="18" t="str">
        <f t="shared" si="4"/>
        <v>43165.734</v>
      </c>
      <c r="H34" s="44">
        <f t="shared" si="5"/>
        <v>-7714</v>
      </c>
      <c r="I34" s="53" t="s">
        <v>388</v>
      </c>
      <c r="J34" s="54" t="s">
        <v>389</v>
      </c>
      <c r="K34" s="53">
        <v>-7714</v>
      </c>
      <c r="L34" s="53" t="s">
        <v>390</v>
      </c>
      <c r="M34" s="54" t="s">
        <v>123</v>
      </c>
      <c r="N34" s="54"/>
      <c r="O34" s="55" t="s">
        <v>391</v>
      </c>
      <c r="P34" s="55" t="s">
        <v>377</v>
      </c>
    </row>
    <row r="35" spans="1:16" ht="12.75" customHeight="1" thickBot="1" x14ac:dyDescent="0.25">
      <c r="A35" s="44" t="str">
        <f t="shared" si="0"/>
        <v> AOEB 3 </v>
      </c>
      <c r="B35" s="5" t="str">
        <f t="shared" si="1"/>
        <v>I</v>
      </c>
      <c r="C35" s="44">
        <f t="shared" si="2"/>
        <v>43753.851999999999</v>
      </c>
      <c r="D35" s="18" t="str">
        <f t="shared" si="3"/>
        <v>vis</v>
      </c>
      <c r="E35" s="52">
        <f>VLOOKUP(C35,Active!C$21:E$973,3,FALSE)</f>
        <v>2967.9987326459832</v>
      </c>
      <c r="F35" s="5" t="s">
        <v>117</v>
      </c>
      <c r="G35" s="18" t="str">
        <f t="shared" si="4"/>
        <v>43753.852</v>
      </c>
      <c r="H35" s="44">
        <f t="shared" si="5"/>
        <v>-7228</v>
      </c>
      <c r="I35" s="53" t="s">
        <v>405</v>
      </c>
      <c r="J35" s="54" t="s">
        <v>406</v>
      </c>
      <c r="K35" s="53">
        <v>-7228</v>
      </c>
      <c r="L35" s="53" t="s">
        <v>407</v>
      </c>
      <c r="M35" s="54" t="s">
        <v>123</v>
      </c>
      <c r="N35" s="54"/>
      <c r="O35" s="55" t="s">
        <v>408</v>
      </c>
      <c r="P35" s="55" t="s">
        <v>377</v>
      </c>
    </row>
    <row r="36" spans="1:16" ht="12.75" customHeight="1" thickBot="1" x14ac:dyDescent="0.25">
      <c r="A36" s="44" t="str">
        <f t="shared" si="0"/>
        <v> AOEB 3 </v>
      </c>
      <c r="B36" s="5" t="str">
        <f t="shared" si="1"/>
        <v>I</v>
      </c>
      <c r="C36" s="44">
        <f t="shared" si="2"/>
        <v>43948.665999999997</v>
      </c>
      <c r="D36" s="18" t="str">
        <f t="shared" si="3"/>
        <v>vis</v>
      </c>
      <c r="E36" s="52">
        <f>VLOOKUP(C36,Active!C$21:E$973,3,FALSE)</f>
        <v>3128.9913676795941</v>
      </c>
      <c r="F36" s="5" t="s">
        <v>117</v>
      </c>
      <c r="G36" s="18" t="str">
        <f t="shared" si="4"/>
        <v>43948.666</v>
      </c>
      <c r="H36" s="44">
        <f t="shared" si="5"/>
        <v>-7067</v>
      </c>
      <c r="I36" s="53" t="s">
        <v>409</v>
      </c>
      <c r="J36" s="54" t="s">
        <v>410</v>
      </c>
      <c r="K36" s="53">
        <v>-7067</v>
      </c>
      <c r="L36" s="53" t="s">
        <v>411</v>
      </c>
      <c r="M36" s="54" t="s">
        <v>123</v>
      </c>
      <c r="N36" s="54"/>
      <c r="O36" s="55" t="s">
        <v>381</v>
      </c>
      <c r="P36" s="55" t="s">
        <v>377</v>
      </c>
    </row>
    <row r="37" spans="1:16" ht="12.75" customHeight="1" thickBot="1" x14ac:dyDescent="0.25">
      <c r="A37" s="44" t="str">
        <f t="shared" si="0"/>
        <v> AOEB 3 </v>
      </c>
      <c r="B37" s="5" t="str">
        <f t="shared" si="1"/>
        <v>I</v>
      </c>
      <c r="C37" s="44">
        <f t="shared" si="2"/>
        <v>44236.646999999997</v>
      </c>
      <c r="D37" s="18" t="str">
        <f t="shared" si="3"/>
        <v>vis</v>
      </c>
      <c r="E37" s="52">
        <f>VLOOKUP(C37,Active!C$21:E$973,3,FALSE)</f>
        <v>3366.9764202405727</v>
      </c>
      <c r="F37" s="5" t="s">
        <v>117</v>
      </c>
      <c r="G37" s="18" t="str">
        <f t="shared" si="4"/>
        <v>44236.647</v>
      </c>
      <c r="H37" s="44">
        <f t="shared" si="5"/>
        <v>-6829</v>
      </c>
      <c r="I37" s="53" t="s">
        <v>417</v>
      </c>
      <c r="J37" s="54" t="s">
        <v>418</v>
      </c>
      <c r="K37" s="53">
        <v>-6829</v>
      </c>
      <c r="L37" s="53" t="s">
        <v>419</v>
      </c>
      <c r="M37" s="54" t="s">
        <v>123</v>
      </c>
      <c r="N37" s="54"/>
      <c r="O37" s="55" t="s">
        <v>381</v>
      </c>
      <c r="P37" s="55" t="s">
        <v>377</v>
      </c>
    </row>
    <row r="38" spans="1:16" ht="12.75" customHeight="1" thickBot="1" x14ac:dyDescent="0.25">
      <c r="A38" s="44" t="str">
        <f t="shared" si="0"/>
        <v> AOEB 3 </v>
      </c>
      <c r="B38" s="5" t="str">
        <f t="shared" si="1"/>
        <v>I</v>
      </c>
      <c r="C38" s="44">
        <f t="shared" si="2"/>
        <v>44576.699000000001</v>
      </c>
      <c r="D38" s="18" t="str">
        <f t="shared" si="3"/>
        <v>vis</v>
      </c>
      <c r="E38" s="52">
        <f>VLOOKUP(C38,Active!C$21:E$973,3,FALSE)</f>
        <v>3647.9925049595886</v>
      </c>
      <c r="F38" s="5" t="s">
        <v>117</v>
      </c>
      <c r="G38" s="18" t="str">
        <f t="shared" si="4"/>
        <v>44576.699</v>
      </c>
      <c r="H38" s="44">
        <f t="shared" si="5"/>
        <v>-6548</v>
      </c>
      <c r="I38" s="53" t="s">
        <v>420</v>
      </c>
      <c r="J38" s="54" t="s">
        <v>421</v>
      </c>
      <c r="K38" s="53">
        <v>-6548</v>
      </c>
      <c r="L38" s="53" t="s">
        <v>422</v>
      </c>
      <c r="M38" s="54" t="s">
        <v>123</v>
      </c>
      <c r="N38" s="54"/>
      <c r="O38" s="55" t="s">
        <v>381</v>
      </c>
      <c r="P38" s="55" t="s">
        <v>377</v>
      </c>
    </row>
    <row r="39" spans="1:16" ht="12.75" customHeight="1" thickBot="1" x14ac:dyDescent="0.25">
      <c r="A39" s="44" t="str">
        <f t="shared" si="0"/>
        <v> AOEB 3 </v>
      </c>
      <c r="B39" s="5" t="str">
        <f t="shared" si="1"/>
        <v>I</v>
      </c>
      <c r="C39" s="44">
        <f t="shared" si="2"/>
        <v>44616.607000000004</v>
      </c>
      <c r="D39" s="18" t="str">
        <f t="shared" si="3"/>
        <v>vis</v>
      </c>
      <c r="E39" s="52">
        <f>VLOOKUP(C39,Active!C$21:E$973,3,FALSE)</f>
        <v>3680.9721372186759</v>
      </c>
      <c r="F39" s="5" t="s">
        <v>117</v>
      </c>
      <c r="G39" s="18" t="str">
        <f t="shared" si="4"/>
        <v>44616.607</v>
      </c>
      <c r="H39" s="44">
        <f t="shared" si="5"/>
        <v>-6515</v>
      </c>
      <c r="I39" s="53" t="s">
        <v>423</v>
      </c>
      <c r="J39" s="54" t="s">
        <v>424</v>
      </c>
      <c r="K39" s="53">
        <v>-6515</v>
      </c>
      <c r="L39" s="53" t="s">
        <v>425</v>
      </c>
      <c r="M39" s="54" t="s">
        <v>123</v>
      </c>
      <c r="N39" s="54"/>
      <c r="O39" s="55" t="s">
        <v>426</v>
      </c>
      <c r="P39" s="55" t="s">
        <v>377</v>
      </c>
    </row>
    <row r="40" spans="1:16" ht="12.75" customHeight="1" thickBot="1" x14ac:dyDescent="0.25">
      <c r="A40" s="44" t="str">
        <f t="shared" si="0"/>
        <v> AOEB 3 </v>
      </c>
      <c r="B40" s="5" t="str">
        <f t="shared" si="1"/>
        <v>I</v>
      </c>
      <c r="C40" s="44">
        <f t="shared" si="2"/>
        <v>44622.667999999998</v>
      </c>
      <c r="D40" s="18" t="str">
        <f t="shared" si="3"/>
        <v>vis</v>
      </c>
      <c r="E40" s="52">
        <f>VLOOKUP(C40,Active!C$21:E$973,3,FALSE)</f>
        <v>3685.9808961422532</v>
      </c>
      <c r="F40" s="5" t="s">
        <v>117</v>
      </c>
      <c r="G40" s="18" t="str">
        <f t="shared" si="4"/>
        <v>44622.668</v>
      </c>
      <c r="H40" s="44">
        <f t="shared" si="5"/>
        <v>-6510</v>
      </c>
      <c r="I40" s="53" t="s">
        <v>427</v>
      </c>
      <c r="J40" s="54" t="s">
        <v>428</v>
      </c>
      <c r="K40" s="53">
        <v>-6510</v>
      </c>
      <c r="L40" s="53" t="s">
        <v>429</v>
      </c>
      <c r="M40" s="54" t="s">
        <v>123</v>
      </c>
      <c r="N40" s="54"/>
      <c r="O40" s="55" t="s">
        <v>426</v>
      </c>
      <c r="P40" s="55" t="s">
        <v>377</v>
      </c>
    </row>
    <row r="41" spans="1:16" ht="12.75" customHeight="1" thickBot="1" x14ac:dyDescent="0.25">
      <c r="A41" s="44" t="str">
        <f t="shared" si="0"/>
        <v> BBS 57 </v>
      </c>
      <c r="B41" s="5" t="str">
        <f t="shared" si="1"/>
        <v>II</v>
      </c>
      <c r="C41" s="44">
        <f t="shared" si="2"/>
        <v>44929.45</v>
      </c>
      <c r="D41" s="18" t="str">
        <f t="shared" si="3"/>
        <v>vis</v>
      </c>
      <c r="E41" s="52">
        <f>VLOOKUP(C41,Active!C$21:E$973,3,FALSE)</f>
        <v>3939.5029354252688</v>
      </c>
      <c r="F41" s="5" t="s">
        <v>117</v>
      </c>
      <c r="G41" s="18" t="str">
        <f t="shared" si="4"/>
        <v>44929.450</v>
      </c>
      <c r="H41" s="44">
        <f t="shared" si="5"/>
        <v>-6256.5</v>
      </c>
      <c r="I41" s="53" t="s">
        <v>430</v>
      </c>
      <c r="J41" s="54" t="s">
        <v>431</v>
      </c>
      <c r="K41" s="53">
        <v>-6256.5</v>
      </c>
      <c r="L41" s="53" t="s">
        <v>407</v>
      </c>
      <c r="M41" s="54" t="s">
        <v>256</v>
      </c>
      <c r="N41" s="54" t="s">
        <v>257</v>
      </c>
      <c r="O41" s="55" t="s">
        <v>303</v>
      </c>
      <c r="P41" s="55" t="s">
        <v>432</v>
      </c>
    </row>
    <row r="42" spans="1:16" ht="12.75" customHeight="1" thickBot="1" x14ac:dyDescent="0.25">
      <c r="A42" s="44" t="str">
        <f t="shared" si="0"/>
        <v> AOEB 3 </v>
      </c>
      <c r="B42" s="5" t="str">
        <f t="shared" si="1"/>
        <v>I</v>
      </c>
      <c r="C42" s="44">
        <f t="shared" si="2"/>
        <v>44957.87</v>
      </c>
      <c r="D42" s="18" t="str">
        <f t="shared" si="3"/>
        <v>vis</v>
      </c>
      <c r="E42" s="52">
        <f>VLOOKUP(C42,Active!C$21:E$973,3,FALSE)</f>
        <v>3962.9889820525959</v>
      </c>
      <c r="F42" s="5" t="s">
        <v>117</v>
      </c>
      <c r="G42" s="18" t="str">
        <f t="shared" si="4"/>
        <v>44957.870</v>
      </c>
      <c r="H42" s="44">
        <f t="shared" si="5"/>
        <v>-6233</v>
      </c>
      <c r="I42" s="53" t="s">
        <v>433</v>
      </c>
      <c r="J42" s="54" t="s">
        <v>434</v>
      </c>
      <c r="K42" s="53">
        <v>-6233</v>
      </c>
      <c r="L42" s="53" t="s">
        <v>435</v>
      </c>
      <c r="M42" s="54" t="s">
        <v>123</v>
      </c>
      <c r="N42" s="54"/>
      <c r="O42" s="55" t="s">
        <v>381</v>
      </c>
      <c r="P42" s="55" t="s">
        <v>377</v>
      </c>
    </row>
    <row r="43" spans="1:16" ht="12.75" customHeight="1" thickBot="1" x14ac:dyDescent="0.25">
      <c r="A43" s="44" t="str">
        <f t="shared" ref="A43:A74" si="6">P43</f>
        <v> BBS 65 </v>
      </c>
      <c r="B43" s="5" t="str">
        <f t="shared" ref="B43:B74" si="7">IF(H43=INT(H43),"I","II")</f>
        <v>II</v>
      </c>
      <c r="C43" s="44">
        <f t="shared" ref="C43:C74" si="8">1*G43</f>
        <v>45401.358999999997</v>
      </c>
      <c r="D43" s="18" t="str">
        <f t="shared" ref="D43:D74" si="9">VLOOKUP(F43,I$1:J$5,2,FALSE)</f>
        <v>vis</v>
      </c>
      <c r="E43" s="52">
        <f>VLOOKUP(C43,Active!C$21:E$973,3,FALSE)</f>
        <v>4329.4845250752769</v>
      </c>
      <c r="F43" s="5" t="s">
        <v>117</v>
      </c>
      <c r="G43" s="18" t="str">
        <f t="shared" ref="G43:G74" si="10">MID(I43,3,LEN(I43)-3)</f>
        <v>45401.359</v>
      </c>
      <c r="H43" s="44">
        <f t="shared" ref="H43:H74" si="11">1*K43</f>
        <v>-5866.5</v>
      </c>
      <c r="I43" s="53" t="s">
        <v>436</v>
      </c>
      <c r="J43" s="54" t="s">
        <v>437</v>
      </c>
      <c r="K43" s="53">
        <v>-5866.5</v>
      </c>
      <c r="L43" s="53" t="s">
        <v>438</v>
      </c>
      <c r="M43" s="54" t="s">
        <v>123</v>
      </c>
      <c r="N43" s="54"/>
      <c r="O43" s="55" t="s">
        <v>303</v>
      </c>
      <c r="P43" s="55" t="s">
        <v>439</v>
      </c>
    </row>
    <row r="44" spans="1:16" ht="12.75" customHeight="1" thickBot="1" x14ac:dyDescent="0.25">
      <c r="A44" s="44" t="str">
        <f t="shared" si="6"/>
        <v> MN 224.663 </v>
      </c>
      <c r="B44" s="5" t="str">
        <f t="shared" si="7"/>
        <v>I</v>
      </c>
      <c r="C44" s="44">
        <f t="shared" si="8"/>
        <v>45739.592900000003</v>
      </c>
      <c r="D44" s="18" t="str">
        <f t="shared" si="9"/>
        <v>vis</v>
      </c>
      <c r="E44" s="52">
        <f>VLOOKUP(C44,Active!C$21:E$973,3,FALSE)</f>
        <v>4608.9981473955222</v>
      </c>
      <c r="F44" s="5" t="s">
        <v>117</v>
      </c>
      <c r="G44" s="18" t="str">
        <f t="shared" si="10"/>
        <v>45739.5929</v>
      </c>
      <c r="H44" s="44">
        <f t="shared" si="11"/>
        <v>-5587</v>
      </c>
      <c r="I44" s="53" t="s">
        <v>440</v>
      </c>
      <c r="J44" s="54" t="s">
        <v>441</v>
      </c>
      <c r="K44" s="53">
        <v>-5587</v>
      </c>
      <c r="L44" s="53" t="s">
        <v>442</v>
      </c>
      <c r="M44" s="54" t="s">
        <v>256</v>
      </c>
      <c r="N44" s="54" t="s">
        <v>257</v>
      </c>
      <c r="O44" s="55" t="s">
        <v>443</v>
      </c>
      <c r="P44" s="55" t="s">
        <v>444</v>
      </c>
    </row>
    <row r="45" spans="1:16" ht="12.75" customHeight="1" thickBot="1" x14ac:dyDescent="0.25">
      <c r="A45" s="44" t="str">
        <f t="shared" si="6"/>
        <v> AOEB 3 </v>
      </c>
      <c r="B45" s="5" t="str">
        <f t="shared" si="7"/>
        <v>I</v>
      </c>
      <c r="C45" s="44">
        <f t="shared" si="8"/>
        <v>46091.71</v>
      </c>
      <c r="D45" s="18" t="str">
        <f t="shared" si="9"/>
        <v>vis</v>
      </c>
      <c r="E45" s="52">
        <f>VLOOKUP(C45,Active!C$21:E$973,3,FALSE)</f>
        <v>4899.9847282849505</v>
      </c>
      <c r="F45" s="5" t="s">
        <v>117</v>
      </c>
      <c r="G45" s="18" t="str">
        <f t="shared" si="10"/>
        <v>46091.710</v>
      </c>
      <c r="H45" s="44">
        <f t="shared" si="11"/>
        <v>-5296</v>
      </c>
      <c r="I45" s="53" t="s">
        <v>450</v>
      </c>
      <c r="J45" s="54" t="s">
        <v>451</v>
      </c>
      <c r="K45" s="53">
        <v>-5296</v>
      </c>
      <c r="L45" s="53" t="s">
        <v>452</v>
      </c>
      <c r="M45" s="54" t="s">
        <v>123</v>
      </c>
      <c r="N45" s="54"/>
      <c r="O45" s="55" t="s">
        <v>381</v>
      </c>
      <c r="P45" s="55" t="s">
        <v>377</v>
      </c>
    </row>
    <row r="46" spans="1:16" ht="12.75" customHeight="1" thickBot="1" x14ac:dyDescent="0.25">
      <c r="A46" s="44" t="str">
        <f t="shared" si="6"/>
        <v> MN 224.663 </v>
      </c>
      <c r="B46" s="5" t="str">
        <f t="shared" si="7"/>
        <v>II</v>
      </c>
      <c r="C46" s="44">
        <f t="shared" si="8"/>
        <v>46092.332799999996</v>
      </c>
      <c r="D46" s="18" t="str">
        <f t="shared" si="9"/>
        <v>vis</v>
      </c>
      <c r="E46" s="52">
        <f>VLOOKUP(C46,Active!C$21:E$973,3,FALSE)</f>
        <v>4900.499404915472</v>
      </c>
      <c r="F46" s="5" t="s">
        <v>117</v>
      </c>
      <c r="G46" s="18" t="str">
        <f t="shared" si="10"/>
        <v>46092.3328</v>
      </c>
      <c r="H46" s="44">
        <f t="shared" si="11"/>
        <v>-5295.5</v>
      </c>
      <c r="I46" s="53" t="s">
        <v>453</v>
      </c>
      <c r="J46" s="54" t="s">
        <v>454</v>
      </c>
      <c r="K46" s="53">
        <v>-5295.5</v>
      </c>
      <c r="L46" s="53" t="s">
        <v>442</v>
      </c>
      <c r="M46" s="54" t="s">
        <v>256</v>
      </c>
      <c r="N46" s="54" t="s">
        <v>257</v>
      </c>
      <c r="O46" s="55" t="s">
        <v>443</v>
      </c>
      <c r="P46" s="55" t="s">
        <v>444</v>
      </c>
    </row>
    <row r="47" spans="1:16" ht="12.75" customHeight="1" thickBot="1" x14ac:dyDescent="0.25">
      <c r="A47" s="44" t="str">
        <f t="shared" si="6"/>
        <v> VSSC 63.21 </v>
      </c>
      <c r="B47" s="5" t="str">
        <f t="shared" si="7"/>
        <v>I</v>
      </c>
      <c r="C47" s="44">
        <f t="shared" si="8"/>
        <v>46101.408000000003</v>
      </c>
      <c r="D47" s="18" t="str">
        <f t="shared" si="9"/>
        <v>vis</v>
      </c>
      <c r="E47" s="52">
        <f>VLOOKUP(C47,Active!C$21:E$973,3,FALSE)</f>
        <v>4907.9990731192875</v>
      </c>
      <c r="F47" s="5" t="s">
        <v>117</v>
      </c>
      <c r="G47" s="18" t="str">
        <f t="shared" si="10"/>
        <v>46101.408</v>
      </c>
      <c r="H47" s="44">
        <f t="shared" si="11"/>
        <v>-5288</v>
      </c>
      <c r="I47" s="53" t="s">
        <v>455</v>
      </c>
      <c r="J47" s="54" t="s">
        <v>456</v>
      </c>
      <c r="K47" s="53">
        <v>-5288</v>
      </c>
      <c r="L47" s="53" t="s">
        <v>411</v>
      </c>
      <c r="M47" s="54" t="s">
        <v>123</v>
      </c>
      <c r="N47" s="54"/>
      <c r="O47" s="55" t="s">
        <v>457</v>
      </c>
      <c r="P47" s="55" t="s">
        <v>458</v>
      </c>
    </row>
    <row r="48" spans="1:16" ht="12.75" customHeight="1" thickBot="1" x14ac:dyDescent="0.25">
      <c r="A48" s="44" t="str">
        <f t="shared" si="6"/>
        <v> VSSC 63.21 </v>
      </c>
      <c r="B48" s="5" t="str">
        <f t="shared" si="7"/>
        <v>II</v>
      </c>
      <c r="C48" s="44">
        <f t="shared" si="8"/>
        <v>46115.396000000001</v>
      </c>
      <c r="D48" s="18" t="str">
        <f t="shared" si="9"/>
        <v>vis</v>
      </c>
      <c r="E48" s="52">
        <f>VLOOKUP(C48,Active!C$21:E$973,3,FALSE)</f>
        <v>4919.5586375184057</v>
      </c>
      <c r="F48" s="5" t="s">
        <v>117</v>
      </c>
      <c r="G48" s="18" t="str">
        <f t="shared" si="10"/>
        <v>46115.396</v>
      </c>
      <c r="H48" s="44">
        <f t="shared" si="11"/>
        <v>-5276.5</v>
      </c>
      <c r="I48" s="53" t="s">
        <v>459</v>
      </c>
      <c r="J48" s="54" t="s">
        <v>460</v>
      </c>
      <c r="K48" s="53">
        <v>-5276.5</v>
      </c>
      <c r="L48" s="53" t="s">
        <v>461</v>
      </c>
      <c r="M48" s="54" t="s">
        <v>123</v>
      </c>
      <c r="N48" s="54"/>
      <c r="O48" s="55" t="s">
        <v>457</v>
      </c>
      <c r="P48" s="55" t="s">
        <v>458</v>
      </c>
    </row>
    <row r="49" spans="1:16" ht="12.75" customHeight="1" thickBot="1" x14ac:dyDescent="0.25">
      <c r="A49" s="44" t="str">
        <f t="shared" si="6"/>
        <v> BBS 76 </v>
      </c>
      <c r="B49" s="5" t="str">
        <f t="shared" si="7"/>
        <v>I</v>
      </c>
      <c r="C49" s="44">
        <f t="shared" si="8"/>
        <v>46118.350299999998</v>
      </c>
      <c r="D49" s="18" t="str">
        <f t="shared" si="9"/>
        <v>vis</v>
      </c>
      <c r="E49" s="52">
        <f>VLOOKUP(C49,Active!C$21:E$973,3,FALSE)</f>
        <v>4922.0000459473658</v>
      </c>
      <c r="F49" s="5" t="s">
        <v>117</v>
      </c>
      <c r="G49" s="18" t="str">
        <f t="shared" si="10"/>
        <v>46118.3503</v>
      </c>
      <c r="H49" s="44">
        <f t="shared" si="11"/>
        <v>-5274</v>
      </c>
      <c r="I49" s="53" t="s">
        <v>462</v>
      </c>
      <c r="J49" s="54" t="s">
        <v>463</v>
      </c>
      <c r="K49" s="53">
        <v>-5274</v>
      </c>
      <c r="L49" s="53" t="s">
        <v>464</v>
      </c>
      <c r="M49" s="54" t="s">
        <v>256</v>
      </c>
      <c r="N49" s="54" t="s">
        <v>257</v>
      </c>
      <c r="O49" s="55" t="s">
        <v>303</v>
      </c>
      <c r="P49" s="55" t="s">
        <v>465</v>
      </c>
    </row>
    <row r="50" spans="1:16" ht="12.75" customHeight="1" thickBot="1" x14ac:dyDescent="0.25">
      <c r="A50" s="44" t="str">
        <f t="shared" si="6"/>
        <v> BBS 76 </v>
      </c>
      <c r="B50" s="5" t="str">
        <f t="shared" si="7"/>
        <v>II</v>
      </c>
      <c r="C50" s="44">
        <f t="shared" si="8"/>
        <v>46121.374600000003</v>
      </c>
      <c r="D50" s="18" t="str">
        <f t="shared" si="9"/>
        <v>vis</v>
      </c>
      <c r="E50" s="52">
        <f>VLOOKUP(C50,Active!C$21:E$973,3,FALSE)</f>
        <v>4924.4993017818178</v>
      </c>
      <c r="F50" s="5" t="s">
        <v>117</v>
      </c>
      <c r="G50" s="18" t="str">
        <f t="shared" si="10"/>
        <v>46121.3746</v>
      </c>
      <c r="H50" s="44">
        <f t="shared" si="11"/>
        <v>-5271.5</v>
      </c>
      <c r="I50" s="53" t="s">
        <v>466</v>
      </c>
      <c r="J50" s="54" t="s">
        <v>467</v>
      </c>
      <c r="K50" s="53">
        <v>-5271.5</v>
      </c>
      <c r="L50" s="53" t="s">
        <v>468</v>
      </c>
      <c r="M50" s="54" t="s">
        <v>256</v>
      </c>
      <c r="N50" s="54" t="s">
        <v>257</v>
      </c>
      <c r="O50" s="55" t="s">
        <v>303</v>
      </c>
      <c r="P50" s="55" t="s">
        <v>465</v>
      </c>
    </row>
    <row r="51" spans="1:16" ht="12.75" customHeight="1" thickBot="1" x14ac:dyDescent="0.25">
      <c r="A51" s="44" t="str">
        <f t="shared" si="6"/>
        <v> AOEB 3 </v>
      </c>
      <c r="B51" s="5" t="str">
        <f t="shared" si="7"/>
        <v>I</v>
      </c>
      <c r="C51" s="44">
        <f t="shared" si="8"/>
        <v>46759.686000000002</v>
      </c>
      <c r="D51" s="18" t="str">
        <f t="shared" si="9"/>
        <v>vis</v>
      </c>
      <c r="E51" s="52">
        <f>VLOOKUP(C51,Active!C$21:E$973,3,FALSE)</f>
        <v>5451.9944215267724</v>
      </c>
      <c r="F51" s="5" t="s">
        <v>117</v>
      </c>
      <c r="G51" s="18" t="str">
        <f t="shared" si="10"/>
        <v>46759.686</v>
      </c>
      <c r="H51" s="44">
        <f t="shared" si="11"/>
        <v>-4744</v>
      </c>
      <c r="I51" s="53" t="s">
        <v>469</v>
      </c>
      <c r="J51" s="54" t="s">
        <v>470</v>
      </c>
      <c r="K51" s="53">
        <v>-4744</v>
      </c>
      <c r="L51" s="53" t="s">
        <v>471</v>
      </c>
      <c r="M51" s="54" t="s">
        <v>123</v>
      </c>
      <c r="N51" s="54"/>
      <c r="O51" s="55" t="s">
        <v>381</v>
      </c>
      <c r="P51" s="55" t="s">
        <v>377</v>
      </c>
    </row>
    <row r="52" spans="1:16" ht="12.75" customHeight="1" thickBot="1" x14ac:dyDescent="0.25">
      <c r="A52" s="44" t="str">
        <f t="shared" si="6"/>
        <v> VSSC 70.18 </v>
      </c>
      <c r="B52" s="5" t="str">
        <f t="shared" si="7"/>
        <v>II</v>
      </c>
      <c r="C52" s="44">
        <f t="shared" si="8"/>
        <v>46847.360999999997</v>
      </c>
      <c r="D52" s="18" t="str">
        <f t="shared" si="9"/>
        <v>vis</v>
      </c>
      <c r="E52" s="52">
        <f>VLOOKUP(C52,Active!C$21:E$973,3,FALSE)</f>
        <v>5524.4482968980046</v>
      </c>
      <c r="F52" s="5" t="s">
        <v>117</v>
      </c>
      <c r="G52" s="18" t="str">
        <f t="shared" si="10"/>
        <v>46847.361</v>
      </c>
      <c r="H52" s="44">
        <f t="shared" si="11"/>
        <v>-4671.5</v>
      </c>
      <c r="I52" s="53" t="s">
        <v>472</v>
      </c>
      <c r="J52" s="54" t="s">
        <v>473</v>
      </c>
      <c r="K52" s="53">
        <v>-4671.5</v>
      </c>
      <c r="L52" s="53" t="s">
        <v>474</v>
      </c>
      <c r="M52" s="54" t="s">
        <v>123</v>
      </c>
      <c r="N52" s="54"/>
      <c r="O52" s="55" t="s">
        <v>475</v>
      </c>
      <c r="P52" s="55" t="s">
        <v>476</v>
      </c>
    </row>
    <row r="53" spans="1:16" ht="12.75" customHeight="1" thickBot="1" x14ac:dyDescent="0.25">
      <c r="A53" s="44" t="str">
        <f t="shared" si="6"/>
        <v> AOEB 3 </v>
      </c>
      <c r="B53" s="5" t="str">
        <f t="shared" si="7"/>
        <v>I</v>
      </c>
      <c r="C53" s="44">
        <f t="shared" si="8"/>
        <v>47065.843999999997</v>
      </c>
      <c r="D53" s="18" t="str">
        <f t="shared" si="9"/>
        <v>vis</v>
      </c>
      <c r="E53" s="52">
        <f>VLOOKUP(C53,Active!C$21:E$973,3,FALSE)</f>
        <v>5705.0007925094524</v>
      </c>
      <c r="F53" s="5" t="s">
        <v>117</v>
      </c>
      <c r="G53" s="18" t="str">
        <f t="shared" si="10"/>
        <v>47065.844</v>
      </c>
      <c r="H53" s="44">
        <f t="shared" si="11"/>
        <v>-4491</v>
      </c>
      <c r="I53" s="53" t="s">
        <v>477</v>
      </c>
      <c r="J53" s="54" t="s">
        <v>478</v>
      </c>
      <c r="K53" s="53">
        <v>-4491</v>
      </c>
      <c r="L53" s="53" t="s">
        <v>479</v>
      </c>
      <c r="M53" s="54" t="s">
        <v>123</v>
      </c>
      <c r="N53" s="54"/>
      <c r="O53" s="55" t="s">
        <v>408</v>
      </c>
      <c r="P53" s="55" t="s">
        <v>377</v>
      </c>
    </row>
    <row r="54" spans="1:16" ht="12.75" customHeight="1" thickBot="1" x14ac:dyDescent="0.25">
      <c r="A54" s="44" t="str">
        <f t="shared" si="6"/>
        <v> BBS 86 </v>
      </c>
      <c r="B54" s="5" t="str">
        <f t="shared" si="7"/>
        <v>I</v>
      </c>
      <c r="C54" s="44">
        <f t="shared" si="8"/>
        <v>47092.453000000001</v>
      </c>
      <c r="D54" s="18" t="str">
        <f t="shared" si="9"/>
        <v>vis</v>
      </c>
      <c r="E54" s="52">
        <f>VLOOKUP(C54,Active!C$21:E$973,3,FALSE)</f>
        <v>5726.9902441177046</v>
      </c>
      <c r="F54" s="5" t="s">
        <v>117</v>
      </c>
      <c r="G54" s="18" t="str">
        <f t="shared" si="10"/>
        <v>47092.453</v>
      </c>
      <c r="H54" s="44">
        <f t="shared" si="11"/>
        <v>-4469</v>
      </c>
      <c r="I54" s="53" t="s">
        <v>480</v>
      </c>
      <c r="J54" s="54" t="s">
        <v>481</v>
      </c>
      <c r="K54" s="53">
        <v>-4469</v>
      </c>
      <c r="L54" s="53" t="s">
        <v>429</v>
      </c>
      <c r="M54" s="54" t="s">
        <v>123</v>
      </c>
      <c r="N54" s="54"/>
      <c r="O54" s="55" t="s">
        <v>482</v>
      </c>
      <c r="P54" s="55" t="s">
        <v>483</v>
      </c>
    </row>
    <row r="55" spans="1:16" ht="12.75" customHeight="1" thickBot="1" x14ac:dyDescent="0.25">
      <c r="A55" s="44" t="str">
        <f t="shared" si="6"/>
        <v> VSSC 72.24 </v>
      </c>
      <c r="B55" s="5" t="str">
        <f t="shared" si="7"/>
        <v>I</v>
      </c>
      <c r="C55" s="44">
        <f t="shared" si="8"/>
        <v>47207.421499999997</v>
      </c>
      <c r="D55" s="18" t="str">
        <f t="shared" si="9"/>
        <v>vis</v>
      </c>
      <c r="E55" s="52">
        <f>VLOOKUP(C55,Active!C$21:E$973,3,FALSE)</f>
        <v>5821.9992360836877</v>
      </c>
      <c r="F55" s="5" t="s">
        <v>117</v>
      </c>
      <c r="G55" s="18" t="str">
        <f t="shared" si="10"/>
        <v>47207.4215</v>
      </c>
      <c r="H55" s="44">
        <f t="shared" si="11"/>
        <v>-4374</v>
      </c>
      <c r="I55" s="53" t="s">
        <v>484</v>
      </c>
      <c r="J55" s="54" t="s">
        <v>485</v>
      </c>
      <c r="K55" s="53">
        <v>-4374</v>
      </c>
      <c r="L55" s="53" t="s">
        <v>486</v>
      </c>
      <c r="M55" s="54" t="s">
        <v>256</v>
      </c>
      <c r="N55" s="54" t="s">
        <v>257</v>
      </c>
      <c r="O55" s="55" t="s">
        <v>448</v>
      </c>
      <c r="P55" s="55" t="s">
        <v>487</v>
      </c>
    </row>
    <row r="56" spans="1:16" ht="12.75" customHeight="1" thickBot="1" x14ac:dyDescent="0.25">
      <c r="A56" s="44" t="str">
        <f t="shared" si="6"/>
        <v> BBS 91 </v>
      </c>
      <c r="B56" s="5" t="str">
        <f t="shared" si="7"/>
        <v>I</v>
      </c>
      <c r="C56" s="44">
        <f t="shared" si="8"/>
        <v>47524.453000000001</v>
      </c>
      <c r="D56" s="18" t="str">
        <f t="shared" si="9"/>
        <v>vis</v>
      </c>
      <c r="E56" s="52">
        <f>VLOOKUP(C56,Active!C$21:E$973,3,FALSE)</f>
        <v>6083.9913751171207</v>
      </c>
      <c r="F56" s="5" t="s">
        <v>117</v>
      </c>
      <c r="G56" s="18" t="str">
        <f t="shared" si="10"/>
        <v>47524.453</v>
      </c>
      <c r="H56" s="44">
        <f t="shared" si="11"/>
        <v>-4112</v>
      </c>
      <c r="I56" s="53" t="s">
        <v>488</v>
      </c>
      <c r="J56" s="54" t="s">
        <v>489</v>
      </c>
      <c r="K56" s="53">
        <v>-4112</v>
      </c>
      <c r="L56" s="53" t="s">
        <v>429</v>
      </c>
      <c r="M56" s="54" t="s">
        <v>123</v>
      </c>
      <c r="N56" s="54"/>
      <c r="O56" s="55" t="s">
        <v>482</v>
      </c>
      <c r="P56" s="55" t="s">
        <v>490</v>
      </c>
    </row>
    <row r="57" spans="1:16" ht="12.75" customHeight="1" thickBot="1" x14ac:dyDescent="0.25">
      <c r="A57" s="44" t="str">
        <f t="shared" si="6"/>
        <v> AOEB 3 </v>
      </c>
      <c r="B57" s="5" t="str">
        <f t="shared" si="7"/>
        <v>I</v>
      </c>
      <c r="C57" s="44">
        <f t="shared" si="8"/>
        <v>47554.716999999997</v>
      </c>
      <c r="D57" s="18" t="str">
        <f t="shared" si="9"/>
        <v>vis</v>
      </c>
      <c r="E57" s="52">
        <f>VLOOKUP(C57,Active!C$21:E$973,3,FALSE)</f>
        <v>6109.0012876832434</v>
      </c>
      <c r="F57" s="5" t="s">
        <v>117</v>
      </c>
      <c r="G57" s="18" t="str">
        <f t="shared" si="10"/>
        <v>47554.717</v>
      </c>
      <c r="H57" s="44">
        <f t="shared" si="11"/>
        <v>-4087</v>
      </c>
      <c r="I57" s="53" t="s">
        <v>491</v>
      </c>
      <c r="J57" s="54" t="s">
        <v>492</v>
      </c>
      <c r="K57" s="53">
        <v>-4087</v>
      </c>
      <c r="L57" s="53" t="s">
        <v>493</v>
      </c>
      <c r="M57" s="54" t="s">
        <v>123</v>
      </c>
      <c r="N57" s="54"/>
      <c r="O57" s="55" t="s">
        <v>381</v>
      </c>
      <c r="P57" s="55" t="s">
        <v>377</v>
      </c>
    </row>
    <row r="58" spans="1:16" ht="12.75" customHeight="1" thickBot="1" x14ac:dyDescent="0.25">
      <c r="A58" s="44" t="str">
        <f t="shared" si="6"/>
        <v> BBS 91 </v>
      </c>
      <c r="B58" s="5" t="str">
        <f t="shared" si="7"/>
        <v>II</v>
      </c>
      <c r="C58" s="44">
        <f t="shared" si="8"/>
        <v>47555.312400000003</v>
      </c>
      <c r="D58" s="18" t="str">
        <f t="shared" si="9"/>
        <v>vis</v>
      </c>
      <c r="E58" s="52">
        <f>VLOOKUP(C58,Active!C$21:E$973,3,FALSE)</f>
        <v>6109.4933211864818</v>
      </c>
      <c r="F58" s="5" t="s">
        <v>117</v>
      </c>
      <c r="G58" s="18" t="str">
        <f t="shared" si="10"/>
        <v>47555.3124</v>
      </c>
      <c r="H58" s="44">
        <f t="shared" si="11"/>
        <v>-4086.5</v>
      </c>
      <c r="I58" s="53" t="s">
        <v>494</v>
      </c>
      <c r="J58" s="54" t="s">
        <v>495</v>
      </c>
      <c r="K58" s="53">
        <v>-4086.5</v>
      </c>
      <c r="L58" s="53" t="s">
        <v>496</v>
      </c>
      <c r="M58" s="54" t="s">
        <v>256</v>
      </c>
      <c r="N58" s="54" t="s">
        <v>257</v>
      </c>
      <c r="O58" s="55" t="s">
        <v>303</v>
      </c>
      <c r="P58" s="55" t="s">
        <v>490</v>
      </c>
    </row>
    <row r="59" spans="1:16" ht="12.75" customHeight="1" thickBot="1" x14ac:dyDescent="0.25">
      <c r="A59" s="44" t="str">
        <f t="shared" si="6"/>
        <v>BAVM 68 </v>
      </c>
      <c r="B59" s="5" t="str">
        <f t="shared" si="7"/>
        <v>I</v>
      </c>
      <c r="C59" s="44">
        <f t="shared" si="8"/>
        <v>47847.555999999997</v>
      </c>
      <c r="D59" s="18" t="str">
        <f t="shared" si="9"/>
        <v>vis</v>
      </c>
      <c r="E59" s="52">
        <f>VLOOKUP(C59,Active!C$21:E$973,3,FALSE)</f>
        <v>6351.0009501849518</v>
      </c>
      <c r="F59" s="5" t="s">
        <v>117</v>
      </c>
      <c r="G59" s="18" t="str">
        <f t="shared" si="10"/>
        <v>47847.556</v>
      </c>
      <c r="H59" s="44">
        <f t="shared" si="11"/>
        <v>-3845</v>
      </c>
      <c r="I59" s="53" t="s">
        <v>504</v>
      </c>
      <c r="J59" s="54" t="s">
        <v>505</v>
      </c>
      <c r="K59" s="53">
        <v>-3845</v>
      </c>
      <c r="L59" s="53" t="s">
        <v>506</v>
      </c>
      <c r="M59" s="54" t="s">
        <v>119</v>
      </c>
      <c r="N59" s="54"/>
      <c r="O59" s="55" t="s">
        <v>507</v>
      </c>
      <c r="P59" s="56" t="s">
        <v>508</v>
      </c>
    </row>
    <row r="60" spans="1:16" ht="12.75" customHeight="1" thickBot="1" x14ac:dyDescent="0.25">
      <c r="A60" s="44" t="str">
        <f t="shared" si="6"/>
        <v>BAVM 68 </v>
      </c>
      <c r="B60" s="5" t="str">
        <f t="shared" si="7"/>
        <v>II</v>
      </c>
      <c r="C60" s="44">
        <f t="shared" si="8"/>
        <v>47849.364000000001</v>
      </c>
      <c r="D60" s="18" t="str">
        <f t="shared" si="9"/>
        <v>vis</v>
      </c>
      <c r="E60" s="52">
        <f>VLOOKUP(C60,Active!C$21:E$973,3,FALSE)</f>
        <v>6352.4950660295081</v>
      </c>
      <c r="F60" s="5" t="s">
        <v>117</v>
      </c>
      <c r="G60" s="18" t="str">
        <f t="shared" si="10"/>
        <v>47849.364</v>
      </c>
      <c r="H60" s="44">
        <f t="shared" si="11"/>
        <v>-3843.5</v>
      </c>
      <c r="I60" s="53" t="s">
        <v>509</v>
      </c>
      <c r="J60" s="54" t="s">
        <v>510</v>
      </c>
      <c r="K60" s="53">
        <v>-3843.5</v>
      </c>
      <c r="L60" s="53" t="s">
        <v>511</v>
      </c>
      <c r="M60" s="54" t="s">
        <v>119</v>
      </c>
      <c r="N60" s="54"/>
      <c r="O60" s="55" t="s">
        <v>507</v>
      </c>
      <c r="P60" s="56" t="s">
        <v>508</v>
      </c>
    </row>
    <row r="61" spans="1:16" ht="12.75" customHeight="1" thickBot="1" x14ac:dyDescent="0.25">
      <c r="A61" s="44" t="str">
        <f t="shared" si="6"/>
        <v>BAVM 56 </v>
      </c>
      <c r="B61" s="5" t="str">
        <f t="shared" si="7"/>
        <v>I</v>
      </c>
      <c r="C61" s="44">
        <f t="shared" si="8"/>
        <v>47967.349000000002</v>
      </c>
      <c r="D61" s="18" t="str">
        <f t="shared" si="9"/>
        <v>vis</v>
      </c>
      <c r="E61" s="52">
        <f>VLOOKUP(C61,Active!C$21:E$973,3,FALSE)</f>
        <v>6449.9968679761896</v>
      </c>
      <c r="F61" s="5" t="s">
        <v>117</v>
      </c>
      <c r="G61" s="18" t="str">
        <f t="shared" si="10"/>
        <v>47967.349</v>
      </c>
      <c r="H61" s="44">
        <f t="shared" si="11"/>
        <v>-3746</v>
      </c>
      <c r="I61" s="53" t="s">
        <v>519</v>
      </c>
      <c r="J61" s="54" t="s">
        <v>520</v>
      </c>
      <c r="K61" s="53">
        <v>-3746</v>
      </c>
      <c r="L61" s="53" t="s">
        <v>521</v>
      </c>
      <c r="M61" s="54" t="s">
        <v>123</v>
      </c>
      <c r="N61" s="54"/>
      <c r="O61" s="55" t="s">
        <v>522</v>
      </c>
      <c r="P61" s="56" t="s">
        <v>523</v>
      </c>
    </row>
    <row r="62" spans="1:16" ht="12.75" customHeight="1" thickBot="1" x14ac:dyDescent="0.25">
      <c r="A62" s="44" t="str">
        <f t="shared" si="6"/>
        <v> AOEB 3 </v>
      </c>
      <c r="B62" s="5" t="str">
        <f t="shared" si="7"/>
        <v>I</v>
      </c>
      <c r="C62" s="44">
        <f t="shared" si="8"/>
        <v>48251.735000000001</v>
      </c>
      <c r="D62" s="18" t="str">
        <f t="shared" si="9"/>
        <v>vis</v>
      </c>
      <c r="E62" s="52">
        <f>VLOOKUP(C62,Active!C$21:E$973,3,FALSE)</f>
        <v>6685.0110430697068</v>
      </c>
      <c r="F62" s="5" t="s">
        <v>117</v>
      </c>
      <c r="G62" s="18" t="str">
        <f t="shared" si="10"/>
        <v>48251.735</v>
      </c>
      <c r="H62" s="44">
        <f t="shared" si="11"/>
        <v>-3511</v>
      </c>
      <c r="I62" s="53" t="s">
        <v>524</v>
      </c>
      <c r="J62" s="54" t="s">
        <v>525</v>
      </c>
      <c r="K62" s="53">
        <v>-3511</v>
      </c>
      <c r="L62" s="53" t="s">
        <v>526</v>
      </c>
      <c r="M62" s="54" t="s">
        <v>123</v>
      </c>
      <c r="N62" s="54"/>
      <c r="O62" s="55" t="s">
        <v>381</v>
      </c>
      <c r="P62" s="55" t="s">
        <v>377</v>
      </c>
    </row>
    <row r="63" spans="1:16" ht="12.75" customHeight="1" thickBot="1" x14ac:dyDescent="0.25">
      <c r="A63" s="44" t="str">
        <f t="shared" si="6"/>
        <v> AOEB 3 </v>
      </c>
      <c r="B63" s="5" t="str">
        <f t="shared" si="7"/>
        <v>I</v>
      </c>
      <c r="C63" s="44">
        <f t="shared" si="8"/>
        <v>48297.701999999997</v>
      </c>
      <c r="D63" s="18" t="str">
        <f t="shared" si="9"/>
        <v>vis</v>
      </c>
      <c r="E63" s="52">
        <f>VLOOKUP(C63,Active!C$21:E$973,3,FALSE)</f>
        <v>6722.9977814693575</v>
      </c>
      <c r="F63" s="5" t="s">
        <v>117</v>
      </c>
      <c r="G63" s="18" t="str">
        <f t="shared" si="10"/>
        <v>48297.702</v>
      </c>
      <c r="H63" s="44">
        <f t="shared" si="11"/>
        <v>-3473</v>
      </c>
      <c r="I63" s="53" t="s">
        <v>527</v>
      </c>
      <c r="J63" s="54" t="s">
        <v>528</v>
      </c>
      <c r="K63" s="53">
        <v>-3473</v>
      </c>
      <c r="L63" s="53" t="s">
        <v>521</v>
      </c>
      <c r="M63" s="54" t="s">
        <v>123</v>
      </c>
      <c r="N63" s="54"/>
      <c r="O63" s="55" t="s">
        <v>381</v>
      </c>
      <c r="P63" s="55" t="s">
        <v>377</v>
      </c>
    </row>
    <row r="64" spans="1:16" ht="12.75" customHeight="1" thickBot="1" x14ac:dyDescent="0.25">
      <c r="A64" s="44" t="str">
        <f t="shared" si="6"/>
        <v> BBS 106 </v>
      </c>
      <c r="B64" s="5" t="str">
        <f t="shared" si="7"/>
        <v>II</v>
      </c>
      <c r="C64" s="44">
        <f t="shared" si="8"/>
        <v>49416.431299999997</v>
      </c>
      <c r="D64" s="18" t="str">
        <f t="shared" si="9"/>
        <v>vis</v>
      </c>
      <c r="E64" s="52">
        <f>VLOOKUP(C64,Active!C$21:E$973,3,FALSE)</f>
        <v>7647.5061735577492</v>
      </c>
      <c r="F64" s="5" t="s">
        <v>117</v>
      </c>
      <c r="G64" s="18" t="str">
        <f t="shared" si="10"/>
        <v>49416.4313</v>
      </c>
      <c r="H64" s="44">
        <f t="shared" si="11"/>
        <v>-2548.5</v>
      </c>
      <c r="I64" s="53" t="s">
        <v>529</v>
      </c>
      <c r="J64" s="54" t="s">
        <v>530</v>
      </c>
      <c r="K64" s="53">
        <v>-2548.5</v>
      </c>
      <c r="L64" s="53" t="s">
        <v>531</v>
      </c>
      <c r="M64" s="54" t="s">
        <v>256</v>
      </c>
      <c r="N64" s="54" t="s">
        <v>33</v>
      </c>
      <c r="O64" s="55" t="s">
        <v>532</v>
      </c>
      <c r="P64" s="55" t="s">
        <v>533</v>
      </c>
    </row>
    <row r="65" spans="1:16" ht="12.75" customHeight="1" thickBot="1" x14ac:dyDescent="0.25">
      <c r="A65" s="44" t="str">
        <f t="shared" si="6"/>
        <v> AOEB 3 </v>
      </c>
      <c r="B65" s="5" t="str">
        <f t="shared" si="7"/>
        <v>I</v>
      </c>
      <c r="C65" s="44">
        <f t="shared" si="8"/>
        <v>49679.612999999998</v>
      </c>
      <c r="D65" s="18" t="str">
        <f t="shared" si="9"/>
        <v>vis</v>
      </c>
      <c r="E65" s="52">
        <f>VLOOKUP(C65,Active!C$21:E$973,3,FALSE)</f>
        <v>7864.9972952205953</v>
      </c>
      <c r="F65" s="5" t="s">
        <v>117</v>
      </c>
      <c r="G65" s="18" t="str">
        <f t="shared" si="10"/>
        <v>49679.613</v>
      </c>
      <c r="H65" s="44">
        <f t="shared" si="11"/>
        <v>-2331</v>
      </c>
      <c r="I65" s="53" t="s">
        <v>534</v>
      </c>
      <c r="J65" s="54" t="s">
        <v>535</v>
      </c>
      <c r="K65" s="53">
        <v>-2331</v>
      </c>
      <c r="L65" s="53" t="s">
        <v>536</v>
      </c>
      <c r="M65" s="54" t="s">
        <v>123</v>
      </c>
      <c r="N65" s="54"/>
      <c r="O65" s="55" t="s">
        <v>381</v>
      </c>
      <c r="P65" s="55" t="s">
        <v>377</v>
      </c>
    </row>
    <row r="66" spans="1:16" ht="12.75" customHeight="1" thickBot="1" x14ac:dyDescent="0.25">
      <c r="A66" s="44" t="str">
        <f t="shared" si="6"/>
        <v> AOEB 3 </v>
      </c>
      <c r="B66" s="5" t="str">
        <f t="shared" si="7"/>
        <v>I</v>
      </c>
      <c r="C66" s="44">
        <f t="shared" si="8"/>
        <v>49754.642</v>
      </c>
      <c r="D66" s="18" t="str">
        <f t="shared" si="9"/>
        <v>vis</v>
      </c>
      <c r="E66" s="52">
        <f>VLOOKUP(C66,Active!C$21:E$973,3,FALSE)</f>
        <v>7927.0006235950304</v>
      </c>
      <c r="F66" s="5" t="s">
        <v>117</v>
      </c>
      <c r="G66" s="18" t="str">
        <f t="shared" si="10"/>
        <v>49754.642</v>
      </c>
      <c r="H66" s="44">
        <f t="shared" si="11"/>
        <v>-2269</v>
      </c>
      <c r="I66" s="53" t="s">
        <v>537</v>
      </c>
      <c r="J66" s="54" t="s">
        <v>538</v>
      </c>
      <c r="K66" s="53">
        <v>-2269</v>
      </c>
      <c r="L66" s="53" t="s">
        <v>438</v>
      </c>
      <c r="M66" s="54" t="s">
        <v>123</v>
      </c>
      <c r="N66" s="54"/>
      <c r="O66" s="55" t="s">
        <v>381</v>
      </c>
      <c r="P66" s="55" t="s">
        <v>377</v>
      </c>
    </row>
    <row r="67" spans="1:16" ht="12.75" customHeight="1" thickBot="1" x14ac:dyDescent="0.25">
      <c r="A67" s="44" t="str">
        <f t="shared" si="6"/>
        <v> AOEB 3 </v>
      </c>
      <c r="B67" s="5" t="str">
        <f t="shared" si="7"/>
        <v>I</v>
      </c>
      <c r="C67" s="44">
        <f t="shared" si="8"/>
        <v>49777.633000000002</v>
      </c>
      <c r="D67" s="18" t="str">
        <f t="shared" si="9"/>
        <v>vis</v>
      </c>
      <c r="E67" s="52">
        <f>VLOOKUP(C67,Active!C$21:E$973,3,FALSE)</f>
        <v>7946.0001907311607</v>
      </c>
      <c r="F67" s="5" t="s">
        <v>117</v>
      </c>
      <c r="G67" s="18" t="str">
        <f t="shared" si="10"/>
        <v>49777.633</v>
      </c>
      <c r="H67" s="44">
        <f t="shared" si="11"/>
        <v>-2250</v>
      </c>
      <c r="I67" s="53" t="s">
        <v>539</v>
      </c>
      <c r="J67" s="54" t="s">
        <v>540</v>
      </c>
      <c r="K67" s="53">
        <v>-2250</v>
      </c>
      <c r="L67" s="53" t="s">
        <v>429</v>
      </c>
      <c r="M67" s="54" t="s">
        <v>123</v>
      </c>
      <c r="N67" s="54"/>
      <c r="O67" s="55" t="s">
        <v>381</v>
      </c>
      <c r="P67" s="55" t="s">
        <v>377</v>
      </c>
    </row>
    <row r="68" spans="1:16" ht="12.75" customHeight="1" thickBot="1" x14ac:dyDescent="0.25">
      <c r="A68" s="44" t="str">
        <f t="shared" si="6"/>
        <v> AOEB 3 </v>
      </c>
      <c r="B68" s="5" t="str">
        <f t="shared" si="7"/>
        <v>I</v>
      </c>
      <c r="C68" s="44">
        <f t="shared" si="8"/>
        <v>50042.644999999997</v>
      </c>
      <c r="D68" s="18" t="str">
        <f t="shared" si="9"/>
        <v>vis</v>
      </c>
      <c r="E68" s="52">
        <f>VLOOKUP(C68,Active!C$21:E$973,3,FALSE)</f>
        <v>8165.0038567691599</v>
      </c>
      <c r="F68" s="5" t="s">
        <v>117</v>
      </c>
      <c r="G68" s="18" t="str">
        <f t="shared" si="10"/>
        <v>50042.645</v>
      </c>
      <c r="H68" s="44">
        <f t="shared" si="11"/>
        <v>-2031</v>
      </c>
      <c r="I68" s="53" t="s">
        <v>541</v>
      </c>
      <c r="J68" s="54" t="s">
        <v>542</v>
      </c>
      <c r="K68" s="53">
        <v>-2031</v>
      </c>
      <c r="L68" s="53" t="s">
        <v>521</v>
      </c>
      <c r="M68" s="54" t="s">
        <v>543</v>
      </c>
      <c r="N68" s="54" t="s">
        <v>544</v>
      </c>
      <c r="O68" s="55" t="s">
        <v>545</v>
      </c>
      <c r="P68" s="55" t="s">
        <v>377</v>
      </c>
    </row>
    <row r="69" spans="1:16" ht="12.75" customHeight="1" thickBot="1" x14ac:dyDescent="0.25">
      <c r="A69" s="44" t="str">
        <f t="shared" si="6"/>
        <v>IBVS 5380 </v>
      </c>
      <c r="B69" s="5" t="str">
        <f t="shared" si="7"/>
        <v>I</v>
      </c>
      <c r="C69" s="44">
        <f t="shared" si="8"/>
        <v>52358.732900000003</v>
      </c>
      <c r="D69" s="18" t="str">
        <f t="shared" si="9"/>
        <v>vis</v>
      </c>
      <c r="E69" s="52">
        <f>VLOOKUP(C69,Active!C$21:E$973,3,FALSE)</f>
        <v>10078.999226662831</v>
      </c>
      <c r="F69" s="5" t="s">
        <v>117</v>
      </c>
      <c r="G69" s="18" t="str">
        <f t="shared" si="10"/>
        <v>52358.7329</v>
      </c>
      <c r="H69" s="44">
        <f t="shared" si="11"/>
        <v>-117</v>
      </c>
      <c r="I69" s="53" t="s">
        <v>562</v>
      </c>
      <c r="J69" s="54" t="s">
        <v>563</v>
      </c>
      <c r="K69" s="53">
        <v>-117</v>
      </c>
      <c r="L69" s="53" t="s">
        <v>564</v>
      </c>
      <c r="M69" s="54" t="s">
        <v>256</v>
      </c>
      <c r="N69" s="54" t="s">
        <v>565</v>
      </c>
      <c r="O69" s="55" t="s">
        <v>566</v>
      </c>
      <c r="P69" s="56" t="s">
        <v>567</v>
      </c>
    </row>
    <row r="70" spans="1:16" ht="12.75" customHeight="1" thickBot="1" x14ac:dyDescent="0.25">
      <c r="A70" s="44" t="str">
        <f t="shared" si="6"/>
        <v>IBVS 5380 </v>
      </c>
      <c r="B70" s="5" t="str">
        <f t="shared" si="7"/>
        <v>I</v>
      </c>
      <c r="C70" s="44">
        <f t="shared" si="8"/>
        <v>52627.375200000002</v>
      </c>
      <c r="D70" s="18" t="str">
        <f t="shared" si="9"/>
        <v>vis</v>
      </c>
      <c r="E70" s="52">
        <f>VLOOKUP(C70,Active!C$21:E$973,3,FALSE)</f>
        <v>10301.002941788487</v>
      </c>
      <c r="F70" s="5" t="s">
        <v>117</v>
      </c>
      <c r="G70" s="18" t="str">
        <f t="shared" si="10"/>
        <v>52627.3752</v>
      </c>
      <c r="H70" s="44">
        <f t="shared" si="11"/>
        <v>105</v>
      </c>
      <c r="I70" s="53" t="s">
        <v>568</v>
      </c>
      <c r="J70" s="54" t="s">
        <v>569</v>
      </c>
      <c r="K70" s="53">
        <v>105</v>
      </c>
      <c r="L70" s="53" t="s">
        <v>570</v>
      </c>
      <c r="M70" s="54" t="s">
        <v>256</v>
      </c>
      <c r="N70" s="54" t="s">
        <v>571</v>
      </c>
      <c r="O70" s="55" t="s">
        <v>566</v>
      </c>
      <c r="P70" s="56" t="s">
        <v>567</v>
      </c>
    </row>
    <row r="71" spans="1:16" ht="12.75" customHeight="1" thickBot="1" x14ac:dyDescent="0.25">
      <c r="A71" s="44" t="str">
        <f t="shared" si="6"/>
        <v>IBVS 5494 </v>
      </c>
      <c r="B71" s="5" t="str">
        <f t="shared" si="7"/>
        <v>II</v>
      </c>
      <c r="C71" s="44">
        <f t="shared" si="8"/>
        <v>52671.543700000002</v>
      </c>
      <c r="D71" s="18" t="str">
        <f t="shared" si="9"/>
        <v>vis</v>
      </c>
      <c r="E71" s="52">
        <f>VLOOKUP(C71,Active!C$21:E$973,3,FALSE)</f>
        <v>10337.503415062904</v>
      </c>
      <c r="F71" s="5" t="s">
        <v>117</v>
      </c>
      <c r="G71" s="18" t="str">
        <f t="shared" si="10"/>
        <v>52671.5437</v>
      </c>
      <c r="H71" s="44">
        <f t="shared" si="11"/>
        <v>141.5</v>
      </c>
      <c r="I71" s="53" t="s">
        <v>577</v>
      </c>
      <c r="J71" s="54" t="s">
        <v>578</v>
      </c>
      <c r="K71" s="53">
        <v>141.5</v>
      </c>
      <c r="L71" s="53" t="s">
        <v>579</v>
      </c>
      <c r="M71" s="54" t="s">
        <v>256</v>
      </c>
      <c r="N71" s="54" t="s">
        <v>257</v>
      </c>
      <c r="O71" s="55" t="s">
        <v>566</v>
      </c>
      <c r="P71" s="56" t="s">
        <v>580</v>
      </c>
    </row>
    <row r="72" spans="1:16" ht="12.75" customHeight="1" thickBot="1" x14ac:dyDescent="0.25">
      <c r="A72" s="44" t="str">
        <f t="shared" si="6"/>
        <v>IBVS 5494 </v>
      </c>
      <c r="B72" s="5" t="str">
        <f t="shared" si="7"/>
        <v>I</v>
      </c>
      <c r="C72" s="44">
        <f t="shared" si="8"/>
        <v>52672.150900000001</v>
      </c>
      <c r="D72" s="18" t="str">
        <f t="shared" si="9"/>
        <v>vis</v>
      </c>
      <c r="E72" s="52">
        <f>VLOOKUP(C72,Active!C$21:E$973,3,FALSE)</f>
        <v>10338.005199985919</v>
      </c>
      <c r="F72" s="5" t="s">
        <v>117</v>
      </c>
      <c r="G72" s="18" t="str">
        <f t="shared" si="10"/>
        <v>52672.1509</v>
      </c>
      <c r="H72" s="44">
        <f t="shared" si="11"/>
        <v>142</v>
      </c>
      <c r="I72" s="53" t="s">
        <v>581</v>
      </c>
      <c r="J72" s="54" t="s">
        <v>582</v>
      </c>
      <c r="K72" s="53">
        <v>142</v>
      </c>
      <c r="L72" s="53" t="s">
        <v>583</v>
      </c>
      <c r="M72" s="54" t="s">
        <v>256</v>
      </c>
      <c r="N72" s="54" t="s">
        <v>257</v>
      </c>
      <c r="O72" s="55" t="s">
        <v>584</v>
      </c>
      <c r="P72" s="56" t="s">
        <v>580</v>
      </c>
    </row>
    <row r="73" spans="1:16" ht="12.75" customHeight="1" thickBot="1" x14ac:dyDescent="0.25">
      <c r="A73" s="44" t="str">
        <f t="shared" si="6"/>
        <v>IBVS 5694 </v>
      </c>
      <c r="B73" s="5" t="str">
        <f t="shared" si="7"/>
        <v>II</v>
      </c>
      <c r="C73" s="44">
        <f t="shared" si="8"/>
        <v>52923.2405</v>
      </c>
      <c r="D73" s="18" t="str">
        <f t="shared" si="9"/>
        <v>vis</v>
      </c>
      <c r="E73" s="52">
        <f>VLOOKUP(C73,Active!C$21:E$973,3,FALSE)</f>
        <v>10545.503512907657</v>
      </c>
      <c r="F73" s="5" t="s">
        <v>117</v>
      </c>
      <c r="G73" s="18" t="str">
        <f t="shared" si="10"/>
        <v>52923.2405</v>
      </c>
      <c r="H73" s="44">
        <f t="shared" si="11"/>
        <v>349.5</v>
      </c>
      <c r="I73" s="53" t="s">
        <v>591</v>
      </c>
      <c r="J73" s="54" t="s">
        <v>592</v>
      </c>
      <c r="K73" s="53">
        <v>349.5</v>
      </c>
      <c r="L73" s="53" t="s">
        <v>593</v>
      </c>
      <c r="M73" s="54" t="s">
        <v>256</v>
      </c>
      <c r="N73" s="54" t="s">
        <v>257</v>
      </c>
      <c r="O73" s="55" t="s">
        <v>594</v>
      </c>
      <c r="P73" s="56" t="s">
        <v>595</v>
      </c>
    </row>
    <row r="74" spans="1:16" ht="12.75" customHeight="1" thickBot="1" x14ac:dyDescent="0.25">
      <c r="A74" s="44" t="str">
        <f t="shared" si="6"/>
        <v>BAVM 173 </v>
      </c>
      <c r="B74" s="5" t="str">
        <f t="shared" si="7"/>
        <v>I</v>
      </c>
      <c r="C74" s="44">
        <f t="shared" si="8"/>
        <v>53082.369299999998</v>
      </c>
      <c r="D74" s="18" t="str">
        <f t="shared" si="9"/>
        <v>vis</v>
      </c>
      <c r="E74" s="52">
        <f>VLOOKUP(C74,Active!C$21:E$973,3,FALSE)</f>
        <v>10677.006201737702</v>
      </c>
      <c r="F74" s="5" t="s">
        <v>117</v>
      </c>
      <c r="G74" s="18" t="str">
        <f t="shared" si="10"/>
        <v>53082.3693</v>
      </c>
      <c r="H74" s="44">
        <f t="shared" si="11"/>
        <v>481</v>
      </c>
      <c r="I74" s="53" t="s">
        <v>599</v>
      </c>
      <c r="J74" s="54" t="s">
        <v>600</v>
      </c>
      <c r="K74" s="53">
        <v>481</v>
      </c>
      <c r="L74" s="53" t="s">
        <v>601</v>
      </c>
      <c r="M74" s="54" t="s">
        <v>256</v>
      </c>
      <c r="N74" s="54" t="s">
        <v>602</v>
      </c>
      <c r="O74" s="55" t="s">
        <v>603</v>
      </c>
      <c r="P74" s="56" t="s">
        <v>604</v>
      </c>
    </row>
    <row r="75" spans="1:16" ht="12.75" customHeight="1" thickBot="1" x14ac:dyDescent="0.25">
      <c r="A75" s="44" t="str">
        <f t="shared" ref="A75:A106" si="12">P75</f>
        <v>IBVS 5672 </v>
      </c>
      <c r="B75" s="5" t="str">
        <f t="shared" ref="B75:B106" si="13">IF(H75=INT(H75),"I","II")</f>
        <v>I</v>
      </c>
      <c r="C75" s="44">
        <f t="shared" ref="C75:C106" si="14">1*G75</f>
        <v>53383.680200000003</v>
      </c>
      <c r="D75" s="18" t="str">
        <f t="shared" ref="D75:D106" si="15">VLOOKUP(F75,I$1:J$5,2,FALSE)</f>
        <v>vis</v>
      </c>
      <c r="E75" s="52">
        <f>VLOOKUP(C75,Active!C$21:E$973,3,FALSE)</f>
        <v>10926.006970447084</v>
      </c>
      <c r="F75" s="5" t="s">
        <v>117</v>
      </c>
      <c r="G75" s="18" t="str">
        <f t="shared" ref="G75:G106" si="16">MID(I75,3,LEN(I75)-3)</f>
        <v>53383.6802</v>
      </c>
      <c r="H75" s="44">
        <f t="shared" ref="H75:H106" si="17">1*K75</f>
        <v>730</v>
      </c>
      <c r="I75" s="53" t="s">
        <v>610</v>
      </c>
      <c r="J75" s="54" t="s">
        <v>611</v>
      </c>
      <c r="K75" s="53" t="s">
        <v>612</v>
      </c>
      <c r="L75" s="53" t="s">
        <v>613</v>
      </c>
      <c r="M75" s="54" t="s">
        <v>256</v>
      </c>
      <c r="N75" s="54" t="s">
        <v>257</v>
      </c>
      <c r="O75" s="55" t="s">
        <v>614</v>
      </c>
      <c r="P75" s="56" t="s">
        <v>615</v>
      </c>
    </row>
    <row r="76" spans="1:16" ht="12.75" customHeight="1" thickBot="1" x14ac:dyDescent="0.25">
      <c r="A76" s="44" t="str">
        <f t="shared" si="12"/>
        <v>IBVS 5694 </v>
      </c>
      <c r="B76" s="5" t="str">
        <f t="shared" si="13"/>
        <v>I</v>
      </c>
      <c r="C76" s="44">
        <f t="shared" si="14"/>
        <v>53432.0841</v>
      </c>
      <c r="D76" s="18" t="str">
        <f t="shared" si="15"/>
        <v>vis</v>
      </c>
      <c r="E76" s="52">
        <f>VLOOKUP(C76,Active!C$21:E$973,3,FALSE)</f>
        <v>10966.007542310006</v>
      </c>
      <c r="F76" s="5" t="s">
        <v>117</v>
      </c>
      <c r="G76" s="18" t="str">
        <f t="shared" si="16"/>
        <v>53432.0841</v>
      </c>
      <c r="H76" s="44">
        <f t="shared" si="17"/>
        <v>770</v>
      </c>
      <c r="I76" s="53" t="s">
        <v>625</v>
      </c>
      <c r="J76" s="54" t="s">
        <v>626</v>
      </c>
      <c r="K76" s="53" t="s">
        <v>627</v>
      </c>
      <c r="L76" s="53" t="s">
        <v>574</v>
      </c>
      <c r="M76" s="54" t="s">
        <v>256</v>
      </c>
      <c r="N76" s="54" t="s">
        <v>257</v>
      </c>
      <c r="O76" s="55" t="s">
        <v>594</v>
      </c>
      <c r="P76" s="56" t="s">
        <v>595</v>
      </c>
    </row>
    <row r="77" spans="1:16" ht="12.75" customHeight="1" thickBot="1" x14ac:dyDescent="0.25">
      <c r="A77" s="44" t="str">
        <f t="shared" si="12"/>
        <v>OEJV 0074 </v>
      </c>
      <c r="B77" s="5" t="str">
        <f t="shared" si="13"/>
        <v>I</v>
      </c>
      <c r="C77" s="44">
        <f t="shared" si="14"/>
        <v>53636.585509999997</v>
      </c>
      <c r="D77" s="18" t="str">
        <f t="shared" si="15"/>
        <v>vis</v>
      </c>
      <c r="E77" s="52">
        <f>VLOOKUP(C77,Active!C$21:E$973,3,FALSE)</f>
        <v>11135.005770691891</v>
      </c>
      <c r="F77" s="5" t="s">
        <v>117</v>
      </c>
      <c r="G77" s="18" t="str">
        <f t="shared" si="16"/>
        <v>53636.58551</v>
      </c>
      <c r="H77" s="44">
        <f t="shared" si="17"/>
        <v>939</v>
      </c>
      <c r="I77" s="53" t="s">
        <v>628</v>
      </c>
      <c r="J77" s="54" t="s">
        <v>629</v>
      </c>
      <c r="K77" s="53" t="s">
        <v>630</v>
      </c>
      <c r="L77" s="53" t="s">
        <v>631</v>
      </c>
      <c r="M77" s="54" t="s">
        <v>543</v>
      </c>
      <c r="N77" s="54" t="s">
        <v>565</v>
      </c>
      <c r="O77" s="55" t="s">
        <v>632</v>
      </c>
      <c r="P77" s="56" t="s">
        <v>633</v>
      </c>
    </row>
    <row r="78" spans="1:16" ht="12.75" customHeight="1" thickBot="1" x14ac:dyDescent="0.25">
      <c r="A78" s="44" t="str">
        <f t="shared" si="12"/>
        <v>OEJV 0074 </v>
      </c>
      <c r="B78" s="5" t="str">
        <f t="shared" si="13"/>
        <v>I</v>
      </c>
      <c r="C78" s="44">
        <f t="shared" si="14"/>
        <v>53744.287519999998</v>
      </c>
      <c r="D78" s="18" t="str">
        <f t="shared" si="15"/>
        <v>vis</v>
      </c>
      <c r="E78" s="52">
        <f>VLOOKUP(C78,Active!C$21:E$973,3,FALSE)</f>
        <v>11224.009797036591</v>
      </c>
      <c r="F78" s="5" t="s">
        <v>117</v>
      </c>
      <c r="G78" s="18" t="str">
        <f t="shared" si="16"/>
        <v>53744.28752</v>
      </c>
      <c r="H78" s="44">
        <f t="shared" si="17"/>
        <v>1028</v>
      </c>
      <c r="I78" s="53" t="s">
        <v>639</v>
      </c>
      <c r="J78" s="54" t="s">
        <v>640</v>
      </c>
      <c r="K78" s="53" t="s">
        <v>641</v>
      </c>
      <c r="L78" s="53" t="s">
        <v>642</v>
      </c>
      <c r="M78" s="54" t="s">
        <v>543</v>
      </c>
      <c r="N78" s="54" t="s">
        <v>111</v>
      </c>
      <c r="O78" s="55" t="s">
        <v>643</v>
      </c>
      <c r="P78" s="56" t="s">
        <v>633</v>
      </c>
    </row>
    <row r="79" spans="1:16" ht="12.75" customHeight="1" thickBot="1" x14ac:dyDescent="0.25">
      <c r="A79" s="44" t="str">
        <f t="shared" si="12"/>
        <v>OEJV 0074 </v>
      </c>
      <c r="B79" s="5" t="str">
        <f t="shared" si="13"/>
        <v>I</v>
      </c>
      <c r="C79" s="44">
        <f t="shared" si="14"/>
        <v>53819.313269999999</v>
      </c>
      <c r="D79" s="18" t="str">
        <f t="shared" si="15"/>
        <v>vis</v>
      </c>
      <c r="E79" s="52">
        <f>VLOOKUP(C79,Active!C$21:E$973,3,FALSE)</f>
        <v>11286.010439638627</v>
      </c>
      <c r="F79" s="5" t="s">
        <v>117</v>
      </c>
      <c r="G79" s="18" t="str">
        <f t="shared" si="16"/>
        <v>53819.31327</v>
      </c>
      <c r="H79" s="44">
        <f t="shared" si="17"/>
        <v>1090</v>
      </c>
      <c r="I79" s="53" t="s">
        <v>653</v>
      </c>
      <c r="J79" s="54" t="s">
        <v>654</v>
      </c>
      <c r="K79" s="53" t="s">
        <v>655</v>
      </c>
      <c r="L79" s="53" t="s">
        <v>656</v>
      </c>
      <c r="M79" s="54" t="s">
        <v>543</v>
      </c>
      <c r="N79" s="54" t="s">
        <v>68</v>
      </c>
      <c r="O79" s="55" t="s">
        <v>657</v>
      </c>
      <c r="P79" s="56" t="s">
        <v>633</v>
      </c>
    </row>
    <row r="80" spans="1:16" ht="12.75" customHeight="1" thickBot="1" x14ac:dyDescent="0.25">
      <c r="A80" s="44" t="str">
        <f t="shared" si="12"/>
        <v>IBVS 5746 </v>
      </c>
      <c r="B80" s="5" t="str">
        <f t="shared" si="13"/>
        <v>I</v>
      </c>
      <c r="C80" s="44">
        <f t="shared" si="14"/>
        <v>54044.388800000001</v>
      </c>
      <c r="D80" s="18" t="str">
        <f t="shared" si="15"/>
        <v>vis</v>
      </c>
      <c r="E80" s="52">
        <f>VLOOKUP(C80,Active!C$21:E$973,3,FALSE)</f>
        <v>11472.010946051345</v>
      </c>
      <c r="F80" s="5" t="s">
        <v>117</v>
      </c>
      <c r="G80" s="18" t="str">
        <f t="shared" si="16"/>
        <v>54044.3888</v>
      </c>
      <c r="H80" s="44">
        <f t="shared" si="17"/>
        <v>1276</v>
      </c>
      <c r="I80" s="53" t="s">
        <v>661</v>
      </c>
      <c r="J80" s="54" t="s">
        <v>662</v>
      </c>
      <c r="K80" s="53" t="s">
        <v>663</v>
      </c>
      <c r="L80" s="53" t="s">
        <v>664</v>
      </c>
      <c r="M80" s="54" t="s">
        <v>256</v>
      </c>
      <c r="N80" s="54" t="s">
        <v>257</v>
      </c>
      <c r="O80" s="55" t="s">
        <v>665</v>
      </c>
      <c r="P80" s="56" t="s">
        <v>666</v>
      </c>
    </row>
    <row r="81" spans="1:16" ht="12.75" customHeight="1" thickBot="1" x14ac:dyDescent="0.25">
      <c r="A81" s="44" t="str">
        <f t="shared" si="12"/>
        <v>IBVS 5795 </v>
      </c>
      <c r="B81" s="5" t="str">
        <f t="shared" si="13"/>
        <v>I</v>
      </c>
      <c r="C81" s="44">
        <f t="shared" si="14"/>
        <v>54084.317499999997</v>
      </c>
      <c r="D81" s="18" t="str">
        <f t="shared" si="15"/>
        <v>vis</v>
      </c>
      <c r="E81" s="52">
        <f>VLOOKUP(C81,Active!C$21:E$973,3,FALSE)</f>
        <v>11505.00768461462</v>
      </c>
      <c r="F81" s="5" t="s">
        <v>117</v>
      </c>
      <c r="G81" s="18" t="str">
        <f t="shared" si="16"/>
        <v>54084.3175</v>
      </c>
      <c r="H81" s="44">
        <f t="shared" si="17"/>
        <v>1309</v>
      </c>
      <c r="I81" s="53" t="s">
        <v>667</v>
      </c>
      <c r="J81" s="54" t="s">
        <v>668</v>
      </c>
      <c r="K81" s="53" t="s">
        <v>669</v>
      </c>
      <c r="L81" s="53" t="s">
        <v>593</v>
      </c>
      <c r="M81" s="54" t="s">
        <v>543</v>
      </c>
      <c r="N81" s="54" t="s">
        <v>670</v>
      </c>
      <c r="O81" s="55" t="s">
        <v>665</v>
      </c>
      <c r="P81" s="56" t="s">
        <v>671</v>
      </c>
    </row>
    <row r="82" spans="1:16" ht="12.75" customHeight="1" thickBot="1" x14ac:dyDescent="0.25">
      <c r="A82" s="44" t="str">
        <f t="shared" si="12"/>
        <v>JAAVSO 36(2);171 </v>
      </c>
      <c r="B82" s="5" t="str">
        <f t="shared" si="13"/>
        <v>I</v>
      </c>
      <c r="C82" s="44">
        <f t="shared" si="14"/>
        <v>54437.665300000001</v>
      </c>
      <c r="D82" s="18" t="str">
        <f t="shared" si="15"/>
        <v>vis</v>
      </c>
      <c r="E82" s="52">
        <f>VLOOKUP(C82,Active!C$21:E$973,3,FALSE)</f>
        <v>11797.011305531651</v>
      </c>
      <c r="F82" s="5" t="s">
        <v>117</v>
      </c>
      <c r="G82" s="18" t="str">
        <f t="shared" si="16"/>
        <v>54437.6653</v>
      </c>
      <c r="H82" s="44">
        <f t="shared" si="17"/>
        <v>1601</v>
      </c>
      <c r="I82" s="53" t="s">
        <v>676</v>
      </c>
      <c r="J82" s="54" t="s">
        <v>677</v>
      </c>
      <c r="K82" s="53" t="s">
        <v>678</v>
      </c>
      <c r="L82" s="53" t="s">
        <v>679</v>
      </c>
      <c r="M82" s="54" t="s">
        <v>543</v>
      </c>
      <c r="N82" s="54" t="s">
        <v>544</v>
      </c>
      <c r="O82" s="55" t="s">
        <v>680</v>
      </c>
      <c r="P82" s="56" t="s">
        <v>681</v>
      </c>
    </row>
    <row r="83" spans="1:16" ht="12.75" customHeight="1" thickBot="1" x14ac:dyDescent="0.25">
      <c r="A83" s="44" t="str">
        <f t="shared" si="12"/>
        <v>JAAVSO 36(2);186 </v>
      </c>
      <c r="B83" s="5" t="str">
        <f t="shared" si="13"/>
        <v>I</v>
      </c>
      <c r="C83" s="44">
        <f t="shared" si="14"/>
        <v>54535.679499999998</v>
      </c>
      <c r="D83" s="18" t="str">
        <f t="shared" si="15"/>
        <v>vis</v>
      </c>
      <c r="E83" s="52">
        <f>VLOOKUP(C83,Active!C$21:E$973,3,FALSE)</f>
        <v>11878.009407971471</v>
      </c>
      <c r="F83" s="5" t="s">
        <v>117</v>
      </c>
      <c r="G83" s="18" t="str">
        <f t="shared" si="16"/>
        <v>54535.6795</v>
      </c>
      <c r="H83" s="44">
        <f t="shared" si="17"/>
        <v>1682</v>
      </c>
      <c r="I83" s="53" t="s">
        <v>692</v>
      </c>
      <c r="J83" s="54" t="s">
        <v>693</v>
      </c>
      <c r="K83" s="53" t="s">
        <v>694</v>
      </c>
      <c r="L83" s="53" t="s">
        <v>695</v>
      </c>
      <c r="M83" s="54" t="s">
        <v>543</v>
      </c>
      <c r="N83" s="54" t="s">
        <v>670</v>
      </c>
      <c r="O83" s="55" t="s">
        <v>620</v>
      </c>
      <c r="P83" s="56" t="s">
        <v>696</v>
      </c>
    </row>
    <row r="84" spans="1:16" ht="12.75" customHeight="1" thickBot="1" x14ac:dyDescent="0.25">
      <c r="A84" s="44" t="str">
        <f t="shared" si="12"/>
        <v>IBVS 5924 </v>
      </c>
      <c r="B84" s="5" t="str">
        <f t="shared" si="13"/>
        <v>I</v>
      </c>
      <c r="C84" s="44">
        <f t="shared" si="14"/>
        <v>55173.391799999998</v>
      </c>
      <c r="D84" s="18" t="str">
        <f t="shared" si="15"/>
        <v>vis</v>
      </c>
      <c r="E84" s="52">
        <f>VLOOKUP(C84,Active!C$21:E$973,3,FALSE)</f>
        <v>12405.009436564616</v>
      </c>
      <c r="F84" s="5" t="s">
        <v>117</v>
      </c>
      <c r="G84" s="18" t="str">
        <f t="shared" si="16"/>
        <v>55173.3918</v>
      </c>
      <c r="H84" s="44">
        <f t="shared" si="17"/>
        <v>2209</v>
      </c>
      <c r="I84" s="53" t="s">
        <v>697</v>
      </c>
      <c r="J84" s="54" t="s">
        <v>698</v>
      </c>
      <c r="K84" s="53" t="s">
        <v>699</v>
      </c>
      <c r="L84" s="53" t="s">
        <v>564</v>
      </c>
      <c r="M84" s="54" t="s">
        <v>543</v>
      </c>
      <c r="N84" s="54" t="s">
        <v>111</v>
      </c>
      <c r="O84" s="55" t="s">
        <v>700</v>
      </c>
      <c r="P84" s="56" t="s">
        <v>701</v>
      </c>
    </row>
    <row r="85" spans="1:16" ht="12.75" customHeight="1" thickBot="1" x14ac:dyDescent="0.25">
      <c r="A85" s="44" t="str">
        <f t="shared" si="12"/>
        <v> JAAVSO 38;120 </v>
      </c>
      <c r="B85" s="5" t="str">
        <f t="shared" si="13"/>
        <v>I</v>
      </c>
      <c r="C85" s="44">
        <f t="shared" si="14"/>
        <v>55238.7379</v>
      </c>
      <c r="D85" s="18" t="str">
        <f t="shared" si="15"/>
        <v>vis</v>
      </c>
      <c r="E85" s="52">
        <f>VLOOKUP(C85,Active!C$21:E$973,3,FALSE)</f>
        <v>12459.010898616472</v>
      </c>
      <c r="F85" s="5" t="s">
        <v>117</v>
      </c>
      <c r="G85" s="18" t="str">
        <f t="shared" si="16"/>
        <v>55238.7379</v>
      </c>
      <c r="H85" s="44">
        <f t="shared" si="17"/>
        <v>2263</v>
      </c>
      <c r="I85" s="53" t="s">
        <v>702</v>
      </c>
      <c r="J85" s="54" t="s">
        <v>703</v>
      </c>
      <c r="K85" s="53" t="s">
        <v>704</v>
      </c>
      <c r="L85" s="53" t="s">
        <v>705</v>
      </c>
      <c r="M85" s="54" t="s">
        <v>543</v>
      </c>
      <c r="N85" s="54" t="s">
        <v>544</v>
      </c>
      <c r="O85" s="55" t="s">
        <v>381</v>
      </c>
      <c r="P85" s="55" t="s">
        <v>706</v>
      </c>
    </row>
    <row r="86" spans="1:16" ht="12.75" customHeight="1" thickBot="1" x14ac:dyDescent="0.25">
      <c r="A86" s="44" t="str">
        <f t="shared" si="12"/>
        <v> JAAVSO 39;177 </v>
      </c>
      <c r="B86" s="5" t="str">
        <f t="shared" si="13"/>
        <v>I</v>
      </c>
      <c r="C86" s="44">
        <f t="shared" si="14"/>
        <v>55543.679400000001</v>
      </c>
      <c r="D86" s="18" t="str">
        <f t="shared" si="15"/>
        <v>vis</v>
      </c>
      <c r="E86" s="52">
        <f>VLOOKUP(C86,Active!C$21:E$973,3,FALSE)</f>
        <v>12711.011964330959</v>
      </c>
      <c r="F86" s="5" t="s">
        <v>117</v>
      </c>
      <c r="G86" s="18" t="str">
        <f t="shared" si="16"/>
        <v>55543.6794</v>
      </c>
      <c r="H86" s="44">
        <f t="shared" si="17"/>
        <v>2515</v>
      </c>
      <c r="I86" s="53" t="s">
        <v>716</v>
      </c>
      <c r="J86" s="54" t="s">
        <v>717</v>
      </c>
      <c r="K86" s="53" t="s">
        <v>718</v>
      </c>
      <c r="L86" s="53" t="s">
        <v>705</v>
      </c>
      <c r="M86" s="54" t="s">
        <v>543</v>
      </c>
      <c r="N86" s="54" t="s">
        <v>117</v>
      </c>
      <c r="O86" s="55" t="s">
        <v>680</v>
      </c>
      <c r="P86" s="55" t="s">
        <v>719</v>
      </c>
    </row>
    <row r="87" spans="1:16" ht="12.75" customHeight="1" thickBot="1" x14ac:dyDescent="0.25">
      <c r="A87" s="44" t="str">
        <f t="shared" si="12"/>
        <v> JAAVSO 39;177 </v>
      </c>
      <c r="B87" s="5" t="str">
        <f t="shared" si="13"/>
        <v>I</v>
      </c>
      <c r="C87" s="44">
        <f t="shared" si="14"/>
        <v>55612.654399999999</v>
      </c>
      <c r="D87" s="18" t="str">
        <f t="shared" si="15"/>
        <v>vis</v>
      </c>
      <c r="E87" s="52">
        <f>VLOOKUP(C87,Active!C$21:E$973,3,FALSE)</f>
        <v>12768.012318522358</v>
      </c>
      <c r="F87" s="5" t="s">
        <v>117</v>
      </c>
      <c r="G87" s="18" t="str">
        <f t="shared" si="16"/>
        <v>55612.6544</v>
      </c>
      <c r="H87" s="44">
        <f t="shared" si="17"/>
        <v>2572</v>
      </c>
      <c r="I87" s="53" t="s">
        <v>720</v>
      </c>
      <c r="J87" s="54" t="s">
        <v>721</v>
      </c>
      <c r="K87" s="53" t="s">
        <v>722</v>
      </c>
      <c r="L87" s="53" t="s">
        <v>723</v>
      </c>
      <c r="M87" s="54" t="s">
        <v>543</v>
      </c>
      <c r="N87" s="54" t="s">
        <v>117</v>
      </c>
      <c r="O87" s="55" t="s">
        <v>381</v>
      </c>
      <c r="P87" s="55" t="s">
        <v>719</v>
      </c>
    </row>
    <row r="88" spans="1:16" ht="12.75" customHeight="1" thickBot="1" x14ac:dyDescent="0.25">
      <c r="A88" s="44" t="str">
        <f t="shared" si="12"/>
        <v>OEJV 0160 </v>
      </c>
      <c r="B88" s="5" t="str">
        <f t="shared" si="13"/>
        <v>I</v>
      </c>
      <c r="C88" s="44">
        <f t="shared" si="14"/>
        <v>55876.45076</v>
      </c>
      <c r="D88" s="18" t="str">
        <f t="shared" si="15"/>
        <v>vis</v>
      </c>
      <c r="E88" s="52">
        <f>VLOOKUP(C88,Active!C$21:E$973,3,FALSE)</f>
        <v>12986.011389988862</v>
      </c>
      <c r="F88" s="5" t="s">
        <v>117</v>
      </c>
      <c r="G88" s="18" t="str">
        <f t="shared" si="16"/>
        <v>55876.45076</v>
      </c>
      <c r="H88" s="44">
        <f t="shared" si="17"/>
        <v>2790</v>
      </c>
      <c r="I88" s="53" t="s">
        <v>724</v>
      </c>
      <c r="J88" s="54" t="s">
        <v>725</v>
      </c>
      <c r="K88" s="53" t="s">
        <v>726</v>
      </c>
      <c r="L88" s="53" t="s">
        <v>727</v>
      </c>
      <c r="M88" s="54" t="s">
        <v>543</v>
      </c>
      <c r="N88" s="54" t="s">
        <v>117</v>
      </c>
      <c r="O88" s="55" t="s">
        <v>728</v>
      </c>
      <c r="P88" s="56" t="s">
        <v>729</v>
      </c>
    </row>
    <row r="89" spans="1:16" ht="12.75" customHeight="1" thickBot="1" x14ac:dyDescent="0.25">
      <c r="A89" s="44" t="str">
        <f t="shared" si="12"/>
        <v> JAAVSO 40;975 </v>
      </c>
      <c r="B89" s="5" t="str">
        <f t="shared" si="13"/>
        <v>I</v>
      </c>
      <c r="C89" s="44">
        <f t="shared" si="14"/>
        <v>55923.645499999999</v>
      </c>
      <c r="D89" s="18" t="str">
        <f t="shared" si="15"/>
        <v>vis</v>
      </c>
      <c r="E89" s="52">
        <f>VLOOKUP(C89,Active!C$21:E$973,3,FALSE)</f>
        <v>13025.012722297248</v>
      </c>
      <c r="F89" s="5" t="s">
        <v>117</v>
      </c>
      <c r="G89" s="18" t="str">
        <f t="shared" si="16"/>
        <v>55923.6455</v>
      </c>
      <c r="H89" s="44">
        <f t="shared" si="17"/>
        <v>2829</v>
      </c>
      <c r="I89" s="53" t="s">
        <v>735</v>
      </c>
      <c r="J89" s="54" t="s">
        <v>736</v>
      </c>
      <c r="K89" s="53" t="s">
        <v>737</v>
      </c>
      <c r="L89" s="53" t="s">
        <v>738</v>
      </c>
      <c r="M89" s="54" t="s">
        <v>543</v>
      </c>
      <c r="N89" s="54" t="s">
        <v>117</v>
      </c>
      <c r="O89" s="55" t="s">
        <v>680</v>
      </c>
      <c r="P89" s="55" t="s">
        <v>739</v>
      </c>
    </row>
    <row r="90" spans="1:16" ht="12.75" customHeight="1" thickBot="1" x14ac:dyDescent="0.25">
      <c r="A90" s="44" t="str">
        <f t="shared" si="12"/>
        <v> JAAVSO 41;122 </v>
      </c>
      <c r="B90" s="5" t="str">
        <f t="shared" si="13"/>
        <v>I</v>
      </c>
      <c r="C90" s="44">
        <f t="shared" si="14"/>
        <v>55929.697899999999</v>
      </c>
      <c r="D90" s="18" t="str">
        <f t="shared" si="15"/>
        <v>vis</v>
      </c>
      <c r="E90" s="52">
        <f>VLOOKUP(C90,Active!C$21:E$973,3,FALSE)</f>
        <v>13030.014374253871</v>
      </c>
      <c r="F90" s="5" t="s">
        <v>117</v>
      </c>
      <c r="G90" s="18" t="str">
        <f t="shared" si="16"/>
        <v>55929.6979</v>
      </c>
      <c r="H90" s="44">
        <f t="shared" si="17"/>
        <v>2834</v>
      </c>
      <c r="I90" s="53" t="s">
        <v>740</v>
      </c>
      <c r="J90" s="54" t="s">
        <v>741</v>
      </c>
      <c r="K90" s="53" t="s">
        <v>742</v>
      </c>
      <c r="L90" s="53" t="s">
        <v>593</v>
      </c>
      <c r="M90" s="54" t="s">
        <v>543</v>
      </c>
      <c r="N90" s="54" t="s">
        <v>117</v>
      </c>
      <c r="O90" s="55" t="s">
        <v>381</v>
      </c>
      <c r="P90" s="55" t="s">
        <v>743</v>
      </c>
    </row>
    <row r="91" spans="1:16" ht="12.75" customHeight="1" thickBot="1" x14ac:dyDescent="0.25">
      <c r="A91" s="44" t="str">
        <f t="shared" si="12"/>
        <v>BAVM 228 </v>
      </c>
      <c r="B91" s="5" t="str">
        <f t="shared" si="13"/>
        <v>II</v>
      </c>
      <c r="C91" s="44">
        <f t="shared" si="14"/>
        <v>55953.290300000001</v>
      </c>
      <c r="D91" s="18" t="str">
        <f t="shared" si="15"/>
        <v>vis</v>
      </c>
      <c r="E91" s="52">
        <f>VLOOKUP(C91,Active!C$21:E$973,3,FALSE)</f>
        <v>13049.510933242276</v>
      </c>
      <c r="F91" s="5" t="s">
        <v>117</v>
      </c>
      <c r="G91" s="18" t="str">
        <f t="shared" si="16"/>
        <v>55953.2903</v>
      </c>
      <c r="H91" s="44">
        <f t="shared" si="17"/>
        <v>2853.5</v>
      </c>
      <c r="I91" s="53" t="s">
        <v>744</v>
      </c>
      <c r="J91" s="54" t="s">
        <v>745</v>
      </c>
      <c r="K91" s="53" t="s">
        <v>746</v>
      </c>
      <c r="L91" s="53" t="s">
        <v>747</v>
      </c>
      <c r="M91" s="54" t="s">
        <v>543</v>
      </c>
      <c r="N91" s="54" t="s">
        <v>117</v>
      </c>
      <c r="O91" s="55" t="s">
        <v>507</v>
      </c>
      <c r="P91" s="56" t="s">
        <v>748</v>
      </c>
    </row>
    <row r="92" spans="1:16" ht="12.75" customHeight="1" thickBot="1" x14ac:dyDescent="0.25">
      <c r="A92" s="44" t="str">
        <f t="shared" si="12"/>
        <v> JAAVSO 41;328 </v>
      </c>
      <c r="B92" s="5" t="str">
        <f t="shared" si="13"/>
        <v>I</v>
      </c>
      <c r="C92" s="44">
        <f t="shared" si="14"/>
        <v>56229.795400000003</v>
      </c>
      <c r="D92" s="18" t="str">
        <f t="shared" si="15"/>
        <v>vis</v>
      </c>
      <c r="E92" s="52">
        <f>VLOOKUP(C92,Active!C$21:E$973,3,FALSE)</f>
        <v>13278.012399508729</v>
      </c>
      <c r="F92" s="5" t="s">
        <v>117</v>
      </c>
      <c r="G92" s="18" t="str">
        <f t="shared" si="16"/>
        <v>56229.7954</v>
      </c>
      <c r="H92" s="44">
        <f t="shared" si="17"/>
        <v>3082</v>
      </c>
      <c r="I92" s="53" t="s">
        <v>749</v>
      </c>
      <c r="J92" s="54" t="s">
        <v>750</v>
      </c>
      <c r="K92" s="53" t="s">
        <v>751</v>
      </c>
      <c r="L92" s="53" t="s">
        <v>752</v>
      </c>
      <c r="M92" s="54" t="s">
        <v>543</v>
      </c>
      <c r="N92" s="54" t="s">
        <v>117</v>
      </c>
      <c r="O92" s="55" t="s">
        <v>753</v>
      </c>
      <c r="P92" s="55" t="s">
        <v>754</v>
      </c>
    </row>
    <row r="93" spans="1:16" ht="12.75" customHeight="1" thickBot="1" x14ac:dyDescent="0.25">
      <c r="A93" s="44" t="str">
        <f t="shared" si="12"/>
        <v> JAAVSO 41;122 </v>
      </c>
      <c r="B93" s="5" t="str">
        <f t="shared" si="13"/>
        <v>I</v>
      </c>
      <c r="C93" s="44">
        <f t="shared" si="14"/>
        <v>56235.847800000003</v>
      </c>
      <c r="D93" s="18" t="str">
        <f t="shared" si="15"/>
        <v>vis</v>
      </c>
      <c r="E93" s="52">
        <f>VLOOKUP(C93,Active!C$21:E$973,3,FALSE)</f>
        <v>13283.014051465352</v>
      </c>
      <c r="F93" s="5" t="s">
        <v>117</v>
      </c>
      <c r="G93" s="18" t="str">
        <f t="shared" si="16"/>
        <v>56235.8478</v>
      </c>
      <c r="H93" s="44">
        <f t="shared" si="17"/>
        <v>3087</v>
      </c>
      <c r="I93" s="53" t="s">
        <v>755</v>
      </c>
      <c r="J93" s="54" t="s">
        <v>756</v>
      </c>
      <c r="K93" s="53" t="s">
        <v>757</v>
      </c>
      <c r="L93" s="53" t="s">
        <v>758</v>
      </c>
      <c r="M93" s="54" t="s">
        <v>543</v>
      </c>
      <c r="N93" s="54" t="s">
        <v>117</v>
      </c>
      <c r="O93" s="55" t="s">
        <v>759</v>
      </c>
      <c r="P93" s="55" t="s">
        <v>743</v>
      </c>
    </row>
    <row r="94" spans="1:16" ht="12.75" customHeight="1" thickBot="1" x14ac:dyDescent="0.25">
      <c r="A94" s="44" t="str">
        <f t="shared" si="12"/>
        <v> JAAVSO 41;328 </v>
      </c>
      <c r="B94" s="5" t="str">
        <f t="shared" si="13"/>
        <v>I</v>
      </c>
      <c r="C94" s="44">
        <f t="shared" si="14"/>
        <v>56263.678599999999</v>
      </c>
      <c r="D94" s="18" t="str">
        <f t="shared" si="15"/>
        <v>vis</v>
      </c>
      <c r="E94" s="52">
        <f>VLOOKUP(C94,Active!C$21:E$973,3,FALSE)</f>
        <v>13306.013188216781</v>
      </c>
      <c r="F94" s="5" t="s">
        <v>117</v>
      </c>
      <c r="G94" s="18" t="str">
        <f t="shared" si="16"/>
        <v>56263.6786</v>
      </c>
      <c r="H94" s="44">
        <f t="shared" si="17"/>
        <v>3110</v>
      </c>
      <c r="I94" s="53" t="s">
        <v>760</v>
      </c>
      <c r="J94" s="54" t="s">
        <v>761</v>
      </c>
      <c r="K94" s="53" t="s">
        <v>762</v>
      </c>
      <c r="L94" s="53" t="s">
        <v>763</v>
      </c>
      <c r="M94" s="54" t="s">
        <v>543</v>
      </c>
      <c r="N94" s="54" t="s">
        <v>117</v>
      </c>
      <c r="O94" s="55" t="s">
        <v>680</v>
      </c>
      <c r="P94" s="55" t="s">
        <v>754</v>
      </c>
    </row>
    <row r="95" spans="1:16" ht="12.75" customHeight="1" thickBot="1" x14ac:dyDescent="0.25">
      <c r="A95" s="44" t="str">
        <f t="shared" si="12"/>
        <v> JAAVSO 42;426 </v>
      </c>
      <c r="B95" s="5" t="str">
        <f t="shared" si="13"/>
        <v>I</v>
      </c>
      <c r="C95" s="44">
        <f t="shared" si="14"/>
        <v>56603.711300000003</v>
      </c>
      <c r="D95" s="18" t="str">
        <f t="shared" si="15"/>
        <v>vis</v>
      </c>
      <c r="E95" s="52">
        <f>VLOOKUP(C95,Active!C$21:E$973,3,FALSE)</f>
        <v>13587.013323579711</v>
      </c>
      <c r="F95" s="5" t="s">
        <v>117</v>
      </c>
      <c r="G95" s="18" t="str">
        <f t="shared" si="16"/>
        <v>56603.7113</v>
      </c>
      <c r="H95" s="44">
        <f t="shared" si="17"/>
        <v>3391</v>
      </c>
      <c r="I95" s="53" t="s">
        <v>764</v>
      </c>
      <c r="J95" s="54" t="s">
        <v>765</v>
      </c>
      <c r="K95" s="53" t="s">
        <v>766</v>
      </c>
      <c r="L95" s="53" t="s">
        <v>767</v>
      </c>
      <c r="M95" s="54" t="s">
        <v>543</v>
      </c>
      <c r="N95" s="54" t="s">
        <v>117</v>
      </c>
      <c r="O95" s="55" t="s">
        <v>381</v>
      </c>
      <c r="P95" s="55" t="s">
        <v>768</v>
      </c>
    </row>
    <row r="96" spans="1:16" ht="12.75" customHeight="1" thickBot="1" x14ac:dyDescent="0.25">
      <c r="A96" s="44" t="str">
        <f t="shared" si="12"/>
        <v>BAVM 234 </v>
      </c>
      <c r="B96" s="5" t="str">
        <f t="shared" si="13"/>
        <v>I</v>
      </c>
      <c r="C96" s="44">
        <f t="shared" si="14"/>
        <v>56654.537499999999</v>
      </c>
      <c r="D96" s="18" t="str">
        <f t="shared" si="15"/>
        <v>vis</v>
      </c>
      <c r="E96" s="52">
        <f>VLOOKUP(C96,Active!C$21:E$973,3,FALSE)</f>
        <v>13629.0156635899</v>
      </c>
      <c r="F96" s="5" t="s">
        <v>117</v>
      </c>
      <c r="G96" s="18" t="str">
        <f t="shared" si="16"/>
        <v>56654.5375</v>
      </c>
      <c r="H96" s="44">
        <f t="shared" si="17"/>
        <v>3433</v>
      </c>
      <c r="I96" s="53" t="s">
        <v>769</v>
      </c>
      <c r="J96" s="54" t="s">
        <v>770</v>
      </c>
      <c r="K96" s="53" t="s">
        <v>771</v>
      </c>
      <c r="L96" s="53" t="s">
        <v>772</v>
      </c>
      <c r="M96" s="54" t="s">
        <v>543</v>
      </c>
      <c r="N96" s="54" t="s">
        <v>602</v>
      </c>
      <c r="O96" s="55" t="s">
        <v>773</v>
      </c>
      <c r="P96" s="56" t="s">
        <v>774</v>
      </c>
    </row>
    <row r="97" spans="1:16" ht="12.75" customHeight="1" thickBot="1" x14ac:dyDescent="0.25">
      <c r="A97" s="44" t="str">
        <f t="shared" si="12"/>
        <v>BAVM 234 </v>
      </c>
      <c r="B97" s="5" t="str">
        <f t="shared" si="13"/>
        <v>II</v>
      </c>
      <c r="C97" s="44">
        <f t="shared" si="14"/>
        <v>56656.349199999997</v>
      </c>
      <c r="D97" s="18" t="str">
        <f t="shared" si="15"/>
        <v>vis</v>
      </c>
      <c r="E97" s="52">
        <f>VLOOKUP(C97,Active!C$21:E$973,3,FALSE)</f>
        <v>13630.512837083026</v>
      </c>
      <c r="F97" s="5" t="s">
        <v>117</v>
      </c>
      <c r="G97" s="18" t="str">
        <f t="shared" si="16"/>
        <v>56656.3492</v>
      </c>
      <c r="H97" s="44">
        <f t="shared" si="17"/>
        <v>3434.5</v>
      </c>
      <c r="I97" s="53" t="s">
        <v>775</v>
      </c>
      <c r="J97" s="54" t="s">
        <v>776</v>
      </c>
      <c r="K97" s="53">
        <v>3434.5</v>
      </c>
      <c r="L97" s="53" t="s">
        <v>777</v>
      </c>
      <c r="M97" s="54" t="s">
        <v>543</v>
      </c>
      <c r="N97" s="54" t="s">
        <v>602</v>
      </c>
      <c r="O97" s="55" t="s">
        <v>773</v>
      </c>
      <c r="P97" s="56" t="s">
        <v>774</v>
      </c>
    </row>
    <row r="98" spans="1:16" ht="12.75" customHeight="1" thickBot="1" x14ac:dyDescent="0.25">
      <c r="A98" s="44" t="str">
        <f t="shared" si="12"/>
        <v> GUL I.138 </v>
      </c>
      <c r="B98" s="5" t="str">
        <f t="shared" si="13"/>
        <v>I</v>
      </c>
      <c r="C98" s="44">
        <f t="shared" si="14"/>
        <v>17853.330000000002</v>
      </c>
      <c r="D98" s="18" t="str">
        <f t="shared" si="15"/>
        <v>vis</v>
      </c>
      <c r="E98" s="52">
        <f>VLOOKUP(C98,Active!C$21:E$973,3,FALSE)</f>
        <v>-18435.972673546763</v>
      </c>
      <c r="F98" s="5" t="s">
        <v>117</v>
      </c>
      <c r="G98" s="18" t="str">
        <f t="shared" si="16"/>
        <v>17853.33</v>
      </c>
      <c r="H98" s="44">
        <f t="shared" si="17"/>
        <v>-28632</v>
      </c>
      <c r="I98" s="53" t="s">
        <v>120</v>
      </c>
      <c r="J98" s="54" t="s">
        <v>121</v>
      </c>
      <c r="K98" s="53">
        <v>-28632</v>
      </c>
      <c r="L98" s="53" t="s">
        <v>122</v>
      </c>
      <c r="M98" s="54" t="s">
        <v>123</v>
      </c>
      <c r="N98" s="54"/>
      <c r="O98" s="55" t="s">
        <v>124</v>
      </c>
      <c r="P98" s="55" t="s">
        <v>125</v>
      </c>
    </row>
    <row r="99" spans="1:16" ht="12.75" customHeight="1" thickBot="1" x14ac:dyDescent="0.25">
      <c r="A99" s="44" t="str">
        <f t="shared" si="12"/>
        <v> BAN 7.114 </v>
      </c>
      <c r="B99" s="5" t="str">
        <f t="shared" si="13"/>
        <v>I</v>
      </c>
      <c r="C99" s="44">
        <f t="shared" si="14"/>
        <v>18218.778999999999</v>
      </c>
      <c r="D99" s="18" t="str">
        <f t="shared" si="15"/>
        <v>vis</v>
      </c>
      <c r="E99" s="52">
        <f>VLOOKUP(C99,Active!C$21:E$973,3,FALSE)</f>
        <v>-18133.968723725917</v>
      </c>
      <c r="F99" s="5" t="s">
        <v>117</v>
      </c>
      <c r="G99" s="18" t="str">
        <f t="shared" si="16"/>
        <v>18218.779</v>
      </c>
      <c r="H99" s="44">
        <f t="shared" si="17"/>
        <v>-28330</v>
      </c>
      <c r="I99" s="53" t="s">
        <v>126</v>
      </c>
      <c r="J99" s="54" t="s">
        <v>127</v>
      </c>
      <c r="K99" s="53">
        <v>-28330</v>
      </c>
      <c r="L99" s="53" t="s">
        <v>128</v>
      </c>
      <c r="M99" s="54" t="s">
        <v>123</v>
      </c>
      <c r="N99" s="54"/>
      <c r="O99" s="55" t="s">
        <v>124</v>
      </c>
      <c r="P99" s="55" t="s">
        <v>129</v>
      </c>
    </row>
    <row r="100" spans="1:16" ht="12.75" customHeight="1" thickBot="1" x14ac:dyDescent="0.25">
      <c r="A100" s="44" t="str">
        <f t="shared" si="12"/>
        <v> BAN 7.114 </v>
      </c>
      <c r="B100" s="5" t="str">
        <f t="shared" si="13"/>
        <v>I</v>
      </c>
      <c r="C100" s="44">
        <f t="shared" si="14"/>
        <v>19219.514999999999</v>
      </c>
      <c r="D100" s="18" t="str">
        <f t="shared" si="15"/>
        <v>vis</v>
      </c>
      <c r="E100" s="52">
        <f>VLOOKUP(C100,Active!C$21:E$973,3,FALSE)</f>
        <v>-17306.968992633712</v>
      </c>
      <c r="F100" s="5" t="s">
        <v>117</v>
      </c>
      <c r="G100" s="18" t="str">
        <f t="shared" si="16"/>
        <v>19219.515</v>
      </c>
      <c r="H100" s="44">
        <f t="shared" si="17"/>
        <v>-27503</v>
      </c>
      <c r="I100" s="53" t="s">
        <v>130</v>
      </c>
      <c r="J100" s="54" t="s">
        <v>131</v>
      </c>
      <c r="K100" s="53">
        <v>-27503</v>
      </c>
      <c r="L100" s="53" t="s">
        <v>132</v>
      </c>
      <c r="M100" s="54" t="s">
        <v>123</v>
      </c>
      <c r="N100" s="54"/>
      <c r="O100" s="55" t="s">
        <v>124</v>
      </c>
      <c r="P100" s="55" t="s">
        <v>129</v>
      </c>
    </row>
    <row r="101" spans="1:16" ht="12.75" customHeight="1" thickBot="1" x14ac:dyDescent="0.25">
      <c r="A101" s="44" t="str">
        <f t="shared" si="12"/>
        <v> GUL I.138 </v>
      </c>
      <c r="B101" s="5" t="str">
        <f t="shared" si="13"/>
        <v>I</v>
      </c>
      <c r="C101" s="44">
        <f t="shared" si="14"/>
        <v>19362.3</v>
      </c>
      <c r="D101" s="18" t="str">
        <f t="shared" si="15"/>
        <v>vis</v>
      </c>
      <c r="E101" s="52">
        <f>VLOOKUP(C101,Active!C$21:E$973,3,FALSE)</f>
        <v>-17188.972681314845</v>
      </c>
      <c r="F101" s="5" t="s">
        <v>117</v>
      </c>
      <c r="G101" s="18" t="str">
        <f t="shared" si="16"/>
        <v>19362.30</v>
      </c>
      <c r="H101" s="44">
        <f t="shared" si="17"/>
        <v>-27385</v>
      </c>
      <c r="I101" s="53" t="s">
        <v>133</v>
      </c>
      <c r="J101" s="54" t="s">
        <v>134</v>
      </c>
      <c r="K101" s="53">
        <v>-27385</v>
      </c>
      <c r="L101" s="53" t="s">
        <v>135</v>
      </c>
      <c r="M101" s="54" t="s">
        <v>123</v>
      </c>
      <c r="N101" s="54"/>
      <c r="O101" s="55" t="s">
        <v>124</v>
      </c>
      <c r="P101" s="55" t="s">
        <v>125</v>
      </c>
    </row>
    <row r="102" spans="1:16" ht="12.75" customHeight="1" thickBot="1" x14ac:dyDescent="0.25">
      <c r="A102" s="44" t="str">
        <f t="shared" si="12"/>
        <v> BAN 7.114 </v>
      </c>
      <c r="B102" s="5" t="str">
        <f t="shared" si="13"/>
        <v>I</v>
      </c>
      <c r="C102" s="44">
        <f t="shared" si="14"/>
        <v>20692.172999999999</v>
      </c>
      <c r="D102" s="18" t="str">
        <f t="shared" si="15"/>
        <v>vis</v>
      </c>
      <c r="E102" s="52">
        <f>VLOOKUP(C102,Active!C$21:E$973,3,FALSE)</f>
        <v>-16089.976928801912</v>
      </c>
      <c r="F102" s="5" t="s">
        <v>117</v>
      </c>
      <c r="G102" s="18" t="str">
        <f t="shared" si="16"/>
        <v>20692.173</v>
      </c>
      <c r="H102" s="44">
        <f t="shared" si="17"/>
        <v>-26286</v>
      </c>
      <c r="I102" s="53" t="s">
        <v>136</v>
      </c>
      <c r="J102" s="54" t="s">
        <v>137</v>
      </c>
      <c r="K102" s="53">
        <v>-26286</v>
      </c>
      <c r="L102" s="53" t="s">
        <v>138</v>
      </c>
      <c r="M102" s="54" t="s">
        <v>119</v>
      </c>
      <c r="N102" s="54"/>
      <c r="O102" s="55" t="s">
        <v>139</v>
      </c>
      <c r="P102" s="55" t="s">
        <v>129</v>
      </c>
    </row>
    <row r="103" spans="1:16" ht="12.75" customHeight="1" thickBot="1" x14ac:dyDescent="0.25">
      <c r="A103" s="44" t="str">
        <f t="shared" si="12"/>
        <v> IODE 4.1.99 </v>
      </c>
      <c r="B103" s="5" t="str">
        <f t="shared" si="13"/>
        <v>I</v>
      </c>
      <c r="C103" s="44">
        <f t="shared" si="14"/>
        <v>24247.358</v>
      </c>
      <c r="D103" s="18" t="str">
        <f t="shared" si="15"/>
        <v>vis</v>
      </c>
      <c r="E103" s="52">
        <f>VLOOKUP(C103,Active!C$21:E$973,3,FALSE)</f>
        <v>-13152.002239190429</v>
      </c>
      <c r="F103" s="5" t="s">
        <v>117</v>
      </c>
      <c r="G103" s="18" t="str">
        <f t="shared" si="16"/>
        <v>24247.358</v>
      </c>
      <c r="H103" s="44">
        <f t="shared" si="17"/>
        <v>-23348</v>
      </c>
      <c r="I103" s="53" t="s">
        <v>140</v>
      </c>
      <c r="J103" s="54" t="s">
        <v>141</v>
      </c>
      <c r="K103" s="53">
        <v>-23348</v>
      </c>
      <c r="L103" s="53" t="s">
        <v>142</v>
      </c>
      <c r="M103" s="54" t="s">
        <v>123</v>
      </c>
      <c r="N103" s="54"/>
      <c r="O103" s="55" t="s">
        <v>143</v>
      </c>
      <c r="P103" s="55" t="s">
        <v>144</v>
      </c>
    </row>
    <row r="104" spans="1:16" ht="12.75" customHeight="1" thickBot="1" x14ac:dyDescent="0.25">
      <c r="A104" s="44" t="str">
        <f t="shared" si="12"/>
        <v> BAN 7.107 </v>
      </c>
      <c r="B104" s="5" t="str">
        <f t="shared" si="13"/>
        <v>I</v>
      </c>
      <c r="C104" s="44">
        <f t="shared" si="14"/>
        <v>25745.458900000001</v>
      </c>
      <c r="D104" s="18" t="str">
        <f t="shared" si="15"/>
        <v>vis</v>
      </c>
      <c r="E104" s="52">
        <f>VLOOKUP(C104,Active!C$21:E$973,3,FALSE)</f>
        <v>-11913.984378886622</v>
      </c>
      <c r="F104" s="5" t="s">
        <v>117</v>
      </c>
      <c r="G104" s="18" t="str">
        <f t="shared" si="16"/>
        <v>25745.4589</v>
      </c>
      <c r="H104" s="44">
        <f t="shared" si="17"/>
        <v>-22110</v>
      </c>
      <c r="I104" s="53" t="s">
        <v>145</v>
      </c>
      <c r="J104" s="54" t="s">
        <v>146</v>
      </c>
      <c r="K104" s="53">
        <v>-22110</v>
      </c>
      <c r="L104" s="53" t="s">
        <v>147</v>
      </c>
      <c r="M104" s="54" t="s">
        <v>119</v>
      </c>
      <c r="N104" s="54"/>
      <c r="O104" s="55" t="s">
        <v>148</v>
      </c>
      <c r="P104" s="55" t="s">
        <v>149</v>
      </c>
    </row>
    <row r="105" spans="1:16" ht="12.75" customHeight="1" thickBot="1" x14ac:dyDescent="0.25">
      <c r="A105" s="44" t="str">
        <f t="shared" si="12"/>
        <v> WILN 14.7 </v>
      </c>
      <c r="B105" s="5" t="str">
        <f t="shared" si="13"/>
        <v>I</v>
      </c>
      <c r="C105" s="44">
        <f t="shared" si="14"/>
        <v>26828.481100000001</v>
      </c>
      <c r="D105" s="18" t="str">
        <f t="shared" si="15"/>
        <v>vis</v>
      </c>
      <c r="E105" s="52">
        <f>VLOOKUP(C105,Active!C$21:E$973,3,FALSE)</f>
        <v>-11018.984030975798</v>
      </c>
      <c r="F105" s="5" t="s">
        <v>117</v>
      </c>
      <c r="G105" s="18" t="str">
        <f t="shared" si="16"/>
        <v>26828.4811</v>
      </c>
      <c r="H105" s="44">
        <f t="shared" si="17"/>
        <v>-21215</v>
      </c>
      <c r="I105" s="53" t="s">
        <v>150</v>
      </c>
      <c r="J105" s="54" t="s">
        <v>151</v>
      </c>
      <c r="K105" s="53">
        <v>-21215</v>
      </c>
      <c r="L105" s="53" t="s">
        <v>152</v>
      </c>
      <c r="M105" s="54" t="s">
        <v>119</v>
      </c>
      <c r="N105" s="54"/>
      <c r="O105" s="55" t="s">
        <v>153</v>
      </c>
      <c r="P105" s="55" t="s">
        <v>154</v>
      </c>
    </row>
    <row r="106" spans="1:16" ht="12.75" customHeight="1" thickBot="1" x14ac:dyDescent="0.25">
      <c r="A106" s="44" t="str">
        <f t="shared" si="12"/>
        <v> WILN 14.7 </v>
      </c>
      <c r="B106" s="5" t="str">
        <f t="shared" si="13"/>
        <v>I</v>
      </c>
      <c r="C106" s="44">
        <f t="shared" si="14"/>
        <v>26909.555</v>
      </c>
      <c r="D106" s="18" t="str">
        <f t="shared" si="15"/>
        <v>vis</v>
      </c>
      <c r="E106" s="52">
        <f>VLOOKUP(C106,Active!C$21:E$973,3,FALSE)</f>
        <v>-10951.985248581046</v>
      </c>
      <c r="F106" s="5" t="s">
        <v>117</v>
      </c>
      <c r="G106" s="18" t="str">
        <f t="shared" si="16"/>
        <v>26909.555</v>
      </c>
      <c r="H106" s="44">
        <f t="shared" si="17"/>
        <v>-21148</v>
      </c>
      <c r="I106" s="53" t="s">
        <v>155</v>
      </c>
      <c r="J106" s="54" t="s">
        <v>156</v>
      </c>
      <c r="K106" s="53">
        <v>-21148</v>
      </c>
      <c r="L106" s="53" t="s">
        <v>157</v>
      </c>
      <c r="M106" s="54" t="s">
        <v>123</v>
      </c>
      <c r="N106" s="54"/>
      <c r="O106" s="55" t="s">
        <v>153</v>
      </c>
      <c r="P106" s="55" t="s">
        <v>154</v>
      </c>
    </row>
    <row r="107" spans="1:16" ht="12.75" customHeight="1" thickBot="1" x14ac:dyDescent="0.25">
      <c r="A107" s="44" t="str">
        <f t="shared" ref="A107:A138" si="18">P107</f>
        <v> AN 260.289 </v>
      </c>
      <c r="B107" s="5" t="str">
        <f t="shared" ref="B107:B138" si="19">IF(H107=INT(H107),"I","II")</f>
        <v>I</v>
      </c>
      <c r="C107" s="44">
        <f t="shared" ref="C107:C138" si="20">1*G107</f>
        <v>27755.388999999999</v>
      </c>
      <c r="D107" s="18" t="str">
        <f t="shared" ref="D107:D138" si="21">VLOOKUP(F107,I$1:J$5,2,FALSE)</f>
        <v>vis</v>
      </c>
      <c r="E107" s="52">
        <f>VLOOKUP(C107,Active!C$21:E$973,3,FALSE)</f>
        <v>-10252.995214697343</v>
      </c>
      <c r="F107" s="5" t="s">
        <v>117</v>
      </c>
      <c r="G107" s="18" t="str">
        <f t="shared" ref="G107:G138" si="22">MID(I107,3,LEN(I107)-3)</f>
        <v>27755.389</v>
      </c>
      <c r="H107" s="44">
        <f t="shared" ref="H107:H138" si="23">1*K107</f>
        <v>-20449</v>
      </c>
      <c r="I107" s="53" t="s">
        <v>158</v>
      </c>
      <c r="J107" s="54" t="s">
        <v>159</v>
      </c>
      <c r="K107" s="53">
        <v>-20449</v>
      </c>
      <c r="L107" s="53" t="s">
        <v>160</v>
      </c>
      <c r="M107" s="54" t="s">
        <v>123</v>
      </c>
      <c r="N107" s="54"/>
      <c r="O107" s="55" t="s">
        <v>161</v>
      </c>
      <c r="P107" s="55" t="s">
        <v>162</v>
      </c>
    </row>
    <row r="108" spans="1:16" ht="12.75" customHeight="1" thickBot="1" x14ac:dyDescent="0.25">
      <c r="A108" s="44" t="str">
        <f t="shared" si="18"/>
        <v> AN 260.289 </v>
      </c>
      <c r="B108" s="5" t="str">
        <f t="shared" si="19"/>
        <v>I</v>
      </c>
      <c r="C108" s="44">
        <f t="shared" si="20"/>
        <v>27766.278999999999</v>
      </c>
      <c r="D108" s="18" t="str">
        <f t="shared" si="21"/>
        <v>vis</v>
      </c>
      <c r="E108" s="52">
        <f>VLOOKUP(C108,Active!C$21:E$973,3,FALSE)</f>
        <v>-10243.995811186733</v>
      </c>
      <c r="F108" s="5" t="s">
        <v>117</v>
      </c>
      <c r="G108" s="18" t="str">
        <f t="shared" si="22"/>
        <v>27766.279</v>
      </c>
      <c r="H108" s="44">
        <f t="shared" si="23"/>
        <v>-20440</v>
      </c>
      <c r="I108" s="53" t="s">
        <v>163</v>
      </c>
      <c r="J108" s="54" t="s">
        <v>164</v>
      </c>
      <c r="K108" s="53">
        <v>-20440</v>
      </c>
      <c r="L108" s="53" t="s">
        <v>160</v>
      </c>
      <c r="M108" s="54" t="s">
        <v>123</v>
      </c>
      <c r="N108" s="54"/>
      <c r="O108" s="55" t="s">
        <v>161</v>
      </c>
      <c r="P108" s="55" t="s">
        <v>162</v>
      </c>
    </row>
    <row r="109" spans="1:16" ht="12.75" customHeight="1" thickBot="1" x14ac:dyDescent="0.25">
      <c r="A109" s="44" t="str">
        <f t="shared" si="18"/>
        <v> AN 260.289 </v>
      </c>
      <c r="B109" s="5" t="str">
        <f t="shared" si="19"/>
        <v>I</v>
      </c>
      <c r="C109" s="44">
        <f t="shared" si="20"/>
        <v>27870.344000000001</v>
      </c>
      <c r="D109" s="18" t="str">
        <f t="shared" si="21"/>
        <v>vis</v>
      </c>
      <c r="E109" s="52">
        <f>VLOOKUP(C109,Active!C$21:E$973,3,FALSE)</f>
        <v>-10157.997379016697</v>
      </c>
      <c r="F109" s="5" t="s">
        <v>117</v>
      </c>
      <c r="G109" s="18" t="str">
        <f t="shared" si="22"/>
        <v>27870.344</v>
      </c>
      <c r="H109" s="44">
        <f t="shared" si="23"/>
        <v>-20354</v>
      </c>
      <c r="I109" s="53" t="s">
        <v>165</v>
      </c>
      <c r="J109" s="54" t="s">
        <v>166</v>
      </c>
      <c r="K109" s="53">
        <v>-20354</v>
      </c>
      <c r="L109" s="53" t="s">
        <v>167</v>
      </c>
      <c r="M109" s="54" t="s">
        <v>123</v>
      </c>
      <c r="N109" s="54"/>
      <c r="O109" s="55" t="s">
        <v>161</v>
      </c>
      <c r="P109" s="55" t="s">
        <v>162</v>
      </c>
    </row>
    <row r="110" spans="1:16" ht="12.75" customHeight="1" thickBot="1" x14ac:dyDescent="0.25">
      <c r="A110" s="44" t="str">
        <f t="shared" si="18"/>
        <v> AN 260.289 </v>
      </c>
      <c r="B110" s="5" t="str">
        <f t="shared" si="19"/>
        <v>I</v>
      </c>
      <c r="C110" s="44">
        <f t="shared" si="20"/>
        <v>27881.238000000001</v>
      </c>
      <c r="D110" s="18" t="str">
        <f t="shared" si="21"/>
        <v>vis</v>
      </c>
      <c r="E110" s="52">
        <f>VLOOKUP(C110,Active!C$21:E$973,3,FALSE)</f>
        <v>-10148.994669940059</v>
      </c>
      <c r="F110" s="5" t="s">
        <v>117</v>
      </c>
      <c r="G110" s="18" t="str">
        <f t="shared" si="22"/>
        <v>27881.238</v>
      </c>
      <c r="H110" s="44">
        <f t="shared" si="23"/>
        <v>-20345</v>
      </c>
      <c r="I110" s="53" t="s">
        <v>168</v>
      </c>
      <c r="J110" s="54" t="s">
        <v>169</v>
      </c>
      <c r="K110" s="53">
        <v>-20345</v>
      </c>
      <c r="L110" s="53" t="s">
        <v>170</v>
      </c>
      <c r="M110" s="54" t="s">
        <v>123</v>
      </c>
      <c r="N110" s="54"/>
      <c r="O110" s="55" t="s">
        <v>161</v>
      </c>
      <c r="P110" s="55" t="s">
        <v>162</v>
      </c>
    </row>
    <row r="111" spans="1:16" ht="12.75" customHeight="1" thickBot="1" x14ac:dyDescent="0.25">
      <c r="A111" s="44" t="str">
        <f t="shared" si="18"/>
        <v> AN 260.289 </v>
      </c>
      <c r="B111" s="5" t="str">
        <f t="shared" si="19"/>
        <v>I</v>
      </c>
      <c r="C111" s="44">
        <f t="shared" si="20"/>
        <v>27887.302</v>
      </c>
      <c r="D111" s="18" t="str">
        <f t="shared" si="21"/>
        <v>vis</v>
      </c>
      <c r="E111" s="52">
        <f>VLOOKUP(C111,Active!C$21:E$973,3,FALSE)</f>
        <v>-10143.983431841958</v>
      </c>
      <c r="F111" s="5" t="s">
        <v>117</v>
      </c>
      <c r="G111" s="18" t="str">
        <f t="shared" si="22"/>
        <v>27887.302</v>
      </c>
      <c r="H111" s="44">
        <f t="shared" si="23"/>
        <v>-20340</v>
      </c>
      <c r="I111" s="53" t="s">
        <v>171</v>
      </c>
      <c r="J111" s="54" t="s">
        <v>172</v>
      </c>
      <c r="K111" s="53">
        <v>-20340</v>
      </c>
      <c r="L111" s="53" t="s">
        <v>173</v>
      </c>
      <c r="M111" s="54" t="s">
        <v>123</v>
      </c>
      <c r="N111" s="54"/>
      <c r="O111" s="55" t="s">
        <v>161</v>
      </c>
      <c r="P111" s="55" t="s">
        <v>162</v>
      </c>
    </row>
    <row r="112" spans="1:16" ht="12.75" customHeight="1" thickBot="1" x14ac:dyDescent="0.25">
      <c r="A112" s="44" t="str">
        <f t="shared" si="18"/>
        <v> AN 260.289 </v>
      </c>
      <c r="B112" s="5" t="str">
        <f t="shared" si="19"/>
        <v>I</v>
      </c>
      <c r="C112" s="44">
        <f t="shared" si="20"/>
        <v>27916.332999999999</v>
      </c>
      <c r="D112" s="18" t="str">
        <f t="shared" si="21"/>
        <v>vis</v>
      </c>
      <c r="E112" s="52">
        <f>VLOOKUP(C112,Active!C$21:E$973,3,FALSE)</f>
        <v>-10119.992460003894</v>
      </c>
      <c r="F112" s="5" t="s">
        <v>117</v>
      </c>
      <c r="G112" s="18" t="str">
        <f t="shared" si="22"/>
        <v>27916.333</v>
      </c>
      <c r="H112" s="44">
        <f t="shared" si="23"/>
        <v>-20316</v>
      </c>
      <c r="I112" s="53" t="s">
        <v>174</v>
      </c>
      <c r="J112" s="54" t="s">
        <v>175</v>
      </c>
      <c r="K112" s="53">
        <v>-20316</v>
      </c>
      <c r="L112" s="53" t="s">
        <v>176</v>
      </c>
      <c r="M112" s="54" t="s">
        <v>123</v>
      </c>
      <c r="N112" s="54"/>
      <c r="O112" s="55" t="s">
        <v>161</v>
      </c>
      <c r="P112" s="55" t="s">
        <v>162</v>
      </c>
    </row>
    <row r="113" spans="1:16" ht="12.75" customHeight="1" thickBot="1" x14ac:dyDescent="0.25">
      <c r="A113" s="44" t="str">
        <f t="shared" si="18"/>
        <v> AN 260.289 </v>
      </c>
      <c r="B113" s="5" t="str">
        <f t="shared" si="19"/>
        <v>I</v>
      </c>
      <c r="C113" s="44">
        <f t="shared" si="20"/>
        <v>28066.402999999998</v>
      </c>
      <c r="D113" s="18" t="str">
        <f t="shared" si="21"/>
        <v>vis</v>
      </c>
      <c r="E113" s="52">
        <f>VLOOKUP(C113,Active!C$21:E$973,3,FALSE)</f>
        <v>-9995.9758865569438</v>
      </c>
      <c r="F113" s="5" t="s">
        <v>117</v>
      </c>
      <c r="G113" s="18" t="str">
        <f t="shared" si="22"/>
        <v>28066.403</v>
      </c>
      <c r="H113" s="44">
        <f t="shared" si="23"/>
        <v>-20192</v>
      </c>
      <c r="I113" s="53" t="s">
        <v>177</v>
      </c>
      <c r="J113" s="54" t="s">
        <v>178</v>
      </c>
      <c r="K113" s="53">
        <v>-20192</v>
      </c>
      <c r="L113" s="53" t="s">
        <v>179</v>
      </c>
      <c r="M113" s="54" t="s">
        <v>123</v>
      </c>
      <c r="N113" s="54"/>
      <c r="O113" s="55" t="s">
        <v>161</v>
      </c>
      <c r="P113" s="55" t="s">
        <v>162</v>
      </c>
    </row>
    <row r="114" spans="1:16" ht="12.75" customHeight="1" thickBot="1" x14ac:dyDescent="0.25">
      <c r="A114" s="44" t="str">
        <f t="shared" si="18"/>
        <v> AN 260.289 </v>
      </c>
      <c r="B114" s="5" t="str">
        <f t="shared" si="19"/>
        <v>I</v>
      </c>
      <c r="C114" s="44">
        <f t="shared" si="20"/>
        <v>28072.433000000001</v>
      </c>
      <c r="D114" s="18" t="str">
        <f t="shared" si="21"/>
        <v>vis</v>
      </c>
      <c r="E114" s="52">
        <f>VLOOKUP(C114,Active!C$21:E$973,3,FALSE)</f>
        <v>-9990.9927457700742</v>
      </c>
      <c r="F114" s="5" t="s">
        <v>117</v>
      </c>
      <c r="G114" s="18" t="str">
        <f t="shared" si="22"/>
        <v>28072.433</v>
      </c>
      <c r="H114" s="44">
        <f t="shared" si="23"/>
        <v>-20187</v>
      </c>
      <c r="I114" s="53" t="s">
        <v>180</v>
      </c>
      <c r="J114" s="54" t="s">
        <v>181</v>
      </c>
      <c r="K114" s="53">
        <v>-20187</v>
      </c>
      <c r="L114" s="53" t="s">
        <v>182</v>
      </c>
      <c r="M114" s="54" t="s">
        <v>123</v>
      </c>
      <c r="N114" s="54"/>
      <c r="O114" s="55" t="s">
        <v>161</v>
      </c>
      <c r="P114" s="55" t="s">
        <v>162</v>
      </c>
    </row>
    <row r="115" spans="1:16" ht="12.75" customHeight="1" thickBot="1" x14ac:dyDescent="0.25">
      <c r="A115" s="44" t="str">
        <f t="shared" si="18"/>
        <v> AN 260.289 </v>
      </c>
      <c r="B115" s="5" t="str">
        <f t="shared" si="19"/>
        <v>I</v>
      </c>
      <c r="C115" s="44">
        <f t="shared" si="20"/>
        <v>28095.423999999999</v>
      </c>
      <c r="D115" s="18" t="str">
        <f t="shared" si="21"/>
        <v>vis</v>
      </c>
      <c r="E115" s="52">
        <f>VLOOKUP(C115,Active!C$21:E$973,3,FALSE)</f>
        <v>-9971.9931786339475</v>
      </c>
      <c r="F115" s="5" t="s">
        <v>117</v>
      </c>
      <c r="G115" s="18" t="str">
        <f t="shared" si="22"/>
        <v>28095.424</v>
      </c>
      <c r="H115" s="44">
        <f t="shared" si="23"/>
        <v>-20168</v>
      </c>
      <c r="I115" s="53" t="s">
        <v>183</v>
      </c>
      <c r="J115" s="54" t="s">
        <v>184</v>
      </c>
      <c r="K115" s="53">
        <v>-20168</v>
      </c>
      <c r="L115" s="53" t="s">
        <v>170</v>
      </c>
      <c r="M115" s="54" t="s">
        <v>123</v>
      </c>
      <c r="N115" s="54"/>
      <c r="O115" s="55" t="s">
        <v>161</v>
      </c>
      <c r="P115" s="55" t="s">
        <v>162</v>
      </c>
    </row>
    <row r="116" spans="1:16" ht="12.75" customHeight="1" thickBot="1" x14ac:dyDescent="0.25">
      <c r="A116" s="44" t="str">
        <f t="shared" si="18"/>
        <v> AN 260.289 </v>
      </c>
      <c r="B116" s="5" t="str">
        <f t="shared" si="19"/>
        <v>I</v>
      </c>
      <c r="C116" s="44">
        <f t="shared" si="20"/>
        <v>28106.328000000001</v>
      </c>
      <c r="D116" s="18" t="str">
        <f t="shared" si="21"/>
        <v>vis</v>
      </c>
      <c r="E116" s="52">
        <f>VLOOKUP(C116,Active!C$21:E$973,3,FALSE)</f>
        <v>-9962.9822056422381</v>
      </c>
      <c r="F116" s="5" t="s">
        <v>117</v>
      </c>
      <c r="G116" s="18" t="str">
        <f t="shared" si="22"/>
        <v>28106.328</v>
      </c>
      <c r="H116" s="44">
        <f t="shared" si="23"/>
        <v>-20159</v>
      </c>
      <c r="I116" s="53" t="s">
        <v>185</v>
      </c>
      <c r="J116" s="54" t="s">
        <v>186</v>
      </c>
      <c r="K116" s="53">
        <v>-20159</v>
      </c>
      <c r="L116" s="53" t="s">
        <v>187</v>
      </c>
      <c r="M116" s="54" t="s">
        <v>123</v>
      </c>
      <c r="N116" s="54"/>
      <c r="O116" s="55" t="s">
        <v>161</v>
      </c>
      <c r="P116" s="55" t="s">
        <v>162</v>
      </c>
    </row>
    <row r="117" spans="1:16" ht="12.75" customHeight="1" thickBot="1" x14ac:dyDescent="0.25">
      <c r="A117" s="44" t="str">
        <f t="shared" si="18"/>
        <v> AN 260.289 </v>
      </c>
      <c r="B117" s="5" t="str">
        <f t="shared" si="19"/>
        <v>I</v>
      </c>
      <c r="C117" s="44">
        <f t="shared" si="20"/>
        <v>28107.52</v>
      </c>
      <c r="D117" s="18" t="str">
        <f t="shared" si="21"/>
        <v>vis</v>
      </c>
      <c r="E117" s="52">
        <f>VLOOKUP(C117,Active!C$21:E$973,3,FALSE)</f>
        <v>-9961.9971469659631</v>
      </c>
      <c r="F117" s="5" t="s">
        <v>117</v>
      </c>
      <c r="G117" s="18" t="str">
        <f t="shared" si="22"/>
        <v>28107.520</v>
      </c>
      <c r="H117" s="44">
        <f t="shared" si="23"/>
        <v>-20158</v>
      </c>
      <c r="I117" s="53" t="s">
        <v>188</v>
      </c>
      <c r="J117" s="54" t="s">
        <v>189</v>
      </c>
      <c r="K117" s="53">
        <v>-20158</v>
      </c>
      <c r="L117" s="53" t="s">
        <v>167</v>
      </c>
      <c r="M117" s="54" t="s">
        <v>123</v>
      </c>
      <c r="N117" s="54"/>
      <c r="O117" s="55" t="s">
        <v>161</v>
      </c>
      <c r="P117" s="55" t="s">
        <v>162</v>
      </c>
    </row>
    <row r="118" spans="1:16" ht="12.75" customHeight="1" thickBot="1" x14ac:dyDescent="0.25">
      <c r="A118" s="44" t="str">
        <f t="shared" si="18"/>
        <v> AN 260.289 </v>
      </c>
      <c r="B118" s="5" t="str">
        <f t="shared" si="19"/>
        <v>I</v>
      </c>
      <c r="C118" s="44">
        <f t="shared" si="20"/>
        <v>28140.217000000001</v>
      </c>
      <c r="D118" s="18" t="str">
        <f t="shared" si="21"/>
        <v>vis</v>
      </c>
      <c r="E118" s="52">
        <f>VLOOKUP(C118,Active!C$21:E$973,3,FALSE)</f>
        <v>-9934.9766238634438</v>
      </c>
      <c r="F118" s="5" t="s">
        <v>117</v>
      </c>
      <c r="G118" s="18" t="str">
        <f t="shared" si="22"/>
        <v>28140.217</v>
      </c>
      <c r="H118" s="44">
        <f t="shared" si="23"/>
        <v>-20131</v>
      </c>
      <c r="I118" s="53" t="s">
        <v>190</v>
      </c>
      <c r="J118" s="54" t="s">
        <v>191</v>
      </c>
      <c r="K118" s="53">
        <v>-20131</v>
      </c>
      <c r="L118" s="53" t="s">
        <v>192</v>
      </c>
      <c r="M118" s="54" t="s">
        <v>123</v>
      </c>
      <c r="N118" s="54"/>
      <c r="O118" s="55" t="s">
        <v>161</v>
      </c>
      <c r="P118" s="55" t="s">
        <v>162</v>
      </c>
    </row>
    <row r="119" spans="1:16" ht="12.75" customHeight="1" thickBot="1" x14ac:dyDescent="0.25">
      <c r="A119" s="44" t="str">
        <f t="shared" si="18"/>
        <v> AN 260.289 </v>
      </c>
      <c r="B119" s="5" t="str">
        <f t="shared" si="19"/>
        <v>I</v>
      </c>
      <c r="C119" s="44">
        <f t="shared" si="20"/>
        <v>28158.348000000002</v>
      </c>
      <c r="D119" s="18" t="str">
        <f t="shared" si="21"/>
        <v>vis</v>
      </c>
      <c r="E119" s="52">
        <f>VLOOKUP(C119,Active!C$21:E$973,3,FALSE)</f>
        <v>-9919.9933194510577</v>
      </c>
      <c r="F119" s="5" t="s">
        <v>117</v>
      </c>
      <c r="G119" s="18" t="str">
        <f t="shared" si="22"/>
        <v>28158.348</v>
      </c>
      <c r="H119" s="44">
        <f t="shared" si="23"/>
        <v>-20116</v>
      </c>
      <c r="I119" s="53" t="s">
        <v>193</v>
      </c>
      <c r="J119" s="54" t="s">
        <v>194</v>
      </c>
      <c r="K119" s="53">
        <v>-20116</v>
      </c>
      <c r="L119" s="53" t="s">
        <v>170</v>
      </c>
      <c r="M119" s="54" t="s">
        <v>123</v>
      </c>
      <c r="N119" s="54"/>
      <c r="O119" s="55" t="s">
        <v>161</v>
      </c>
      <c r="P119" s="55" t="s">
        <v>162</v>
      </c>
    </row>
    <row r="120" spans="1:16" ht="12.75" customHeight="1" thickBot="1" x14ac:dyDescent="0.25">
      <c r="A120" s="44" t="str">
        <f t="shared" si="18"/>
        <v> HB 917.7 </v>
      </c>
      <c r="B120" s="5" t="str">
        <f t="shared" si="19"/>
        <v>I</v>
      </c>
      <c r="C120" s="44">
        <f t="shared" si="20"/>
        <v>28158.357</v>
      </c>
      <c r="D120" s="18" t="str">
        <f t="shared" si="21"/>
        <v>vis</v>
      </c>
      <c r="E120" s="52">
        <f>VLOOKUP(C120,Active!C$21:E$973,3,FALSE)</f>
        <v>-9919.9858819274959</v>
      </c>
      <c r="F120" s="5" t="s">
        <v>117</v>
      </c>
      <c r="G120" s="18" t="str">
        <f t="shared" si="22"/>
        <v>28158.357</v>
      </c>
      <c r="H120" s="44">
        <f t="shared" si="23"/>
        <v>-20116</v>
      </c>
      <c r="I120" s="53" t="s">
        <v>195</v>
      </c>
      <c r="J120" s="54" t="s">
        <v>196</v>
      </c>
      <c r="K120" s="53">
        <v>-20116</v>
      </c>
      <c r="L120" s="53" t="s">
        <v>197</v>
      </c>
      <c r="M120" s="54" t="s">
        <v>119</v>
      </c>
      <c r="N120" s="54"/>
      <c r="O120" s="55" t="s">
        <v>198</v>
      </c>
      <c r="P120" s="55" t="s">
        <v>199</v>
      </c>
    </row>
    <row r="121" spans="1:16" ht="12.75" customHeight="1" thickBot="1" x14ac:dyDescent="0.25">
      <c r="A121" s="44" t="str">
        <f t="shared" si="18"/>
        <v> AN 260.289 </v>
      </c>
      <c r="B121" s="5" t="str">
        <f t="shared" si="19"/>
        <v>I</v>
      </c>
      <c r="C121" s="44">
        <f t="shared" si="20"/>
        <v>28204.341</v>
      </c>
      <c r="D121" s="18" t="str">
        <f t="shared" si="21"/>
        <v>vis</v>
      </c>
      <c r="E121" s="52">
        <f>VLOOKUP(C121,Active!C$21:E$973,3,FALSE)</f>
        <v>-9881.9850948722251</v>
      </c>
      <c r="F121" s="5" t="s">
        <v>117</v>
      </c>
      <c r="G121" s="18" t="str">
        <f t="shared" si="22"/>
        <v>28204.341</v>
      </c>
      <c r="H121" s="44">
        <f t="shared" si="23"/>
        <v>-20078</v>
      </c>
      <c r="I121" s="53" t="s">
        <v>200</v>
      </c>
      <c r="J121" s="54" t="s">
        <v>201</v>
      </c>
      <c r="K121" s="53">
        <v>-20078</v>
      </c>
      <c r="L121" s="53" t="s">
        <v>202</v>
      </c>
      <c r="M121" s="54" t="s">
        <v>123</v>
      </c>
      <c r="N121" s="54"/>
      <c r="O121" s="55" t="s">
        <v>161</v>
      </c>
      <c r="P121" s="55" t="s">
        <v>162</v>
      </c>
    </row>
    <row r="122" spans="1:16" ht="12.75" customHeight="1" thickBot="1" x14ac:dyDescent="0.25">
      <c r="A122" s="44" t="str">
        <f t="shared" si="18"/>
        <v> AN 260.289 </v>
      </c>
      <c r="B122" s="5" t="str">
        <f t="shared" si="19"/>
        <v>I</v>
      </c>
      <c r="C122" s="44">
        <f t="shared" si="20"/>
        <v>28210.375</v>
      </c>
      <c r="D122" s="18" t="str">
        <f t="shared" si="21"/>
        <v>vis</v>
      </c>
      <c r="E122" s="52">
        <f>VLOOKUP(C122,Active!C$21:E$973,3,FALSE)</f>
        <v>-9876.9986485193313</v>
      </c>
      <c r="F122" s="5" t="s">
        <v>117</v>
      </c>
      <c r="G122" s="18" t="str">
        <f t="shared" si="22"/>
        <v>28210.375</v>
      </c>
      <c r="H122" s="44">
        <f t="shared" si="23"/>
        <v>-20073</v>
      </c>
      <c r="I122" s="53" t="s">
        <v>203</v>
      </c>
      <c r="J122" s="54" t="s">
        <v>204</v>
      </c>
      <c r="K122" s="53">
        <v>-20073</v>
      </c>
      <c r="L122" s="53" t="s">
        <v>205</v>
      </c>
      <c r="M122" s="54" t="s">
        <v>123</v>
      </c>
      <c r="N122" s="54"/>
      <c r="O122" s="55" t="s">
        <v>161</v>
      </c>
      <c r="P122" s="55" t="s">
        <v>162</v>
      </c>
    </row>
    <row r="123" spans="1:16" ht="12.75" customHeight="1" thickBot="1" x14ac:dyDescent="0.25">
      <c r="A123" s="44" t="str">
        <f t="shared" si="18"/>
        <v> AN 260.289 </v>
      </c>
      <c r="B123" s="5" t="str">
        <f t="shared" si="19"/>
        <v>I</v>
      </c>
      <c r="C123" s="44">
        <f t="shared" si="20"/>
        <v>28250.346000000001</v>
      </c>
      <c r="D123" s="18" t="str">
        <f t="shared" si="21"/>
        <v>vis</v>
      </c>
      <c r="E123" s="52">
        <f>VLOOKUP(C123,Active!C$21:E$973,3,FALSE)</f>
        <v>-9843.9669535953071</v>
      </c>
      <c r="F123" s="5" t="s">
        <v>117</v>
      </c>
      <c r="G123" s="18" t="str">
        <f t="shared" si="22"/>
        <v>28250.346</v>
      </c>
      <c r="H123" s="44">
        <f t="shared" si="23"/>
        <v>-20040</v>
      </c>
      <c r="I123" s="53" t="s">
        <v>206</v>
      </c>
      <c r="J123" s="54" t="s">
        <v>207</v>
      </c>
      <c r="K123" s="53">
        <v>-20040</v>
      </c>
      <c r="L123" s="53" t="s">
        <v>208</v>
      </c>
      <c r="M123" s="54" t="s">
        <v>123</v>
      </c>
      <c r="N123" s="54"/>
      <c r="O123" s="55" t="s">
        <v>161</v>
      </c>
      <c r="P123" s="55" t="s">
        <v>162</v>
      </c>
    </row>
    <row r="124" spans="1:16" ht="12.75" customHeight="1" thickBot="1" x14ac:dyDescent="0.25">
      <c r="A124" s="44" t="str">
        <f t="shared" si="18"/>
        <v> AN 260.289 </v>
      </c>
      <c r="B124" s="5" t="str">
        <f t="shared" si="19"/>
        <v>I</v>
      </c>
      <c r="C124" s="44">
        <f t="shared" si="20"/>
        <v>28261.203000000001</v>
      </c>
      <c r="D124" s="18" t="str">
        <f t="shared" si="21"/>
        <v>vis</v>
      </c>
      <c r="E124" s="52">
        <f>VLOOKUP(C124,Active!C$21:E$973,3,FALSE)</f>
        <v>-9834.9948210044258</v>
      </c>
      <c r="F124" s="5" t="s">
        <v>117</v>
      </c>
      <c r="G124" s="18" t="str">
        <f t="shared" si="22"/>
        <v>28261.203</v>
      </c>
      <c r="H124" s="44">
        <f t="shared" si="23"/>
        <v>-20031</v>
      </c>
      <c r="I124" s="53" t="s">
        <v>209</v>
      </c>
      <c r="J124" s="54" t="s">
        <v>210</v>
      </c>
      <c r="K124" s="53">
        <v>-20031</v>
      </c>
      <c r="L124" s="53" t="s">
        <v>211</v>
      </c>
      <c r="M124" s="54" t="s">
        <v>123</v>
      </c>
      <c r="N124" s="54"/>
      <c r="O124" s="55" t="s">
        <v>161</v>
      </c>
      <c r="P124" s="55" t="s">
        <v>162</v>
      </c>
    </row>
    <row r="125" spans="1:16" ht="12.75" customHeight="1" thickBot="1" x14ac:dyDescent="0.25">
      <c r="A125" s="44" t="str">
        <f t="shared" si="18"/>
        <v> AN 260.289 </v>
      </c>
      <c r="B125" s="5" t="str">
        <f t="shared" si="19"/>
        <v>I</v>
      </c>
      <c r="C125" s="44">
        <f t="shared" si="20"/>
        <v>28285.428</v>
      </c>
      <c r="D125" s="18" t="str">
        <f t="shared" si="21"/>
        <v>vis</v>
      </c>
      <c r="E125" s="52">
        <f>VLOOKUP(C125,Active!C$21:E$973,3,FALSE)</f>
        <v>-9814.9754867487318</v>
      </c>
      <c r="F125" s="5" t="s">
        <v>117</v>
      </c>
      <c r="G125" s="18" t="str">
        <f t="shared" si="22"/>
        <v>28285.428</v>
      </c>
      <c r="H125" s="44">
        <f t="shared" si="23"/>
        <v>-20011</v>
      </c>
      <c r="I125" s="53" t="s">
        <v>212</v>
      </c>
      <c r="J125" s="54" t="s">
        <v>213</v>
      </c>
      <c r="K125" s="53">
        <v>-20011</v>
      </c>
      <c r="L125" s="53" t="s">
        <v>214</v>
      </c>
      <c r="M125" s="54" t="s">
        <v>123</v>
      </c>
      <c r="N125" s="54"/>
      <c r="O125" s="55" t="s">
        <v>161</v>
      </c>
      <c r="P125" s="55" t="s">
        <v>162</v>
      </c>
    </row>
    <row r="126" spans="1:16" ht="12.75" customHeight="1" thickBot="1" x14ac:dyDescent="0.25">
      <c r="A126" s="44" t="str">
        <f t="shared" si="18"/>
        <v> AN 264.105 </v>
      </c>
      <c r="B126" s="5" t="str">
        <f t="shared" si="19"/>
        <v>I</v>
      </c>
      <c r="C126" s="44">
        <f t="shared" si="20"/>
        <v>28486.296999999999</v>
      </c>
      <c r="D126" s="18" t="str">
        <f t="shared" si="21"/>
        <v>vis</v>
      </c>
      <c r="E126" s="52">
        <f>VLOOKUP(C126,Active!C$21:E$973,3,FALSE)</f>
        <v>-9648.979051140579</v>
      </c>
      <c r="F126" s="5" t="s">
        <v>117</v>
      </c>
      <c r="G126" s="18" t="str">
        <f t="shared" si="22"/>
        <v>28486.297</v>
      </c>
      <c r="H126" s="44">
        <f t="shared" si="23"/>
        <v>-19845</v>
      </c>
      <c r="I126" s="53" t="s">
        <v>215</v>
      </c>
      <c r="J126" s="54" t="s">
        <v>216</v>
      </c>
      <c r="K126" s="53">
        <v>-19845</v>
      </c>
      <c r="L126" s="53" t="s">
        <v>217</v>
      </c>
      <c r="M126" s="54" t="s">
        <v>123</v>
      </c>
      <c r="N126" s="54"/>
      <c r="O126" s="55" t="s">
        <v>161</v>
      </c>
      <c r="P126" s="55" t="s">
        <v>218</v>
      </c>
    </row>
    <row r="127" spans="1:16" ht="12.75" customHeight="1" thickBot="1" x14ac:dyDescent="0.25">
      <c r="A127" s="44" t="str">
        <f t="shared" si="18"/>
        <v> AN 264.105 </v>
      </c>
      <c r="B127" s="5" t="str">
        <f t="shared" si="19"/>
        <v>I</v>
      </c>
      <c r="C127" s="44">
        <f t="shared" si="20"/>
        <v>28498.377</v>
      </c>
      <c r="D127" s="18" t="str">
        <f t="shared" si="21"/>
        <v>vis</v>
      </c>
      <c r="E127" s="52">
        <f>VLOOKUP(C127,Active!C$21:E$973,3,FALSE)</f>
        <v>-9638.996241736706</v>
      </c>
      <c r="F127" s="5" t="s">
        <v>117</v>
      </c>
      <c r="G127" s="18" t="str">
        <f t="shared" si="22"/>
        <v>28498.377</v>
      </c>
      <c r="H127" s="44">
        <f t="shared" si="23"/>
        <v>-19835</v>
      </c>
      <c r="I127" s="53" t="s">
        <v>219</v>
      </c>
      <c r="J127" s="54" t="s">
        <v>220</v>
      </c>
      <c r="K127" s="53">
        <v>-19835</v>
      </c>
      <c r="L127" s="53" t="s">
        <v>221</v>
      </c>
      <c r="M127" s="54" t="s">
        <v>123</v>
      </c>
      <c r="N127" s="54"/>
      <c r="O127" s="55" t="s">
        <v>161</v>
      </c>
      <c r="P127" s="55" t="s">
        <v>218</v>
      </c>
    </row>
    <row r="128" spans="1:16" ht="12.75" customHeight="1" thickBot="1" x14ac:dyDescent="0.25">
      <c r="A128" s="44" t="str">
        <f t="shared" si="18"/>
        <v> AN 264.105 </v>
      </c>
      <c r="B128" s="5" t="str">
        <f t="shared" si="19"/>
        <v>I</v>
      </c>
      <c r="C128" s="44">
        <f t="shared" si="20"/>
        <v>28521.360000000001</v>
      </c>
      <c r="D128" s="18" t="str">
        <f t="shared" si="21"/>
        <v>vis</v>
      </c>
      <c r="E128" s="52">
        <f>VLOOKUP(C128,Active!C$21:E$973,3,FALSE)</f>
        <v>-9620.0032857326332</v>
      </c>
      <c r="F128" s="5" t="s">
        <v>117</v>
      </c>
      <c r="G128" s="18" t="str">
        <f t="shared" si="22"/>
        <v>28521.360</v>
      </c>
      <c r="H128" s="44">
        <f t="shared" si="23"/>
        <v>-19816</v>
      </c>
      <c r="I128" s="53" t="s">
        <v>222</v>
      </c>
      <c r="J128" s="54" t="s">
        <v>223</v>
      </c>
      <c r="K128" s="53">
        <v>-19816</v>
      </c>
      <c r="L128" s="53" t="s">
        <v>224</v>
      </c>
      <c r="M128" s="54" t="s">
        <v>123</v>
      </c>
      <c r="N128" s="54"/>
      <c r="O128" s="55" t="s">
        <v>161</v>
      </c>
      <c r="P128" s="55" t="s">
        <v>218</v>
      </c>
    </row>
    <row r="129" spans="1:16" ht="12.75" customHeight="1" thickBot="1" x14ac:dyDescent="0.25">
      <c r="A129" s="44" t="str">
        <f t="shared" si="18"/>
        <v> AN 264.105 </v>
      </c>
      <c r="B129" s="5" t="str">
        <f t="shared" si="19"/>
        <v>I</v>
      </c>
      <c r="C129" s="44">
        <f t="shared" si="20"/>
        <v>28532.253000000001</v>
      </c>
      <c r="D129" s="18" t="str">
        <f t="shared" si="21"/>
        <v>vis</v>
      </c>
      <c r="E129" s="52">
        <f>VLOOKUP(C129,Active!C$21:E$973,3,FALSE)</f>
        <v>-9611.0014030475013</v>
      </c>
      <c r="F129" s="5" t="s">
        <v>117</v>
      </c>
      <c r="G129" s="18" t="str">
        <f t="shared" si="22"/>
        <v>28532.253</v>
      </c>
      <c r="H129" s="44">
        <f t="shared" si="23"/>
        <v>-19807</v>
      </c>
      <c r="I129" s="53" t="s">
        <v>225</v>
      </c>
      <c r="J129" s="54" t="s">
        <v>226</v>
      </c>
      <c r="K129" s="53">
        <v>-19807</v>
      </c>
      <c r="L129" s="53" t="s">
        <v>227</v>
      </c>
      <c r="M129" s="54" t="s">
        <v>123</v>
      </c>
      <c r="N129" s="54"/>
      <c r="O129" s="55" t="s">
        <v>161</v>
      </c>
      <c r="P129" s="55" t="s">
        <v>218</v>
      </c>
    </row>
    <row r="130" spans="1:16" ht="12.75" customHeight="1" thickBot="1" x14ac:dyDescent="0.25">
      <c r="A130" s="44" t="str">
        <f t="shared" si="18"/>
        <v> AN 264.105 </v>
      </c>
      <c r="B130" s="5" t="str">
        <f t="shared" si="19"/>
        <v>I</v>
      </c>
      <c r="C130" s="44">
        <f t="shared" si="20"/>
        <v>28538.316999999999</v>
      </c>
      <c r="D130" s="18" t="str">
        <f t="shared" si="21"/>
        <v>vis</v>
      </c>
      <c r="E130" s="52">
        <f>VLOOKUP(C130,Active!C$21:E$973,3,FALSE)</f>
        <v>-9605.9901649494004</v>
      </c>
      <c r="F130" s="5" t="s">
        <v>117</v>
      </c>
      <c r="G130" s="18" t="str">
        <f t="shared" si="22"/>
        <v>28538.317</v>
      </c>
      <c r="H130" s="44">
        <f t="shared" si="23"/>
        <v>-19802</v>
      </c>
      <c r="I130" s="53" t="s">
        <v>228</v>
      </c>
      <c r="J130" s="54" t="s">
        <v>229</v>
      </c>
      <c r="K130" s="53">
        <v>-19802</v>
      </c>
      <c r="L130" s="53" t="s">
        <v>176</v>
      </c>
      <c r="M130" s="54" t="s">
        <v>123</v>
      </c>
      <c r="N130" s="54"/>
      <c r="O130" s="55" t="s">
        <v>161</v>
      </c>
      <c r="P130" s="55" t="s">
        <v>218</v>
      </c>
    </row>
    <row r="131" spans="1:16" ht="12.75" customHeight="1" thickBot="1" x14ac:dyDescent="0.25">
      <c r="A131" s="44" t="str">
        <f t="shared" si="18"/>
        <v> AN 264.105 </v>
      </c>
      <c r="B131" s="5" t="str">
        <f t="shared" si="19"/>
        <v>I</v>
      </c>
      <c r="C131" s="44">
        <f t="shared" si="20"/>
        <v>28544.352999999999</v>
      </c>
      <c r="D131" s="18" t="str">
        <f t="shared" si="21"/>
        <v>vis</v>
      </c>
      <c r="E131" s="52">
        <f>VLOOKUP(C131,Active!C$21:E$973,3,FALSE)</f>
        <v>-9601.0020658134908</v>
      </c>
      <c r="F131" s="5" t="s">
        <v>117</v>
      </c>
      <c r="G131" s="18" t="str">
        <f t="shared" si="22"/>
        <v>28544.353</v>
      </c>
      <c r="H131" s="44">
        <f t="shared" si="23"/>
        <v>-19797</v>
      </c>
      <c r="I131" s="53" t="s">
        <v>230</v>
      </c>
      <c r="J131" s="54" t="s">
        <v>231</v>
      </c>
      <c r="K131" s="53">
        <v>-19797</v>
      </c>
      <c r="L131" s="53" t="s">
        <v>232</v>
      </c>
      <c r="M131" s="54" t="s">
        <v>123</v>
      </c>
      <c r="N131" s="54"/>
      <c r="O131" s="55" t="s">
        <v>161</v>
      </c>
      <c r="P131" s="55" t="s">
        <v>218</v>
      </c>
    </row>
    <row r="132" spans="1:16" ht="12.75" customHeight="1" thickBot="1" x14ac:dyDescent="0.25">
      <c r="A132" s="44" t="str">
        <f t="shared" si="18"/>
        <v> AN 264.105 </v>
      </c>
      <c r="B132" s="5" t="str">
        <f t="shared" si="19"/>
        <v>I</v>
      </c>
      <c r="C132" s="44">
        <f t="shared" si="20"/>
        <v>28573.404999999999</v>
      </c>
      <c r="D132" s="18" t="str">
        <f t="shared" si="21"/>
        <v>vis</v>
      </c>
      <c r="E132" s="52">
        <f>VLOOKUP(C132,Active!C$21:E$973,3,FALSE)</f>
        <v>-9576.9937397537815</v>
      </c>
      <c r="F132" s="5" t="s">
        <v>117</v>
      </c>
      <c r="G132" s="18" t="str">
        <f t="shared" si="22"/>
        <v>28573.405</v>
      </c>
      <c r="H132" s="44">
        <f t="shared" si="23"/>
        <v>-19773</v>
      </c>
      <c r="I132" s="53" t="s">
        <v>233</v>
      </c>
      <c r="J132" s="54" t="s">
        <v>234</v>
      </c>
      <c r="K132" s="53">
        <v>-19773</v>
      </c>
      <c r="L132" s="53" t="s">
        <v>211</v>
      </c>
      <c r="M132" s="54" t="s">
        <v>123</v>
      </c>
      <c r="N132" s="54"/>
      <c r="O132" s="55" t="s">
        <v>161</v>
      </c>
      <c r="P132" s="55" t="s">
        <v>218</v>
      </c>
    </row>
    <row r="133" spans="1:16" ht="12.75" customHeight="1" thickBot="1" x14ac:dyDescent="0.25">
      <c r="A133" s="44" t="str">
        <f t="shared" si="18"/>
        <v> AN 264.105 </v>
      </c>
      <c r="B133" s="5" t="str">
        <f t="shared" si="19"/>
        <v>I</v>
      </c>
      <c r="C133" s="44">
        <f t="shared" si="20"/>
        <v>28596.41</v>
      </c>
      <c r="D133" s="18" t="str">
        <f t="shared" si="21"/>
        <v>vis</v>
      </c>
      <c r="E133" s="52">
        <f>VLOOKUP(C133,Active!C$21:E$973,3,FALSE)</f>
        <v>-9557.9826031365537</v>
      </c>
      <c r="F133" s="5" t="s">
        <v>117</v>
      </c>
      <c r="G133" s="18" t="str">
        <f t="shared" si="22"/>
        <v>28596.410</v>
      </c>
      <c r="H133" s="44">
        <f t="shared" si="23"/>
        <v>-19754</v>
      </c>
      <c r="I133" s="53" t="s">
        <v>235</v>
      </c>
      <c r="J133" s="54" t="s">
        <v>236</v>
      </c>
      <c r="K133" s="53">
        <v>-19754</v>
      </c>
      <c r="L133" s="53" t="s">
        <v>237</v>
      </c>
      <c r="M133" s="54" t="s">
        <v>123</v>
      </c>
      <c r="N133" s="54"/>
      <c r="O133" s="55" t="s">
        <v>161</v>
      </c>
      <c r="P133" s="55" t="s">
        <v>218</v>
      </c>
    </row>
    <row r="134" spans="1:16" ht="12.75" customHeight="1" thickBot="1" x14ac:dyDescent="0.25">
      <c r="A134" s="44" t="str">
        <f t="shared" si="18"/>
        <v> HA 113.71 </v>
      </c>
      <c r="B134" s="5" t="str">
        <f t="shared" si="19"/>
        <v>I</v>
      </c>
      <c r="C134" s="44">
        <f t="shared" si="20"/>
        <v>30377.632000000001</v>
      </c>
      <c r="D134" s="18" t="str">
        <f t="shared" si="21"/>
        <v>vis</v>
      </c>
      <c r="E134" s="52">
        <f>VLOOKUP(C134,Active!C$21:E$973,3,FALSE)</f>
        <v>-8085.9958703563616</v>
      </c>
      <c r="F134" s="5" t="s">
        <v>117</v>
      </c>
      <c r="G134" s="18" t="str">
        <f t="shared" si="22"/>
        <v>30377.632</v>
      </c>
      <c r="H134" s="44">
        <f t="shared" si="23"/>
        <v>-18282</v>
      </c>
      <c r="I134" s="53" t="s">
        <v>238</v>
      </c>
      <c r="J134" s="54" t="s">
        <v>239</v>
      </c>
      <c r="K134" s="53">
        <v>-18282</v>
      </c>
      <c r="L134" s="53" t="s">
        <v>240</v>
      </c>
      <c r="M134" s="54" t="s">
        <v>119</v>
      </c>
      <c r="N134" s="54"/>
      <c r="O134" s="55" t="s">
        <v>241</v>
      </c>
      <c r="P134" s="55" t="s">
        <v>242</v>
      </c>
    </row>
    <row r="135" spans="1:16" ht="12.75" customHeight="1" thickBot="1" x14ac:dyDescent="0.25">
      <c r="A135" s="44" t="str">
        <f t="shared" si="18"/>
        <v> BTOK 49.384 </v>
      </c>
      <c r="B135" s="5" t="str">
        <f t="shared" si="19"/>
        <v>I</v>
      </c>
      <c r="C135" s="44">
        <f t="shared" si="20"/>
        <v>32206.07</v>
      </c>
      <c r="D135" s="18" t="str">
        <f t="shared" si="21"/>
        <v>vis</v>
      </c>
      <c r="E135" s="52">
        <f>VLOOKUP(C135,Active!C$21:E$973,3,FALSE)</f>
        <v>-6574.9902361843469</v>
      </c>
      <c r="F135" s="5" t="s">
        <v>117</v>
      </c>
      <c r="G135" s="18" t="str">
        <f t="shared" si="22"/>
        <v>32206.07</v>
      </c>
      <c r="H135" s="44">
        <f t="shared" si="23"/>
        <v>-16771</v>
      </c>
      <c r="I135" s="53" t="s">
        <v>243</v>
      </c>
      <c r="J135" s="54" t="s">
        <v>244</v>
      </c>
      <c r="K135" s="53">
        <v>-16771</v>
      </c>
      <c r="L135" s="53" t="s">
        <v>245</v>
      </c>
      <c r="M135" s="54" t="s">
        <v>119</v>
      </c>
      <c r="N135" s="54"/>
      <c r="O135" s="55" t="s">
        <v>246</v>
      </c>
      <c r="P135" s="55" t="s">
        <v>247</v>
      </c>
    </row>
    <row r="136" spans="1:16" ht="12.75" customHeight="1" thickBot="1" x14ac:dyDescent="0.25">
      <c r="A136" s="44" t="str">
        <f t="shared" si="18"/>
        <v> AN 278.270 </v>
      </c>
      <c r="B136" s="5" t="str">
        <f t="shared" si="19"/>
        <v>I</v>
      </c>
      <c r="C136" s="44">
        <f t="shared" si="20"/>
        <v>33164.446000000004</v>
      </c>
      <c r="D136" s="18" t="str">
        <f t="shared" si="21"/>
        <v>vis</v>
      </c>
      <c r="E136" s="52">
        <f>VLOOKUP(C136,Active!C$21:E$973,3,FALSE)</f>
        <v>-5782.9964493262496</v>
      </c>
      <c r="F136" s="5" t="s">
        <v>117</v>
      </c>
      <c r="G136" s="18" t="str">
        <f t="shared" si="22"/>
        <v>33164.446</v>
      </c>
      <c r="H136" s="44">
        <f t="shared" si="23"/>
        <v>-15979</v>
      </c>
      <c r="I136" s="53" t="s">
        <v>248</v>
      </c>
      <c r="J136" s="54" t="s">
        <v>249</v>
      </c>
      <c r="K136" s="53">
        <v>-15979</v>
      </c>
      <c r="L136" s="53" t="s">
        <v>250</v>
      </c>
      <c r="M136" s="54" t="s">
        <v>123</v>
      </c>
      <c r="N136" s="54"/>
      <c r="O136" s="55" t="s">
        <v>251</v>
      </c>
      <c r="P136" s="55" t="s">
        <v>252</v>
      </c>
    </row>
    <row r="137" spans="1:16" ht="12.75" customHeight="1" thickBot="1" x14ac:dyDescent="0.25">
      <c r="A137" s="44" t="str">
        <f t="shared" si="18"/>
        <v> AAC 4.132 </v>
      </c>
      <c r="B137" s="5" t="str">
        <f t="shared" si="19"/>
        <v>I</v>
      </c>
      <c r="C137" s="44">
        <f t="shared" si="20"/>
        <v>33187.434000000001</v>
      </c>
      <c r="D137" s="18" t="str">
        <f t="shared" si="21"/>
        <v>vis</v>
      </c>
      <c r="E137" s="52">
        <f>VLOOKUP(C137,Active!C$21:E$973,3,FALSE)</f>
        <v>-5763.9993613646438</v>
      </c>
      <c r="F137" s="5" t="s">
        <v>117</v>
      </c>
      <c r="G137" s="18" t="str">
        <f t="shared" si="22"/>
        <v>33187.434</v>
      </c>
      <c r="H137" s="44">
        <f t="shared" si="23"/>
        <v>-15960</v>
      </c>
      <c r="I137" s="53" t="s">
        <v>253</v>
      </c>
      <c r="J137" s="54" t="s">
        <v>254</v>
      </c>
      <c r="K137" s="53">
        <v>-15960</v>
      </c>
      <c r="L137" s="53" t="s">
        <v>255</v>
      </c>
      <c r="M137" s="54" t="s">
        <v>256</v>
      </c>
      <c r="N137" s="54" t="s">
        <v>257</v>
      </c>
      <c r="O137" s="55" t="s">
        <v>258</v>
      </c>
      <c r="P137" s="55" t="s">
        <v>259</v>
      </c>
    </row>
    <row r="138" spans="1:16" ht="12.75" customHeight="1" thickBot="1" x14ac:dyDescent="0.25">
      <c r="A138" s="44" t="str">
        <f t="shared" si="18"/>
        <v> BKZ 35.69 </v>
      </c>
      <c r="B138" s="5" t="str">
        <f t="shared" si="19"/>
        <v>I</v>
      </c>
      <c r="C138" s="44">
        <f t="shared" si="20"/>
        <v>35525.310100000002</v>
      </c>
      <c r="D138" s="18" t="str">
        <f t="shared" si="21"/>
        <v>vis</v>
      </c>
      <c r="E138" s="52">
        <f>VLOOKUP(C138,Active!C$21:E$973,3,FALSE)</f>
        <v>-3831.9984080394001</v>
      </c>
      <c r="F138" s="5" t="s">
        <v>117</v>
      </c>
      <c r="G138" s="18" t="str">
        <f t="shared" si="22"/>
        <v>35525.3101</v>
      </c>
      <c r="H138" s="44">
        <f t="shared" si="23"/>
        <v>-14028</v>
      </c>
      <c r="I138" s="53" t="s">
        <v>260</v>
      </c>
      <c r="J138" s="54" t="s">
        <v>261</v>
      </c>
      <c r="K138" s="53">
        <v>-14028</v>
      </c>
      <c r="L138" s="53" t="s">
        <v>262</v>
      </c>
      <c r="M138" s="54" t="s">
        <v>256</v>
      </c>
      <c r="N138" s="54" t="s">
        <v>257</v>
      </c>
      <c r="O138" s="55" t="s">
        <v>263</v>
      </c>
      <c r="P138" s="55" t="s">
        <v>264</v>
      </c>
    </row>
    <row r="139" spans="1:16" ht="12.75" customHeight="1" thickBot="1" x14ac:dyDescent="0.25">
      <c r="A139" s="44" t="str">
        <f t="shared" ref="A139:A170" si="24">P139</f>
        <v> EBC 1-32 </v>
      </c>
      <c r="B139" s="5" t="str">
        <f t="shared" ref="B139:B170" si="25">IF(H139=INT(H139),"I","II")</f>
        <v>I</v>
      </c>
      <c r="C139" s="44">
        <f t="shared" ref="C139:C170" si="26">1*G139</f>
        <v>37191.548999999999</v>
      </c>
      <c r="D139" s="18" t="str">
        <f t="shared" ref="D139:D170" si="27">VLOOKUP(F139,I$1:J$5,2,FALSE)</f>
        <v>vis</v>
      </c>
      <c r="E139" s="52">
        <f>VLOOKUP(C139,Active!C$21:E$973,3,FALSE)</f>
        <v>-2455.0327325412004</v>
      </c>
      <c r="F139" s="5" t="s">
        <v>117</v>
      </c>
      <c r="G139" s="18" t="str">
        <f t="shared" ref="G139:G170" si="28">MID(I139,3,LEN(I139)-3)</f>
        <v>37191.549</v>
      </c>
      <c r="H139" s="44">
        <f t="shared" ref="H139:H170" si="29">1*K139</f>
        <v>-12651</v>
      </c>
      <c r="I139" s="53" t="s">
        <v>265</v>
      </c>
      <c r="J139" s="54" t="s">
        <v>266</v>
      </c>
      <c r="K139" s="53">
        <v>-12651</v>
      </c>
      <c r="L139" s="53" t="s">
        <v>267</v>
      </c>
      <c r="M139" s="54" t="s">
        <v>123</v>
      </c>
      <c r="N139" s="54"/>
      <c r="O139" s="55" t="s">
        <v>268</v>
      </c>
      <c r="P139" s="55" t="s">
        <v>269</v>
      </c>
    </row>
    <row r="140" spans="1:16" ht="12.75" customHeight="1" thickBot="1" x14ac:dyDescent="0.25">
      <c r="A140" s="44" t="str">
        <f t="shared" si="24"/>
        <v>BAVM 15 </v>
      </c>
      <c r="B140" s="5" t="str">
        <f t="shared" si="25"/>
        <v>I</v>
      </c>
      <c r="C140" s="44">
        <f t="shared" si="26"/>
        <v>37346.478999999999</v>
      </c>
      <c r="D140" s="18" t="str">
        <f t="shared" si="27"/>
        <v>vis</v>
      </c>
      <c r="E140" s="52">
        <f>VLOOKUP(C140,Active!C$21:E$973,3,FALSE)</f>
        <v>-2326.9998963705066</v>
      </c>
      <c r="F140" s="5" t="s">
        <v>117</v>
      </c>
      <c r="G140" s="18" t="str">
        <f t="shared" si="28"/>
        <v>37346.479</v>
      </c>
      <c r="H140" s="44">
        <f t="shared" si="29"/>
        <v>-12523</v>
      </c>
      <c r="I140" s="53" t="s">
        <v>270</v>
      </c>
      <c r="J140" s="54" t="s">
        <v>271</v>
      </c>
      <c r="K140" s="53">
        <v>-12523</v>
      </c>
      <c r="L140" s="53" t="s">
        <v>272</v>
      </c>
      <c r="M140" s="54" t="s">
        <v>123</v>
      </c>
      <c r="N140" s="54"/>
      <c r="O140" s="55" t="s">
        <v>273</v>
      </c>
      <c r="P140" s="56" t="s">
        <v>274</v>
      </c>
    </row>
    <row r="141" spans="1:16" ht="12.75" customHeight="1" thickBot="1" x14ac:dyDescent="0.25">
      <c r="A141" s="44" t="str">
        <f t="shared" si="24"/>
        <v> AA 28.181 </v>
      </c>
      <c r="B141" s="5" t="str">
        <f t="shared" si="25"/>
        <v>I</v>
      </c>
      <c r="C141" s="44">
        <f t="shared" si="26"/>
        <v>39955.412700000001</v>
      </c>
      <c r="D141" s="18" t="str">
        <f t="shared" si="27"/>
        <v>vis</v>
      </c>
      <c r="E141" s="52">
        <f>VLOOKUP(C141,Active!C$21:E$973,3,FALSE)</f>
        <v>-170.99924451288459</v>
      </c>
      <c r="F141" s="5" t="s">
        <v>117</v>
      </c>
      <c r="G141" s="18" t="str">
        <f t="shared" si="28"/>
        <v>39955.4127</v>
      </c>
      <c r="H141" s="44">
        <f t="shared" si="29"/>
        <v>-10367</v>
      </c>
      <c r="I141" s="53" t="s">
        <v>275</v>
      </c>
      <c r="J141" s="54" t="s">
        <v>276</v>
      </c>
      <c r="K141" s="53">
        <v>-10367</v>
      </c>
      <c r="L141" s="53" t="s">
        <v>277</v>
      </c>
      <c r="M141" s="54" t="s">
        <v>256</v>
      </c>
      <c r="N141" s="54" t="s">
        <v>257</v>
      </c>
      <c r="O141" s="55" t="s">
        <v>278</v>
      </c>
      <c r="P141" s="55" t="s">
        <v>279</v>
      </c>
    </row>
    <row r="142" spans="1:16" ht="12.75" customHeight="1" thickBot="1" x14ac:dyDescent="0.25">
      <c r="A142" s="44" t="str">
        <f t="shared" si="24"/>
        <v> AA 28.181 </v>
      </c>
      <c r="B142" s="5" t="str">
        <f t="shared" si="25"/>
        <v>I</v>
      </c>
      <c r="C142" s="44">
        <f t="shared" si="26"/>
        <v>40175.647599999997</v>
      </c>
      <c r="D142" s="18" t="str">
        <f t="shared" si="27"/>
        <v>vis</v>
      </c>
      <c r="E142" s="52">
        <f>VLOOKUP(C142,Active!C$21:E$973,3,FALSE)</f>
        <v>11.00100637957348</v>
      </c>
      <c r="F142" s="5" t="s">
        <v>117</v>
      </c>
      <c r="G142" s="18" t="str">
        <f t="shared" si="28"/>
        <v>40175.6476</v>
      </c>
      <c r="H142" s="44">
        <f t="shared" si="29"/>
        <v>-10185</v>
      </c>
      <c r="I142" s="53" t="s">
        <v>285</v>
      </c>
      <c r="J142" s="54" t="s">
        <v>286</v>
      </c>
      <c r="K142" s="53">
        <v>-10185</v>
      </c>
      <c r="L142" s="53" t="s">
        <v>287</v>
      </c>
      <c r="M142" s="54" t="s">
        <v>256</v>
      </c>
      <c r="N142" s="54" t="s">
        <v>257</v>
      </c>
      <c r="O142" s="55" t="s">
        <v>278</v>
      </c>
      <c r="P142" s="55" t="s">
        <v>279</v>
      </c>
    </row>
    <row r="143" spans="1:16" ht="12.75" customHeight="1" thickBot="1" x14ac:dyDescent="0.25">
      <c r="A143" s="44" t="str">
        <f t="shared" si="24"/>
        <v> AA 28.181 </v>
      </c>
      <c r="B143" s="5" t="str">
        <f t="shared" si="25"/>
        <v>II</v>
      </c>
      <c r="C143" s="44">
        <f t="shared" si="26"/>
        <v>40200.453000000001</v>
      </c>
      <c r="D143" s="18" t="str">
        <f t="shared" si="27"/>
        <v>vis</v>
      </c>
      <c r="E143" s="52">
        <f>VLOOKUP(C143,Active!C$21:E$973,3,FALSE)</f>
        <v>31.499978265903611</v>
      </c>
      <c r="F143" s="5" t="s">
        <v>117</v>
      </c>
      <c r="G143" s="18" t="str">
        <f t="shared" si="28"/>
        <v>40200.453</v>
      </c>
      <c r="H143" s="44">
        <f t="shared" si="29"/>
        <v>-10164.5</v>
      </c>
      <c r="I143" s="53" t="s">
        <v>288</v>
      </c>
      <c r="J143" s="54" t="s">
        <v>289</v>
      </c>
      <c r="K143" s="53">
        <v>-10164.5</v>
      </c>
      <c r="L143" s="53" t="s">
        <v>290</v>
      </c>
      <c r="M143" s="54" t="s">
        <v>256</v>
      </c>
      <c r="N143" s="54" t="s">
        <v>257</v>
      </c>
      <c r="O143" s="55" t="s">
        <v>278</v>
      </c>
      <c r="P143" s="55" t="s">
        <v>279</v>
      </c>
    </row>
    <row r="144" spans="1:16" ht="12.75" customHeight="1" thickBot="1" x14ac:dyDescent="0.25">
      <c r="A144" s="44" t="str">
        <f t="shared" si="24"/>
        <v> AA 28.181 </v>
      </c>
      <c r="B144" s="5" t="str">
        <f t="shared" si="25"/>
        <v>II</v>
      </c>
      <c r="C144" s="44">
        <f t="shared" si="26"/>
        <v>40201.663999999997</v>
      </c>
      <c r="D144" s="18" t="str">
        <f t="shared" si="27"/>
        <v>vis</v>
      </c>
      <c r="E144" s="52">
        <f>VLOOKUP(C144,Active!C$21:E$973,3,FALSE)</f>
        <v>32.500738380808137</v>
      </c>
      <c r="F144" s="5" t="s">
        <v>117</v>
      </c>
      <c r="G144" s="18" t="str">
        <f t="shared" si="28"/>
        <v>40201.664</v>
      </c>
      <c r="H144" s="44">
        <f t="shared" si="29"/>
        <v>-10163.5</v>
      </c>
      <c r="I144" s="53" t="s">
        <v>291</v>
      </c>
      <c r="J144" s="54" t="s">
        <v>292</v>
      </c>
      <c r="K144" s="53">
        <v>-10163.5</v>
      </c>
      <c r="L144" s="53" t="s">
        <v>293</v>
      </c>
      <c r="M144" s="54" t="s">
        <v>256</v>
      </c>
      <c r="N144" s="54" t="s">
        <v>257</v>
      </c>
      <c r="O144" s="55" t="s">
        <v>278</v>
      </c>
      <c r="P144" s="55" t="s">
        <v>279</v>
      </c>
    </row>
    <row r="145" spans="1:16" ht="12.75" customHeight="1" thickBot="1" x14ac:dyDescent="0.25">
      <c r="A145" s="44" t="str">
        <f t="shared" si="24"/>
        <v> AA 28.181 </v>
      </c>
      <c r="B145" s="5" t="str">
        <f t="shared" si="25"/>
        <v>I</v>
      </c>
      <c r="C145" s="44">
        <f t="shared" si="26"/>
        <v>40204.688999999998</v>
      </c>
      <c r="D145" s="18" t="str">
        <f t="shared" si="27"/>
        <v>vis</v>
      </c>
      <c r="E145" s="52">
        <f>VLOOKUP(C145,Active!C$21:E$973,3,FALSE)</f>
        <v>35.0005726893122</v>
      </c>
      <c r="F145" s="5" t="s">
        <v>117</v>
      </c>
      <c r="G145" s="18" t="str">
        <f t="shared" si="28"/>
        <v>40204.689</v>
      </c>
      <c r="H145" s="44">
        <f t="shared" si="29"/>
        <v>-10161</v>
      </c>
      <c r="I145" s="53" t="s">
        <v>294</v>
      </c>
      <c r="J145" s="54" t="s">
        <v>295</v>
      </c>
      <c r="K145" s="53">
        <v>-10161</v>
      </c>
      <c r="L145" s="53" t="s">
        <v>293</v>
      </c>
      <c r="M145" s="54" t="s">
        <v>256</v>
      </c>
      <c r="N145" s="54" t="s">
        <v>257</v>
      </c>
      <c r="O145" s="55" t="s">
        <v>278</v>
      </c>
      <c r="P145" s="55" t="s">
        <v>279</v>
      </c>
    </row>
    <row r="146" spans="1:16" ht="12.75" customHeight="1" thickBot="1" x14ac:dyDescent="0.25">
      <c r="A146" s="44" t="str">
        <f t="shared" si="24"/>
        <v> AA 28.181 </v>
      </c>
      <c r="B146" s="5" t="str">
        <f t="shared" si="25"/>
        <v>II</v>
      </c>
      <c r="C146" s="44">
        <f t="shared" si="26"/>
        <v>40315.414700000001</v>
      </c>
      <c r="D146" s="18" t="str">
        <f t="shared" si="27"/>
        <v>vis</v>
      </c>
      <c r="E146" s="52">
        <f>VLOOKUP(C146,Active!C$21:E$973,3,FALSE)</f>
        <v>126.50335076964332</v>
      </c>
      <c r="F146" s="5" t="s">
        <v>117</v>
      </c>
      <c r="G146" s="18" t="str">
        <f t="shared" si="28"/>
        <v>40315.4147</v>
      </c>
      <c r="H146" s="44">
        <f t="shared" si="29"/>
        <v>-10069.5</v>
      </c>
      <c r="I146" s="53" t="s">
        <v>316</v>
      </c>
      <c r="J146" s="54" t="s">
        <v>317</v>
      </c>
      <c r="K146" s="53">
        <v>-10069.5</v>
      </c>
      <c r="L146" s="53" t="s">
        <v>318</v>
      </c>
      <c r="M146" s="54" t="s">
        <v>256</v>
      </c>
      <c r="N146" s="54" t="s">
        <v>257</v>
      </c>
      <c r="O146" s="55" t="s">
        <v>278</v>
      </c>
      <c r="P146" s="55" t="s">
        <v>279</v>
      </c>
    </row>
    <row r="147" spans="1:16" ht="12.75" customHeight="1" thickBot="1" x14ac:dyDescent="0.25">
      <c r="A147" s="44" t="str">
        <f t="shared" si="24"/>
        <v> PZP 2.51 </v>
      </c>
      <c r="B147" s="5" t="str">
        <f t="shared" si="25"/>
        <v>I</v>
      </c>
      <c r="C147" s="44">
        <f t="shared" si="26"/>
        <v>40640.311999999998</v>
      </c>
      <c r="D147" s="18" t="str">
        <f t="shared" si="27"/>
        <v>vis</v>
      </c>
      <c r="E147" s="52">
        <f>VLOOKUP(C147,Active!C$21:E$973,3,FALSE)</f>
        <v>394.99572011838313</v>
      </c>
      <c r="F147" s="5" t="s">
        <v>117</v>
      </c>
      <c r="G147" s="18" t="str">
        <f t="shared" si="28"/>
        <v>40640.312</v>
      </c>
      <c r="H147" s="44">
        <f t="shared" si="29"/>
        <v>-9801</v>
      </c>
      <c r="I147" s="53" t="s">
        <v>322</v>
      </c>
      <c r="J147" s="54" t="s">
        <v>323</v>
      </c>
      <c r="K147" s="53">
        <v>-9801</v>
      </c>
      <c r="L147" s="53" t="s">
        <v>324</v>
      </c>
      <c r="M147" s="54" t="s">
        <v>256</v>
      </c>
      <c r="N147" s="54" t="s">
        <v>257</v>
      </c>
      <c r="O147" s="55" t="s">
        <v>307</v>
      </c>
      <c r="P147" s="55" t="s">
        <v>308</v>
      </c>
    </row>
    <row r="148" spans="1:16" ht="12.75" customHeight="1" thickBot="1" x14ac:dyDescent="0.25">
      <c r="A148" s="44" t="str">
        <f t="shared" si="24"/>
        <v> AVSJ 6.26 </v>
      </c>
      <c r="B148" s="5" t="str">
        <f t="shared" si="25"/>
        <v>I</v>
      </c>
      <c r="C148" s="44">
        <f t="shared" si="26"/>
        <v>42133.559000000001</v>
      </c>
      <c r="D148" s="18" t="str">
        <f t="shared" si="27"/>
        <v>vis</v>
      </c>
      <c r="E148" s="52">
        <f>VLOOKUP(C148,Active!C$21:E$973,3,FALSE)</f>
        <v>1629.0023586866394</v>
      </c>
      <c r="F148" s="5" t="s">
        <v>117</v>
      </c>
      <c r="G148" s="18" t="str">
        <f t="shared" si="28"/>
        <v>42133.559</v>
      </c>
      <c r="H148" s="44">
        <f t="shared" si="29"/>
        <v>-8567</v>
      </c>
      <c r="I148" s="53" t="s">
        <v>353</v>
      </c>
      <c r="J148" s="54" t="s">
        <v>354</v>
      </c>
      <c r="K148" s="53">
        <v>-8567</v>
      </c>
      <c r="L148" s="53" t="s">
        <v>355</v>
      </c>
      <c r="M148" s="54" t="s">
        <v>123</v>
      </c>
      <c r="N148" s="54"/>
      <c r="O148" s="55" t="s">
        <v>356</v>
      </c>
      <c r="P148" s="55" t="s">
        <v>357</v>
      </c>
    </row>
    <row r="149" spans="1:16" ht="12.75" customHeight="1" thickBot="1" x14ac:dyDescent="0.25">
      <c r="A149" s="44" t="str">
        <f t="shared" si="24"/>
        <v>IBVS 1278 </v>
      </c>
      <c r="B149" s="5" t="str">
        <f t="shared" si="25"/>
        <v>II</v>
      </c>
      <c r="C149" s="44">
        <f t="shared" si="26"/>
        <v>43099.803999999996</v>
      </c>
      <c r="D149" s="18" t="str">
        <f t="shared" si="27"/>
        <v>vis</v>
      </c>
      <c r="E149" s="52">
        <f>VLOOKUP(C149,Active!C$21:E$973,3,FALSE)</f>
        <v>2427.499020312865</v>
      </c>
      <c r="F149" s="5" t="s">
        <v>117</v>
      </c>
      <c r="G149" s="18" t="str">
        <f t="shared" si="28"/>
        <v>43099.8040</v>
      </c>
      <c r="H149" s="44">
        <f t="shared" si="29"/>
        <v>-7768.5</v>
      </c>
      <c r="I149" s="53" t="s">
        <v>382</v>
      </c>
      <c r="J149" s="54" t="s">
        <v>383</v>
      </c>
      <c r="K149" s="53">
        <v>-7768.5</v>
      </c>
      <c r="L149" s="53" t="s">
        <v>384</v>
      </c>
      <c r="M149" s="54" t="s">
        <v>256</v>
      </c>
      <c r="N149" s="54" t="s">
        <v>257</v>
      </c>
      <c r="O149" s="55" t="s">
        <v>365</v>
      </c>
      <c r="P149" s="56" t="s">
        <v>366</v>
      </c>
    </row>
    <row r="150" spans="1:16" ht="12.75" customHeight="1" thickBot="1" x14ac:dyDescent="0.25">
      <c r="A150" s="44" t="str">
        <f t="shared" si="24"/>
        <v> AA 28.181 </v>
      </c>
      <c r="B150" s="5" t="str">
        <f t="shared" si="25"/>
        <v>I</v>
      </c>
      <c r="C150" s="44">
        <f t="shared" si="26"/>
        <v>43192.374900000003</v>
      </c>
      <c r="D150" s="18" t="str">
        <f t="shared" si="27"/>
        <v>vis</v>
      </c>
      <c r="E150" s="52">
        <f>VLOOKUP(C150,Active!C$21:E$973,3,FALSE)</f>
        <v>2503.9988258629483</v>
      </c>
      <c r="F150" s="5" t="s">
        <v>117</v>
      </c>
      <c r="G150" s="18" t="str">
        <f t="shared" si="28"/>
        <v>43192.3749</v>
      </c>
      <c r="H150" s="44">
        <f t="shared" si="29"/>
        <v>-7692</v>
      </c>
      <c r="I150" s="53" t="s">
        <v>392</v>
      </c>
      <c r="J150" s="54" t="s">
        <v>393</v>
      </c>
      <c r="K150" s="53">
        <v>-7692</v>
      </c>
      <c r="L150" s="53" t="s">
        <v>394</v>
      </c>
      <c r="M150" s="54" t="s">
        <v>256</v>
      </c>
      <c r="N150" s="54" t="s">
        <v>257</v>
      </c>
      <c r="O150" s="55" t="s">
        <v>395</v>
      </c>
      <c r="P150" s="55" t="s">
        <v>279</v>
      </c>
    </row>
    <row r="151" spans="1:16" ht="12.75" customHeight="1" thickBot="1" x14ac:dyDescent="0.25">
      <c r="A151" s="44" t="str">
        <f t="shared" si="24"/>
        <v>BAVM 29 </v>
      </c>
      <c r="B151" s="5" t="str">
        <f t="shared" si="25"/>
        <v>I</v>
      </c>
      <c r="C151" s="44">
        <f t="shared" si="26"/>
        <v>43200.834999999999</v>
      </c>
      <c r="D151" s="18" t="str">
        <f t="shared" si="27"/>
        <v>vis</v>
      </c>
      <c r="E151" s="52">
        <f>VLOOKUP(C151,Active!C$21:E$973,3,FALSE)</f>
        <v>2510.9901806508346</v>
      </c>
      <c r="F151" s="5" t="s">
        <v>117</v>
      </c>
      <c r="G151" s="18" t="str">
        <f t="shared" si="28"/>
        <v>43200.835</v>
      </c>
      <c r="H151" s="44">
        <f t="shared" si="29"/>
        <v>-7685</v>
      </c>
      <c r="I151" s="53" t="s">
        <v>396</v>
      </c>
      <c r="J151" s="54" t="s">
        <v>397</v>
      </c>
      <c r="K151" s="53">
        <v>-7685</v>
      </c>
      <c r="L151" s="53" t="s">
        <v>398</v>
      </c>
      <c r="M151" s="54" t="s">
        <v>123</v>
      </c>
      <c r="N151" s="54"/>
      <c r="O151" s="55" t="s">
        <v>273</v>
      </c>
      <c r="P151" s="56" t="s">
        <v>399</v>
      </c>
    </row>
    <row r="152" spans="1:16" ht="12.75" customHeight="1" thickBot="1" x14ac:dyDescent="0.25">
      <c r="A152" s="44" t="str">
        <f t="shared" si="24"/>
        <v> APJ 228.828 </v>
      </c>
      <c r="B152" s="5" t="str">
        <f t="shared" si="25"/>
        <v>I</v>
      </c>
      <c r="C152" s="44">
        <f t="shared" si="26"/>
        <v>43510.627500000002</v>
      </c>
      <c r="D152" s="18" t="str">
        <f t="shared" si="27"/>
        <v>vis</v>
      </c>
      <c r="E152" s="52">
        <f>VLOOKUP(C152,Active!C$21:E$973,3,FALSE)</f>
        <v>2767.0000715655056</v>
      </c>
      <c r="F152" s="5" t="s">
        <v>117</v>
      </c>
      <c r="G152" s="18" t="str">
        <f t="shared" si="28"/>
        <v>43510.6275</v>
      </c>
      <c r="H152" s="44">
        <f t="shared" si="29"/>
        <v>-7429</v>
      </c>
      <c r="I152" s="53" t="s">
        <v>400</v>
      </c>
      <c r="J152" s="54" t="s">
        <v>401</v>
      </c>
      <c r="K152" s="53">
        <v>-7429</v>
      </c>
      <c r="L152" s="53" t="s">
        <v>402</v>
      </c>
      <c r="M152" s="54" t="s">
        <v>256</v>
      </c>
      <c r="N152" s="54" t="s">
        <v>257</v>
      </c>
      <c r="O152" s="55" t="s">
        <v>403</v>
      </c>
      <c r="P152" s="55" t="s">
        <v>404</v>
      </c>
    </row>
    <row r="153" spans="1:16" ht="12.75" customHeight="1" thickBot="1" x14ac:dyDescent="0.25">
      <c r="A153" s="44" t="str">
        <f t="shared" si="24"/>
        <v> VSSC 59.16 </v>
      </c>
      <c r="B153" s="5" t="str">
        <f t="shared" si="25"/>
        <v>I</v>
      </c>
      <c r="C153" s="44">
        <f t="shared" si="26"/>
        <v>44166.493000000002</v>
      </c>
      <c r="D153" s="18" t="str">
        <f t="shared" si="27"/>
        <v>vis</v>
      </c>
      <c r="E153" s="52">
        <f>VLOOKUP(C153,Active!C$21:E$973,3,FALSE)</f>
        <v>3309.0017504624911</v>
      </c>
      <c r="F153" s="5" t="s">
        <v>117</v>
      </c>
      <c r="G153" s="18" t="str">
        <f t="shared" si="28"/>
        <v>44166.493</v>
      </c>
      <c r="H153" s="44">
        <f t="shared" si="29"/>
        <v>-6887</v>
      </c>
      <c r="I153" s="53" t="s">
        <v>412</v>
      </c>
      <c r="J153" s="54" t="s">
        <v>413</v>
      </c>
      <c r="K153" s="53">
        <v>-6887</v>
      </c>
      <c r="L153" s="53" t="s">
        <v>414</v>
      </c>
      <c r="M153" s="54" t="s">
        <v>123</v>
      </c>
      <c r="N153" s="54"/>
      <c r="O153" s="55" t="s">
        <v>415</v>
      </c>
      <c r="P153" s="55" t="s">
        <v>416</v>
      </c>
    </row>
    <row r="154" spans="1:16" ht="12.75" customHeight="1" thickBot="1" x14ac:dyDescent="0.25">
      <c r="A154" s="44" t="str">
        <f t="shared" si="24"/>
        <v> VSSC 61/73 </v>
      </c>
      <c r="B154" s="5" t="str">
        <f t="shared" si="25"/>
        <v>I</v>
      </c>
      <c r="C154" s="44">
        <f t="shared" si="26"/>
        <v>46066.3151</v>
      </c>
      <c r="D154" s="18" t="str">
        <f t="shared" si="27"/>
        <v>vis</v>
      </c>
      <c r="E154" s="52">
        <f>VLOOKUP(C154,Active!C$21:E$973,3,FALSE)</f>
        <v>4878.9985986052816</v>
      </c>
      <c r="F154" s="5" t="s">
        <v>117</v>
      </c>
      <c r="G154" s="18" t="str">
        <f t="shared" si="28"/>
        <v>46066.3151</v>
      </c>
      <c r="H154" s="44">
        <f t="shared" si="29"/>
        <v>-5317</v>
      </c>
      <c r="I154" s="53" t="s">
        <v>445</v>
      </c>
      <c r="J154" s="54" t="s">
        <v>446</v>
      </c>
      <c r="K154" s="53">
        <v>-5317</v>
      </c>
      <c r="L154" s="53" t="s">
        <v>447</v>
      </c>
      <c r="M154" s="54" t="s">
        <v>256</v>
      </c>
      <c r="N154" s="54" t="s">
        <v>257</v>
      </c>
      <c r="O154" s="55" t="s">
        <v>448</v>
      </c>
      <c r="P154" s="55" t="s">
        <v>449</v>
      </c>
    </row>
    <row r="155" spans="1:16" ht="12.75" customHeight="1" thickBot="1" x14ac:dyDescent="0.25">
      <c r="A155" s="44" t="str">
        <f t="shared" si="24"/>
        <v> VSSC 73 </v>
      </c>
      <c r="B155" s="5" t="str">
        <f t="shared" si="25"/>
        <v>II</v>
      </c>
      <c r="C155" s="44">
        <f t="shared" si="26"/>
        <v>47561.3747</v>
      </c>
      <c r="D155" s="18" t="str">
        <f t="shared" si="27"/>
        <v>vis</v>
      </c>
      <c r="E155" s="52">
        <f>VLOOKUP(C155,Active!C$21:E$973,3,FALSE)</f>
        <v>6114.5031544190206</v>
      </c>
      <c r="F155" s="5" t="s">
        <v>117</v>
      </c>
      <c r="G155" s="18" t="str">
        <f t="shared" si="28"/>
        <v>47561.3747</v>
      </c>
      <c r="H155" s="44">
        <f t="shared" si="29"/>
        <v>-4081.5</v>
      </c>
      <c r="I155" s="53" t="s">
        <v>497</v>
      </c>
      <c r="J155" s="54" t="s">
        <v>498</v>
      </c>
      <c r="K155" s="53">
        <v>-4081.5</v>
      </c>
      <c r="L155" s="53" t="s">
        <v>499</v>
      </c>
      <c r="M155" s="54" t="s">
        <v>256</v>
      </c>
      <c r="N155" s="54" t="s">
        <v>257</v>
      </c>
      <c r="O155" s="55" t="s">
        <v>448</v>
      </c>
      <c r="P155" s="55" t="s">
        <v>500</v>
      </c>
    </row>
    <row r="156" spans="1:16" ht="12.75" customHeight="1" thickBot="1" x14ac:dyDescent="0.25">
      <c r="A156" s="44" t="str">
        <f t="shared" si="24"/>
        <v> VSSC 73 </v>
      </c>
      <c r="B156" s="5" t="str">
        <f t="shared" si="25"/>
        <v>II</v>
      </c>
      <c r="C156" s="44">
        <f t="shared" si="26"/>
        <v>47775.551599999999</v>
      </c>
      <c r="D156" s="18" t="str">
        <f t="shared" si="27"/>
        <v>vis</v>
      </c>
      <c r="E156" s="52">
        <f>VLOOKUP(C156,Active!C$21:E$973,3,FALSE)</f>
        <v>6291.4971255624196</v>
      </c>
      <c r="F156" s="5" t="s">
        <v>117</v>
      </c>
      <c r="G156" s="18" t="str">
        <f t="shared" si="28"/>
        <v>47775.5516</v>
      </c>
      <c r="H156" s="44">
        <f t="shared" si="29"/>
        <v>-3904.5</v>
      </c>
      <c r="I156" s="53" t="s">
        <v>501</v>
      </c>
      <c r="J156" s="54" t="s">
        <v>502</v>
      </c>
      <c r="K156" s="53">
        <v>-3904.5</v>
      </c>
      <c r="L156" s="53" t="s">
        <v>503</v>
      </c>
      <c r="M156" s="54" t="s">
        <v>256</v>
      </c>
      <c r="N156" s="54" t="s">
        <v>257</v>
      </c>
      <c r="O156" s="55" t="s">
        <v>448</v>
      </c>
      <c r="P156" s="55" t="s">
        <v>500</v>
      </c>
    </row>
    <row r="157" spans="1:16" ht="12.75" customHeight="1" thickBot="1" x14ac:dyDescent="0.25">
      <c r="A157" s="44" t="str">
        <f t="shared" si="24"/>
        <v> VSSC 73 </v>
      </c>
      <c r="B157" s="5" t="str">
        <f t="shared" si="25"/>
        <v>I</v>
      </c>
      <c r="C157" s="44">
        <f t="shared" si="26"/>
        <v>47853.607000000004</v>
      </c>
      <c r="D157" s="18" t="str">
        <f t="shared" si="27"/>
        <v>vis</v>
      </c>
      <c r="E157" s="52">
        <f>VLOOKUP(C157,Active!C$21:E$973,3,FALSE)</f>
        <v>6356.0014451934694</v>
      </c>
      <c r="F157" s="5" t="s">
        <v>117</v>
      </c>
      <c r="G157" s="18" t="str">
        <f t="shared" si="28"/>
        <v>47853.6070</v>
      </c>
      <c r="H157" s="44">
        <f t="shared" si="29"/>
        <v>-3840</v>
      </c>
      <c r="I157" s="53" t="s">
        <v>512</v>
      </c>
      <c r="J157" s="54" t="s">
        <v>513</v>
      </c>
      <c r="K157" s="53">
        <v>-3840</v>
      </c>
      <c r="L157" s="53" t="s">
        <v>514</v>
      </c>
      <c r="M157" s="54" t="s">
        <v>256</v>
      </c>
      <c r="N157" s="54" t="s">
        <v>257</v>
      </c>
      <c r="O157" s="55" t="s">
        <v>448</v>
      </c>
      <c r="P157" s="55" t="s">
        <v>500</v>
      </c>
    </row>
    <row r="158" spans="1:16" ht="12.75" customHeight="1" thickBot="1" x14ac:dyDescent="0.25">
      <c r="A158" s="44" t="str">
        <f t="shared" si="24"/>
        <v>BAVM 213 </v>
      </c>
      <c r="B158" s="5" t="str">
        <f t="shared" si="25"/>
        <v>I</v>
      </c>
      <c r="C158" s="44">
        <f t="shared" si="26"/>
        <v>47864.499000000003</v>
      </c>
      <c r="D158" s="18" t="str">
        <f t="shared" si="27"/>
        <v>vis</v>
      </c>
      <c r="E158" s="52">
        <f>VLOOKUP(C158,Active!C$21:E$973,3,FALSE)</f>
        <v>6365.0025014870935</v>
      </c>
      <c r="F158" s="5" t="s">
        <v>117</v>
      </c>
      <c r="G158" s="18" t="str">
        <f t="shared" si="28"/>
        <v>47864.499</v>
      </c>
      <c r="H158" s="44">
        <f t="shared" si="29"/>
        <v>-3831</v>
      </c>
      <c r="I158" s="53" t="s">
        <v>515</v>
      </c>
      <c r="J158" s="54" t="s">
        <v>516</v>
      </c>
      <c r="K158" s="53">
        <v>-3831</v>
      </c>
      <c r="L158" s="53" t="s">
        <v>493</v>
      </c>
      <c r="M158" s="54" t="s">
        <v>517</v>
      </c>
      <c r="N158" s="54"/>
      <c r="O158" s="55" t="s">
        <v>507</v>
      </c>
      <c r="P158" s="56" t="s">
        <v>518</v>
      </c>
    </row>
    <row r="159" spans="1:16" ht="12.75" customHeight="1" thickBot="1" x14ac:dyDescent="0.25">
      <c r="A159" s="44" t="str">
        <f t="shared" si="24"/>
        <v> AOEB 12 </v>
      </c>
      <c r="B159" s="5" t="str">
        <f t="shared" si="25"/>
        <v>I</v>
      </c>
      <c r="C159" s="44">
        <f t="shared" si="26"/>
        <v>50428.646000000001</v>
      </c>
      <c r="D159" s="18" t="str">
        <f t="shared" si="27"/>
        <v>vis</v>
      </c>
      <c r="E159" s="52">
        <f>VLOOKUP(C159,Active!C$21:E$973,3,FALSE)</f>
        <v>8483.9918048407035</v>
      </c>
      <c r="F159" s="5" t="s">
        <v>117</v>
      </c>
      <c r="G159" s="18" t="str">
        <f t="shared" si="28"/>
        <v>50428.646</v>
      </c>
      <c r="H159" s="44">
        <f t="shared" si="29"/>
        <v>-1712</v>
      </c>
      <c r="I159" s="53" t="s">
        <v>546</v>
      </c>
      <c r="J159" s="54" t="s">
        <v>547</v>
      </c>
      <c r="K159" s="53">
        <v>-1712</v>
      </c>
      <c r="L159" s="53" t="s">
        <v>548</v>
      </c>
      <c r="M159" s="54" t="s">
        <v>543</v>
      </c>
      <c r="N159" s="54" t="s">
        <v>544</v>
      </c>
      <c r="O159" s="55" t="s">
        <v>545</v>
      </c>
      <c r="P159" s="55" t="s">
        <v>549</v>
      </c>
    </row>
    <row r="160" spans="1:16" ht="12.75" customHeight="1" thickBot="1" x14ac:dyDescent="0.25">
      <c r="A160" s="44" t="str">
        <f t="shared" si="24"/>
        <v> AOEB 12 </v>
      </c>
      <c r="B160" s="5" t="str">
        <f t="shared" si="25"/>
        <v>I</v>
      </c>
      <c r="C160" s="44">
        <f t="shared" si="26"/>
        <v>51573.404000000002</v>
      </c>
      <c r="D160" s="18" t="str">
        <f t="shared" si="27"/>
        <v>vis</v>
      </c>
      <c r="E160" s="52">
        <f>VLOOKUP(C160,Active!C$21:E$973,3,FALSE)</f>
        <v>9430.0100935458668</v>
      </c>
      <c r="F160" s="5" t="s">
        <v>117</v>
      </c>
      <c r="G160" s="18" t="str">
        <f t="shared" si="28"/>
        <v>51573.404</v>
      </c>
      <c r="H160" s="44">
        <f t="shared" si="29"/>
        <v>-766</v>
      </c>
      <c r="I160" s="53" t="s">
        <v>550</v>
      </c>
      <c r="J160" s="54" t="s">
        <v>551</v>
      </c>
      <c r="K160" s="53">
        <v>-766</v>
      </c>
      <c r="L160" s="53" t="s">
        <v>552</v>
      </c>
      <c r="M160" s="54" t="s">
        <v>123</v>
      </c>
      <c r="N160" s="54"/>
      <c r="O160" s="55" t="s">
        <v>553</v>
      </c>
      <c r="P160" s="55" t="s">
        <v>549</v>
      </c>
    </row>
    <row r="161" spans="1:16" ht="12.75" customHeight="1" thickBot="1" x14ac:dyDescent="0.25">
      <c r="A161" s="44" t="str">
        <f t="shared" si="24"/>
        <v> AOEB 12 </v>
      </c>
      <c r="B161" s="5" t="str">
        <f t="shared" si="25"/>
        <v>I</v>
      </c>
      <c r="C161" s="44">
        <f t="shared" si="26"/>
        <v>51895.277000000002</v>
      </c>
      <c r="D161" s="18" t="str">
        <f t="shared" si="27"/>
        <v>vis</v>
      </c>
      <c r="E161" s="52">
        <f>VLOOKUP(C161,Active!C$21:E$973,3,FALSE)</f>
        <v>9696.003207060161</v>
      </c>
      <c r="F161" s="5" t="s">
        <v>117</v>
      </c>
      <c r="G161" s="18" t="str">
        <f t="shared" si="28"/>
        <v>51895.277</v>
      </c>
      <c r="H161" s="44">
        <f t="shared" si="29"/>
        <v>-500</v>
      </c>
      <c r="I161" s="53" t="s">
        <v>554</v>
      </c>
      <c r="J161" s="54" t="s">
        <v>555</v>
      </c>
      <c r="K161" s="53">
        <v>-500</v>
      </c>
      <c r="L161" s="53" t="s">
        <v>556</v>
      </c>
      <c r="M161" s="54" t="s">
        <v>123</v>
      </c>
      <c r="N161" s="54"/>
      <c r="O161" s="55" t="s">
        <v>553</v>
      </c>
      <c r="P161" s="55" t="s">
        <v>549</v>
      </c>
    </row>
    <row r="162" spans="1:16" ht="12.75" customHeight="1" thickBot="1" x14ac:dyDescent="0.25">
      <c r="A162" s="44" t="str">
        <f t="shared" si="24"/>
        <v>BAVM 154 </v>
      </c>
      <c r="B162" s="5" t="str">
        <f t="shared" si="25"/>
        <v>I</v>
      </c>
      <c r="C162" s="44">
        <f t="shared" si="26"/>
        <v>52310.322999999997</v>
      </c>
      <c r="D162" s="18" t="str">
        <f t="shared" si="27"/>
        <v>vis</v>
      </c>
      <c r="E162" s="52">
        <f>VLOOKUP(C162,Active!C$21:E$973,3,FALSE)</f>
        <v>10038.99369645086</v>
      </c>
      <c r="F162" s="5" t="s">
        <v>117</v>
      </c>
      <c r="G162" s="18" t="str">
        <f t="shared" si="28"/>
        <v>52310.323</v>
      </c>
      <c r="H162" s="44">
        <f t="shared" si="29"/>
        <v>-157</v>
      </c>
      <c r="I162" s="53" t="s">
        <v>557</v>
      </c>
      <c r="J162" s="54" t="s">
        <v>558</v>
      </c>
      <c r="K162" s="53">
        <v>-157</v>
      </c>
      <c r="L162" s="53" t="s">
        <v>559</v>
      </c>
      <c r="M162" s="54" t="s">
        <v>123</v>
      </c>
      <c r="N162" s="54"/>
      <c r="O162" s="55" t="s">
        <v>560</v>
      </c>
      <c r="P162" s="56" t="s">
        <v>561</v>
      </c>
    </row>
    <row r="163" spans="1:16" ht="12.75" customHeight="1" thickBot="1" x14ac:dyDescent="0.25">
      <c r="A163" s="44" t="str">
        <f t="shared" si="24"/>
        <v>VSB 42 </v>
      </c>
      <c r="B163" s="5" t="str">
        <f t="shared" si="25"/>
        <v>I</v>
      </c>
      <c r="C163" s="44">
        <f t="shared" si="26"/>
        <v>52653.999199999998</v>
      </c>
      <c r="D163" s="18" t="str">
        <f t="shared" si="27"/>
        <v>vis</v>
      </c>
      <c r="E163" s="52">
        <f>VLOOKUP(C163,Active!C$21:E$973,3,FALSE)</f>
        <v>10323.004789269338</v>
      </c>
      <c r="F163" s="5" t="s">
        <v>117</v>
      </c>
      <c r="G163" s="18" t="str">
        <f t="shared" si="28"/>
        <v>52653.9992</v>
      </c>
      <c r="H163" s="44">
        <f t="shared" si="29"/>
        <v>127</v>
      </c>
      <c r="I163" s="53" t="s">
        <v>572</v>
      </c>
      <c r="J163" s="54" t="s">
        <v>573</v>
      </c>
      <c r="K163" s="53">
        <v>127</v>
      </c>
      <c r="L163" s="53" t="s">
        <v>574</v>
      </c>
      <c r="M163" s="54" t="s">
        <v>256</v>
      </c>
      <c r="N163" s="54" t="s">
        <v>257</v>
      </c>
      <c r="O163" s="55" t="s">
        <v>575</v>
      </c>
      <c r="P163" s="56" t="s">
        <v>576</v>
      </c>
    </row>
    <row r="164" spans="1:16" ht="12.75" customHeight="1" thickBot="1" x14ac:dyDescent="0.25">
      <c r="A164" s="44" t="str">
        <f t="shared" si="24"/>
        <v>BAVM 157 </v>
      </c>
      <c r="B164" s="5" t="str">
        <f t="shared" si="25"/>
        <v>I</v>
      </c>
      <c r="C164" s="44">
        <f t="shared" si="26"/>
        <v>52690.292000000001</v>
      </c>
      <c r="D164" s="18" t="str">
        <f t="shared" si="27"/>
        <v>vis</v>
      </c>
      <c r="E164" s="52">
        <f>VLOOKUP(C164,Active!C$21:E$973,3,FALSE)</f>
        <v>10352.996850952524</v>
      </c>
      <c r="F164" s="5" t="s">
        <v>117</v>
      </c>
      <c r="G164" s="18" t="str">
        <f t="shared" si="28"/>
        <v>52690.292</v>
      </c>
      <c r="H164" s="44">
        <f t="shared" si="29"/>
        <v>157</v>
      </c>
      <c r="I164" s="53" t="s">
        <v>585</v>
      </c>
      <c r="J164" s="54" t="s">
        <v>586</v>
      </c>
      <c r="K164" s="53">
        <v>157</v>
      </c>
      <c r="L164" s="53" t="s">
        <v>587</v>
      </c>
      <c r="M164" s="54" t="s">
        <v>123</v>
      </c>
      <c r="N164" s="54"/>
      <c r="O164" s="55" t="s">
        <v>560</v>
      </c>
      <c r="P164" s="56" t="s">
        <v>588</v>
      </c>
    </row>
    <row r="165" spans="1:16" ht="12.75" customHeight="1" thickBot="1" x14ac:dyDescent="0.25">
      <c r="A165" s="44" t="str">
        <f t="shared" si="24"/>
        <v>BAVM 157 </v>
      </c>
      <c r="B165" s="5" t="str">
        <f t="shared" si="25"/>
        <v>I</v>
      </c>
      <c r="C165" s="44">
        <f t="shared" si="26"/>
        <v>52691.514000000003</v>
      </c>
      <c r="D165" s="18" t="str">
        <f t="shared" si="27"/>
        <v>vis</v>
      </c>
      <c r="E165" s="52">
        <f>VLOOKUP(C165,Active!C$21:E$973,3,FALSE)</f>
        <v>10354.00670137401</v>
      </c>
      <c r="F165" s="5" t="s">
        <v>117</v>
      </c>
      <c r="G165" s="18" t="str">
        <f t="shared" si="28"/>
        <v>52691.514</v>
      </c>
      <c r="H165" s="44">
        <f t="shared" si="29"/>
        <v>158</v>
      </c>
      <c r="I165" s="53" t="s">
        <v>589</v>
      </c>
      <c r="J165" s="54" t="s">
        <v>590</v>
      </c>
      <c r="K165" s="53">
        <v>158</v>
      </c>
      <c r="L165" s="53" t="s">
        <v>419</v>
      </c>
      <c r="M165" s="54" t="s">
        <v>123</v>
      </c>
      <c r="N165" s="54"/>
      <c r="O165" s="55" t="s">
        <v>560</v>
      </c>
      <c r="P165" s="56" t="s">
        <v>588</v>
      </c>
    </row>
    <row r="166" spans="1:16" ht="12.75" customHeight="1" thickBot="1" x14ac:dyDescent="0.25">
      <c r="A166" s="44" t="str">
        <f t="shared" si="24"/>
        <v>BAVM 171 </v>
      </c>
      <c r="B166" s="5" t="str">
        <f t="shared" si="25"/>
        <v>I</v>
      </c>
      <c r="C166" s="44">
        <f t="shared" si="26"/>
        <v>53007.356</v>
      </c>
      <c r="D166" s="18" t="str">
        <f t="shared" si="27"/>
        <v>vis</v>
      </c>
      <c r="E166" s="52">
        <f>VLOOKUP(C166,Active!C$21:E$973,3,FALSE)</f>
        <v>10615.015847709928</v>
      </c>
      <c r="F166" s="5" t="s">
        <v>117</v>
      </c>
      <c r="G166" s="18" t="str">
        <f t="shared" si="28"/>
        <v>53007.356</v>
      </c>
      <c r="H166" s="44">
        <f t="shared" si="29"/>
        <v>419</v>
      </c>
      <c r="I166" s="53" t="s">
        <v>596</v>
      </c>
      <c r="J166" s="54" t="s">
        <v>597</v>
      </c>
      <c r="K166" s="53">
        <v>419</v>
      </c>
      <c r="L166" s="53" t="s">
        <v>552</v>
      </c>
      <c r="M166" s="54" t="s">
        <v>123</v>
      </c>
      <c r="N166" s="54"/>
      <c r="O166" s="55" t="s">
        <v>560</v>
      </c>
      <c r="P166" s="56" t="s">
        <v>598</v>
      </c>
    </row>
    <row r="167" spans="1:16" ht="12.75" customHeight="1" thickBot="1" x14ac:dyDescent="0.25">
      <c r="A167" s="44" t="str">
        <f t="shared" si="24"/>
        <v>VSB 43 </v>
      </c>
      <c r="B167" s="5" t="str">
        <f t="shared" si="25"/>
        <v>I</v>
      </c>
      <c r="C167" s="44">
        <f t="shared" si="26"/>
        <v>53335.2765</v>
      </c>
      <c r="D167" s="18" t="str">
        <f t="shared" si="27"/>
        <v>vis</v>
      </c>
      <c r="E167" s="52">
        <f>VLOOKUP(C167,Active!C$21:E$973,3,FALSE)</f>
        <v>10886.00656386246</v>
      </c>
      <c r="F167" s="5" t="s">
        <v>117</v>
      </c>
      <c r="G167" s="18" t="str">
        <f t="shared" si="28"/>
        <v>53335.2765</v>
      </c>
      <c r="H167" s="44">
        <f t="shared" si="29"/>
        <v>690</v>
      </c>
      <c r="I167" s="53" t="s">
        <v>605</v>
      </c>
      <c r="J167" s="54" t="s">
        <v>606</v>
      </c>
      <c r="K167" s="53" t="s">
        <v>607</v>
      </c>
      <c r="L167" s="53" t="s">
        <v>608</v>
      </c>
      <c r="M167" s="54" t="s">
        <v>256</v>
      </c>
      <c r="N167" s="54" t="s">
        <v>257</v>
      </c>
      <c r="O167" s="55" t="s">
        <v>575</v>
      </c>
      <c r="P167" s="56" t="s">
        <v>609</v>
      </c>
    </row>
    <row r="168" spans="1:16" ht="12.75" customHeight="1" thickBot="1" x14ac:dyDescent="0.25">
      <c r="A168" s="44" t="str">
        <f t="shared" si="24"/>
        <v> AOEB 12 </v>
      </c>
      <c r="B168" s="5" t="str">
        <f t="shared" si="25"/>
        <v>I</v>
      </c>
      <c r="C168" s="44">
        <f t="shared" si="26"/>
        <v>53388.521000000001</v>
      </c>
      <c r="D168" s="18" t="str">
        <f t="shared" si="27"/>
        <v>vis</v>
      </c>
      <c r="E168" s="52">
        <f>VLOOKUP(C168,Active!C$21:E$973,3,FALSE)</f>
        <v>10930.007366453892</v>
      </c>
      <c r="F168" s="5" t="s">
        <v>117</v>
      </c>
      <c r="G168" s="18" t="str">
        <f t="shared" si="28"/>
        <v>53388.521</v>
      </c>
      <c r="H168" s="44">
        <f t="shared" si="29"/>
        <v>734</v>
      </c>
      <c r="I168" s="53" t="s">
        <v>616</v>
      </c>
      <c r="J168" s="54" t="s">
        <v>617</v>
      </c>
      <c r="K168" s="53" t="s">
        <v>618</v>
      </c>
      <c r="L168" s="53" t="s">
        <v>619</v>
      </c>
      <c r="M168" s="54" t="s">
        <v>543</v>
      </c>
      <c r="N168" s="54" t="s">
        <v>544</v>
      </c>
      <c r="O168" s="55" t="s">
        <v>620</v>
      </c>
      <c r="P168" s="55" t="s">
        <v>549</v>
      </c>
    </row>
    <row r="169" spans="1:16" ht="12.75" customHeight="1" thickBot="1" x14ac:dyDescent="0.25">
      <c r="A169" s="44" t="str">
        <f t="shared" si="24"/>
        <v> AOEB 12 </v>
      </c>
      <c r="B169" s="5" t="str">
        <f t="shared" si="25"/>
        <v>I</v>
      </c>
      <c r="C169" s="44">
        <f t="shared" si="26"/>
        <v>53424.824699999997</v>
      </c>
      <c r="D169" s="18" t="str">
        <f t="shared" si="27"/>
        <v>vis</v>
      </c>
      <c r="E169" s="52">
        <f>VLOOKUP(C169,Active!C$21:E$973,3,FALSE)</f>
        <v>10960.008435804501</v>
      </c>
      <c r="F169" s="5" t="s">
        <v>117</v>
      </c>
      <c r="G169" s="18" t="str">
        <f t="shared" si="28"/>
        <v>53424.8247</v>
      </c>
      <c r="H169" s="44">
        <f t="shared" si="29"/>
        <v>764</v>
      </c>
      <c r="I169" s="53" t="s">
        <v>621</v>
      </c>
      <c r="J169" s="54" t="s">
        <v>622</v>
      </c>
      <c r="K169" s="53" t="s">
        <v>623</v>
      </c>
      <c r="L169" s="53" t="s">
        <v>624</v>
      </c>
      <c r="M169" s="54" t="s">
        <v>543</v>
      </c>
      <c r="N169" s="54" t="s">
        <v>544</v>
      </c>
      <c r="O169" s="55" t="s">
        <v>620</v>
      </c>
      <c r="P169" s="55" t="s">
        <v>549</v>
      </c>
    </row>
    <row r="170" spans="1:16" ht="12.75" customHeight="1" thickBot="1" x14ac:dyDescent="0.25">
      <c r="A170" s="44" t="str">
        <f t="shared" si="24"/>
        <v> AOEB 12 </v>
      </c>
      <c r="B170" s="5" t="str">
        <f t="shared" si="25"/>
        <v>I</v>
      </c>
      <c r="C170" s="44">
        <f t="shared" si="26"/>
        <v>53733.395700000001</v>
      </c>
      <c r="D170" s="18" t="str">
        <f t="shared" si="27"/>
        <v>vis</v>
      </c>
      <c r="E170" s="52">
        <f>VLOOKUP(C170,Active!C$21:E$973,3,FALSE)</f>
        <v>11215.008889493442</v>
      </c>
      <c r="F170" s="5" t="s">
        <v>117</v>
      </c>
      <c r="G170" s="18" t="str">
        <f t="shared" si="28"/>
        <v>53733.3957</v>
      </c>
      <c r="H170" s="44">
        <f t="shared" si="29"/>
        <v>1019</v>
      </c>
      <c r="I170" s="53" t="s">
        <v>634</v>
      </c>
      <c r="J170" s="54" t="s">
        <v>635</v>
      </c>
      <c r="K170" s="53" t="s">
        <v>636</v>
      </c>
      <c r="L170" s="53" t="s">
        <v>637</v>
      </c>
      <c r="M170" s="54" t="s">
        <v>543</v>
      </c>
      <c r="N170" s="54" t="s">
        <v>544</v>
      </c>
      <c r="O170" s="55" t="s">
        <v>638</v>
      </c>
      <c r="P170" s="55" t="s">
        <v>549</v>
      </c>
    </row>
    <row r="171" spans="1:16" ht="12.75" customHeight="1" thickBot="1" x14ac:dyDescent="0.25">
      <c r="A171" s="44" t="str">
        <f t="shared" ref="A171:A184" si="30">P171</f>
        <v> AOEB 12 </v>
      </c>
      <c r="B171" s="5" t="str">
        <f t="shared" ref="B171:B184" si="31">IF(H171=INT(H171),"I","II")</f>
        <v>I</v>
      </c>
      <c r="C171" s="44">
        <f t="shared" ref="C171:C184" si="32">1*G171</f>
        <v>53758.806799999998</v>
      </c>
      <c r="D171" s="18" t="str">
        <f t="shared" ref="D171:D184" si="33">VLOOKUP(F171,I$1:J$5,2,FALSE)</f>
        <v>vis</v>
      </c>
      <c r="E171" s="52">
        <f>VLOOKUP(C171,Active!C$21:E$973,3,FALSE)</f>
        <v>11236.00840671552</v>
      </c>
      <c r="F171" s="5" t="s">
        <v>117</v>
      </c>
      <c r="G171" s="18" t="str">
        <f t="shared" ref="G171:G184" si="34">MID(I171,3,LEN(I171)-3)</f>
        <v>53758.8068</v>
      </c>
      <c r="H171" s="44">
        <f t="shared" ref="H171:H184" si="35">1*K171</f>
        <v>1040</v>
      </c>
      <c r="I171" s="53" t="s">
        <v>644</v>
      </c>
      <c r="J171" s="54" t="s">
        <v>645</v>
      </c>
      <c r="K171" s="53" t="s">
        <v>646</v>
      </c>
      <c r="L171" s="53" t="s">
        <v>647</v>
      </c>
      <c r="M171" s="54" t="s">
        <v>543</v>
      </c>
      <c r="N171" s="54" t="s">
        <v>544</v>
      </c>
      <c r="O171" s="55" t="s">
        <v>648</v>
      </c>
      <c r="P171" s="55" t="s">
        <v>549</v>
      </c>
    </row>
    <row r="172" spans="1:16" ht="12.75" customHeight="1" thickBot="1" x14ac:dyDescent="0.25">
      <c r="A172" s="44" t="str">
        <f t="shared" si="30"/>
        <v> AOEB 12 </v>
      </c>
      <c r="B172" s="5" t="str">
        <f t="shared" si="31"/>
        <v>I</v>
      </c>
      <c r="C172" s="44">
        <f t="shared" si="32"/>
        <v>53815.681400000001</v>
      </c>
      <c r="D172" s="18" t="str">
        <f t="shared" si="33"/>
        <v>vis</v>
      </c>
      <c r="E172" s="52">
        <f>VLOOKUP(C172,Active!C$21:E$973,3,FALSE)</f>
        <v>11283.009093116309</v>
      </c>
      <c r="F172" s="5" t="s">
        <v>117</v>
      </c>
      <c r="G172" s="18" t="str">
        <f t="shared" si="34"/>
        <v>53815.6814</v>
      </c>
      <c r="H172" s="44">
        <f t="shared" si="35"/>
        <v>1087</v>
      </c>
      <c r="I172" s="53" t="s">
        <v>649</v>
      </c>
      <c r="J172" s="54" t="s">
        <v>650</v>
      </c>
      <c r="K172" s="53" t="s">
        <v>651</v>
      </c>
      <c r="L172" s="53" t="s">
        <v>652</v>
      </c>
      <c r="M172" s="54" t="s">
        <v>543</v>
      </c>
      <c r="N172" s="54" t="s">
        <v>544</v>
      </c>
      <c r="O172" s="55" t="s">
        <v>648</v>
      </c>
      <c r="P172" s="55" t="s">
        <v>549</v>
      </c>
    </row>
    <row r="173" spans="1:16" ht="12.75" customHeight="1" thickBot="1" x14ac:dyDescent="0.25">
      <c r="A173" s="44" t="str">
        <f t="shared" si="30"/>
        <v> AOEB 12 </v>
      </c>
      <c r="B173" s="5" t="str">
        <f t="shared" si="31"/>
        <v>I</v>
      </c>
      <c r="C173" s="44">
        <f t="shared" si="32"/>
        <v>53994.773399999998</v>
      </c>
      <c r="D173" s="18" t="str">
        <f t="shared" si="33"/>
        <v>vis</v>
      </c>
      <c r="E173" s="52">
        <f>VLOOKUP(C173,Active!C$21:E$973,3,FALSE)</f>
        <v>11431.009200877757</v>
      </c>
      <c r="F173" s="5" t="s">
        <v>117</v>
      </c>
      <c r="G173" s="18" t="str">
        <f t="shared" si="34"/>
        <v>53994.7734</v>
      </c>
      <c r="H173" s="44">
        <f t="shared" si="35"/>
        <v>1235</v>
      </c>
      <c r="I173" s="53" t="s">
        <v>658</v>
      </c>
      <c r="J173" s="54" t="s">
        <v>659</v>
      </c>
      <c r="K173" s="53" t="s">
        <v>660</v>
      </c>
      <c r="L173" s="53" t="s">
        <v>613</v>
      </c>
      <c r="M173" s="54" t="s">
        <v>543</v>
      </c>
      <c r="N173" s="54" t="s">
        <v>544</v>
      </c>
      <c r="O173" s="55" t="s">
        <v>381</v>
      </c>
      <c r="P173" s="55" t="s">
        <v>549</v>
      </c>
    </row>
    <row r="174" spans="1:16" ht="12.75" customHeight="1" thickBot="1" x14ac:dyDescent="0.25">
      <c r="A174" s="44" t="str">
        <f t="shared" si="30"/>
        <v> AOEB 12 </v>
      </c>
      <c r="B174" s="5" t="str">
        <f t="shared" si="31"/>
        <v>I</v>
      </c>
      <c r="C174" s="44">
        <f t="shared" si="32"/>
        <v>54201.695599999999</v>
      </c>
      <c r="D174" s="18" t="str">
        <f t="shared" si="33"/>
        <v>vis</v>
      </c>
      <c r="E174" s="52">
        <f>VLOOKUP(C174,Active!C$21:E$973,3,FALSE)</f>
        <v>11602.007949555738</v>
      </c>
      <c r="F174" s="5" t="s">
        <v>117</v>
      </c>
      <c r="G174" s="18" t="str">
        <f t="shared" si="34"/>
        <v>54201.6956</v>
      </c>
      <c r="H174" s="44">
        <f t="shared" si="35"/>
        <v>1406</v>
      </c>
      <c r="I174" s="53" t="s">
        <v>672</v>
      </c>
      <c r="J174" s="54" t="s">
        <v>673</v>
      </c>
      <c r="K174" s="53" t="s">
        <v>674</v>
      </c>
      <c r="L174" s="53" t="s">
        <v>675</v>
      </c>
      <c r="M174" s="54" t="s">
        <v>543</v>
      </c>
      <c r="N174" s="54" t="s">
        <v>544</v>
      </c>
      <c r="O174" s="55" t="s">
        <v>620</v>
      </c>
      <c r="P174" s="55" t="s">
        <v>549</v>
      </c>
    </row>
    <row r="175" spans="1:16" ht="12.75" customHeight="1" thickBot="1" x14ac:dyDescent="0.25">
      <c r="A175" s="44" t="str">
        <f t="shared" si="30"/>
        <v>OEJV 0094 </v>
      </c>
      <c r="B175" s="5" t="str">
        <f t="shared" si="31"/>
        <v>I</v>
      </c>
      <c r="C175" s="44">
        <f t="shared" si="32"/>
        <v>54522.368499999997</v>
      </c>
      <c r="D175" s="18" t="str">
        <f t="shared" si="33"/>
        <v>vis</v>
      </c>
      <c r="E175" s="52">
        <f>VLOOKUP(C175,Active!C$21:E$973,3,FALSE)</f>
        <v>11867.009310622549</v>
      </c>
      <c r="F175" s="5" t="s">
        <v>117</v>
      </c>
      <c r="G175" s="18" t="str">
        <f t="shared" si="34"/>
        <v>54522.3685</v>
      </c>
      <c r="H175" s="44">
        <f t="shared" si="35"/>
        <v>1671</v>
      </c>
      <c r="I175" s="53" t="s">
        <v>682</v>
      </c>
      <c r="J175" s="54" t="s">
        <v>683</v>
      </c>
      <c r="K175" s="53" t="s">
        <v>684</v>
      </c>
      <c r="L175" s="53" t="s">
        <v>593</v>
      </c>
      <c r="M175" s="54" t="s">
        <v>543</v>
      </c>
      <c r="N175" s="54" t="s">
        <v>68</v>
      </c>
      <c r="O175" s="55" t="s">
        <v>657</v>
      </c>
      <c r="P175" s="56" t="s">
        <v>685</v>
      </c>
    </row>
    <row r="176" spans="1:16" ht="12.75" customHeight="1" thickBot="1" x14ac:dyDescent="0.25">
      <c r="A176" s="44" t="str">
        <f t="shared" si="30"/>
        <v>OEJV 0094 </v>
      </c>
      <c r="B176" s="5" t="str">
        <f t="shared" si="31"/>
        <v>I</v>
      </c>
      <c r="C176" s="44">
        <f t="shared" si="32"/>
        <v>54522.369200000001</v>
      </c>
      <c r="D176" s="18" t="str">
        <f t="shared" si="33"/>
        <v>vis</v>
      </c>
      <c r="E176" s="52">
        <f>VLOOKUP(C176,Active!C$21:E$973,3,FALSE)</f>
        <v>11867.009889096607</v>
      </c>
      <c r="F176" s="5" t="s">
        <v>117</v>
      </c>
      <c r="G176" s="18" t="str">
        <f t="shared" si="34"/>
        <v>54522.3692</v>
      </c>
      <c r="H176" s="44">
        <f t="shared" si="35"/>
        <v>1671</v>
      </c>
      <c r="I176" s="53" t="s">
        <v>686</v>
      </c>
      <c r="J176" s="54" t="s">
        <v>687</v>
      </c>
      <c r="K176" s="53" t="s">
        <v>684</v>
      </c>
      <c r="L176" s="53" t="s">
        <v>688</v>
      </c>
      <c r="M176" s="54" t="s">
        <v>543</v>
      </c>
      <c r="N176" s="54" t="s">
        <v>117</v>
      </c>
      <c r="O176" s="55" t="s">
        <v>657</v>
      </c>
      <c r="P176" s="56" t="s">
        <v>685</v>
      </c>
    </row>
    <row r="177" spans="1:16" ht="12.75" customHeight="1" thickBot="1" x14ac:dyDescent="0.25">
      <c r="A177" s="44" t="str">
        <f t="shared" si="30"/>
        <v>OEJV 0094 </v>
      </c>
      <c r="B177" s="5" t="str">
        <f t="shared" si="31"/>
        <v>I</v>
      </c>
      <c r="C177" s="44">
        <f t="shared" si="32"/>
        <v>54522.369700000003</v>
      </c>
      <c r="D177" s="18" t="str">
        <f t="shared" si="33"/>
        <v>vis</v>
      </c>
      <c r="E177" s="52">
        <f>VLOOKUP(C177,Active!C$21:E$973,3,FALSE)</f>
        <v>11867.010302292363</v>
      </c>
      <c r="F177" s="5" t="s">
        <v>117</v>
      </c>
      <c r="G177" s="18" t="str">
        <f t="shared" si="34"/>
        <v>54522.3697</v>
      </c>
      <c r="H177" s="44">
        <f t="shared" si="35"/>
        <v>1671</v>
      </c>
      <c r="I177" s="53" t="s">
        <v>689</v>
      </c>
      <c r="J177" s="54" t="s">
        <v>690</v>
      </c>
      <c r="K177" s="53" t="s">
        <v>684</v>
      </c>
      <c r="L177" s="53" t="s">
        <v>691</v>
      </c>
      <c r="M177" s="54" t="s">
        <v>543</v>
      </c>
      <c r="N177" s="54" t="s">
        <v>565</v>
      </c>
      <c r="O177" s="55" t="s">
        <v>657</v>
      </c>
      <c r="P177" s="56" t="s">
        <v>685</v>
      </c>
    </row>
    <row r="178" spans="1:16" ht="12.75" customHeight="1" thickBot="1" x14ac:dyDescent="0.25">
      <c r="A178" s="44" t="str">
        <f t="shared" si="30"/>
        <v>OEJV 0137 </v>
      </c>
      <c r="B178" s="5" t="str">
        <f t="shared" si="31"/>
        <v>I</v>
      </c>
      <c r="C178" s="44">
        <f t="shared" si="32"/>
        <v>55288.353600000002</v>
      </c>
      <c r="D178" s="18" t="str">
        <f t="shared" si="33"/>
        <v>vis</v>
      </c>
      <c r="E178" s="52">
        <f>VLOOKUP(C178,Active!C$21:E$973,3,FALSE)</f>
        <v>12500.012891707511</v>
      </c>
      <c r="F178" s="5" t="s">
        <v>117</v>
      </c>
      <c r="G178" s="18" t="str">
        <f t="shared" si="34"/>
        <v>55288.3536</v>
      </c>
      <c r="H178" s="44">
        <f t="shared" si="35"/>
        <v>2304</v>
      </c>
      <c r="I178" s="53" t="s">
        <v>707</v>
      </c>
      <c r="J178" s="54" t="s">
        <v>708</v>
      </c>
      <c r="K178" s="53" t="s">
        <v>709</v>
      </c>
      <c r="L178" s="53" t="s">
        <v>579</v>
      </c>
      <c r="M178" s="54" t="s">
        <v>543</v>
      </c>
      <c r="N178" s="54" t="s">
        <v>565</v>
      </c>
      <c r="O178" s="55" t="s">
        <v>657</v>
      </c>
      <c r="P178" s="56" t="s">
        <v>710</v>
      </c>
    </row>
    <row r="179" spans="1:16" ht="12.75" customHeight="1" thickBot="1" x14ac:dyDescent="0.25">
      <c r="A179" s="44" t="str">
        <f t="shared" si="30"/>
        <v>OEJV 0137 </v>
      </c>
      <c r="B179" s="5" t="str">
        <f t="shared" si="31"/>
        <v>I</v>
      </c>
      <c r="C179" s="44">
        <f t="shared" si="32"/>
        <v>55288.354800000001</v>
      </c>
      <c r="D179" s="18" t="str">
        <f t="shared" si="33"/>
        <v>vis</v>
      </c>
      <c r="E179" s="52">
        <f>VLOOKUP(C179,Active!C$21:E$973,3,FALSE)</f>
        <v>12500.013883377318</v>
      </c>
      <c r="F179" s="5" t="s">
        <v>117</v>
      </c>
      <c r="G179" s="18" t="str">
        <f t="shared" si="34"/>
        <v>55288.3548</v>
      </c>
      <c r="H179" s="44">
        <f t="shared" si="35"/>
        <v>2304</v>
      </c>
      <c r="I179" s="53" t="s">
        <v>711</v>
      </c>
      <c r="J179" s="54" t="s">
        <v>712</v>
      </c>
      <c r="K179" s="53" t="s">
        <v>709</v>
      </c>
      <c r="L179" s="53" t="s">
        <v>613</v>
      </c>
      <c r="M179" s="54" t="s">
        <v>543</v>
      </c>
      <c r="N179" s="54" t="s">
        <v>117</v>
      </c>
      <c r="O179" s="55" t="s">
        <v>657</v>
      </c>
      <c r="P179" s="56" t="s">
        <v>710</v>
      </c>
    </row>
    <row r="180" spans="1:16" ht="12.75" customHeight="1" thickBot="1" x14ac:dyDescent="0.25">
      <c r="A180" s="44" t="str">
        <f t="shared" si="30"/>
        <v>OEJV 0137 </v>
      </c>
      <c r="B180" s="5" t="str">
        <f t="shared" si="31"/>
        <v>I</v>
      </c>
      <c r="C180" s="44">
        <f t="shared" si="32"/>
        <v>55288.355000000003</v>
      </c>
      <c r="D180" s="18" t="str">
        <f t="shared" si="33"/>
        <v>vis</v>
      </c>
      <c r="E180" s="52">
        <f>VLOOKUP(C180,Active!C$21:E$973,3,FALSE)</f>
        <v>12500.014048655621</v>
      </c>
      <c r="F180" s="5" t="s">
        <v>117</v>
      </c>
      <c r="G180" s="18" t="str">
        <f t="shared" si="34"/>
        <v>55288.3550</v>
      </c>
      <c r="H180" s="44">
        <f t="shared" si="35"/>
        <v>2304</v>
      </c>
      <c r="I180" s="53" t="s">
        <v>713</v>
      </c>
      <c r="J180" s="54" t="s">
        <v>714</v>
      </c>
      <c r="K180" s="53" t="s">
        <v>709</v>
      </c>
      <c r="L180" s="53" t="s">
        <v>715</v>
      </c>
      <c r="M180" s="54" t="s">
        <v>543</v>
      </c>
      <c r="N180" s="54" t="s">
        <v>68</v>
      </c>
      <c r="O180" s="55" t="s">
        <v>657</v>
      </c>
      <c r="P180" s="56" t="s">
        <v>710</v>
      </c>
    </row>
    <row r="181" spans="1:16" ht="12.75" customHeight="1" thickBot="1" x14ac:dyDescent="0.25">
      <c r="A181" s="44" t="str">
        <f t="shared" si="30"/>
        <v>VSB 53 </v>
      </c>
      <c r="B181" s="5" t="str">
        <f t="shared" si="31"/>
        <v>I</v>
      </c>
      <c r="C181" s="44">
        <f t="shared" si="32"/>
        <v>55917.59</v>
      </c>
      <c r="D181" s="18" t="str">
        <f t="shared" si="33"/>
        <v>vis</v>
      </c>
      <c r="E181" s="52">
        <f>VLOOKUP(C181,Active!C$21:E$973,3,FALSE)</f>
        <v>13020.008508526953</v>
      </c>
      <c r="F181" s="5" t="s">
        <v>117</v>
      </c>
      <c r="G181" s="18" t="str">
        <f t="shared" si="34"/>
        <v>55917.590</v>
      </c>
      <c r="H181" s="44">
        <f t="shared" si="35"/>
        <v>2824</v>
      </c>
      <c r="I181" s="53" t="s">
        <v>730</v>
      </c>
      <c r="J181" s="54" t="s">
        <v>731</v>
      </c>
      <c r="K181" s="53" t="s">
        <v>732</v>
      </c>
      <c r="L181" s="53" t="s">
        <v>587</v>
      </c>
      <c r="M181" s="54" t="s">
        <v>123</v>
      </c>
      <c r="N181" s="54"/>
      <c r="O181" s="55" t="s">
        <v>733</v>
      </c>
      <c r="P181" s="56" t="s">
        <v>734</v>
      </c>
    </row>
    <row r="182" spans="1:16" ht="12.75" customHeight="1" thickBot="1" x14ac:dyDescent="0.25">
      <c r="A182" s="44" t="str">
        <f t="shared" si="30"/>
        <v>VSB 59 </v>
      </c>
      <c r="B182" s="5" t="str">
        <f t="shared" si="31"/>
        <v>II</v>
      </c>
      <c r="C182" s="44">
        <f t="shared" si="32"/>
        <v>56949.195699999997</v>
      </c>
      <c r="D182" s="18" t="str">
        <f t="shared" si="33"/>
        <v>vis</v>
      </c>
      <c r="E182" s="52">
        <f>VLOOKUP(C182,Active!C$21:E$973,3,FALSE)</f>
        <v>13872.518697521038</v>
      </c>
      <c r="F182" s="5" t="s">
        <v>117</v>
      </c>
      <c r="G182" s="18" t="str">
        <f t="shared" si="34"/>
        <v>56949.1957</v>
      </c>
      <c r="H182" s="44">
        <f t="shared" si="35"/>
        <v>3676.5</v>
      </c>
      <c r="I182" s="53" t="s">
        <v>778</v>
      </c>
      <c r="J182" s="54" t="s">
        <v>779</v>
      </c>
      <c r="K182" s="53">
        <v>3676.5</v>
      </c>
      <c r="L182" s="53" t="s">
        <v>780</v>
      </c>
      <c r="M182" s="54" t="s">
        <v>543</v>
      </c>
      <c r="N182" s="54" t="s">
        <v>781</v>
      </c>
      <c r="O182" s="55" t="s">
        <v>782</v>
      </c>
      <c r="P182" s="56" t="s">
        <v>783</v>
      </c>
    </row>
    <row r="183" spans="1:16" ht="12.75" customHeight="1" thickBot="1" x14ac:dyDescent="0.25">
      <c r="A183" s="44" t="str">
        <f t="shared" si="30"/>
        <v> JAAVSO 43-1 </v>
      </c>
      <c r="B183" s="5" t="str">
        <f t="shared" si="31"/>
        <v>I</v>
      </c>
      <c r="C183" s="44">
        <f t="shared" si="32"/>
        <v>56966.737099999998</v>
      </c>
      <c r="D183" s="18" t="str">
        <f t="shared" si="33"/>
        <v>vis</v>
      </c>
      <c r="E183" s="52">
        <f>VLOOKUP(C183,Active!C$21:E$973,3,FALSE)</f>
        <v>13887.01476150093</v>
      </c>
      <c r="F183" s="5" t="s">
        <v>117</v>
      </c>
      <c r="G183" s="18" t="str">
        <f t="shared" si="34"/>
        <v>56966.7371</v>
      </c>
      <c r="H183" s="44">
        <f t="shared" si="35"/>
        <v>3691</v>
      </c>
      <c r="I183" s="53" t="s">
        <v>784</v>
      </c>
      <c r="J183" s="54" t="s">
        <v>785</v>
      </c>
      <c r="K183" s="53">
        <v>3691</v>
      </c>
      <c r="L183" s="53" t="s">
        <v>786</v>
      </c>
      <c r="M183" s="54" t="s">
        <v>543</v>
      </c>
      <c r="N183" s="54" t="s">
        <v>117</v>
      </c>
      <c r="O183" s="55" t="s">
        <v>381</v>
      </c>
      <c r="P183" s="55" t="s">
        <v>787</v>
      </c>
    </row>
    <row r="184" spans="1:16" ht="12.75" customHeight="1" thickBot="1" x14ac:dyDescent="0.25">
      <c r="A184" s="44" t="str">
        <f t="shared" si="30"/>
        <v>BAVM 241 (=IBVS 6157) </v>
      </c>
      <c r="B184" s="5" t="str">
        <f t="shared" si="31"/>
        <v>I</v>
      </c>
      <c r="C184" s="44">
        <f t="shared" si="32"/>
        <v>57091.375699999997</v>
      </c>
      <c r="D184" s="18" t="str">
        <f t="shared" si="33"/>
        <v>vis</v>
      </c>
      <c r="E184" s="52">
        <f>VLOOKUP(C184,Active!C$21:E$973,3,FALSE)</f>
        <v>13990.015041978206</v>
      </c>
      <c r="F184" s="5" t="s">
        <v>117</v>
      </c>
      <c r="G184" s="18" t="str">
        <f t="shared" si="34"/>
        <v>57091.3757</v>
      </c>
      <c r="H184" s="44">
        <f t="shared" si="35"/>
        <v>3794</v>
      </c>
      <c r="I184" s="53" t="s">
        <v>788</v>
      </c>
      <c r="J184" s="54" t="s">
        <v>789</v>
      </c>
      <c r="K184" s="53">
        <v>3794</v>
      </c>
      <c r="L184" s="53" t="s">
        <v>747</v>
      </c>
      <c r="M184" s="54" t="s">
        <v>543</v>
      </c>
      <c r="N184" s="54" t="s">
        <v>602</v>
      </c>
      <c r="O184" s="55" t="s">
        <v>773</v>
      </c>
      <c r="P184" s="56" t="s">
        <v>790</v>
      </c>
    </row>
    <row r="185" spans="1:16" x14ac:dyDescent="0.2">
      <c r="B185" s="5"/>
      <c r="E185" s="52"/>
      <c r="F185" s="5"/>
    </row>
    <row r="186" spans="1:16" x14ac:dyDescent="0.2">
      <c r="B186" s="5"/>
      <c r="E186" s="52"/>
      <c r="F186" s="5"/>
    </row>
    <row r="187" spans="1:16" x14ac:dyDescent="0.2">
      <c r="B187" s="5"/>
      <c r="E187" s="52"/>
      <c r="F187" s="5"/>
    </row>
    <row r="188" spans="1:16" x14ac:dyDescent="0.2">
      <c r="B188" s="5"/>
      <c r="E188" s="52"/>
      <c r="F188" s="5"/>
    </row>
    <row r="189" spans="1:16" x14ac:dyDescent="0.2">
      <c r="B189" s="5"/>
      <c r="E189" s="52"/>
      <c r="F189" s="5"/>
    </row>
    <row r="190" spans="1:16" x14ac:dyDescent="0.2">
      <c r="B190" s="5"/>
      <c r="E190" s="52"/>
      <c r="F190" s="5"/>
    </row>
    <row r="191" spans="1:16" x14ac:dyDescent="0.2">
      <c r="B191" s="5"/>
      <c r="E191" s="52"/>
      <c r="F191" s="5"/>
    </row>
    <row r="192" spans="1:16" x14ac:dyDescent="0.2">
      <c r="B192" s="5"/>
      <c r="E192" s="52"/>
      <c r="F192" s="5"/>
    </row>
    <row r="193" spans="2:6" x14ac:dyDescent="0.2">
      <c r="B193" s="5"/>
      <c r="E193" s="52"/>
      <c r="F193" s="5"/>
    </row>
    <row r="194" spans="2:6" x14ac:dyDescent="0.2">
      <c r="B194" s="5"/>
      <c r="E194" s="52"/>
      <c r="F194" s="5"/>
    </row>
    <row r="195" spans="2:6" x14ac:dyDescent="0.2">
      <c r="B195" s="5"/>
      <c r="E195" s="52"/>
      <c r="F195" s="5"/>
    </row>
    <row r="196" spans="2:6" x14ac:dyDescent="0.2">
      <c r="B196" s="5"/>
      <c r="E196" s="52"/>
      <c r="F196" s="5"/>
    </row>
    <row r="197" spans="2:6" x14ac:dyDescent="0.2">
      <c r="B197" s="5"/>
      <c r="E197" s="52"/>
      <c r="F197" s="5"/>
    </row>
    <row r="198" spans="2:6" x14ac:dyDescent="0.2">
      <c r="B198" s="5"/>
      <c r="E198" s="52"/>
      <c r="F198" s="5"/>
    </row>
    <row r="199" spans="2:6" x14ac:dyDescent="0.2">
      <c r="B199" s="5"/>
      <c r="E199" s="52"/>
      <c r="F199" s="5"/>
    </row>
    <row r="200" spans="2:6" x14ac:dyDescent="0.2">
      <c r="B200" s="5"/>
      <c r="E200" s="52"/>
      <c r="F200" s="5"/>
    </row>
    <row r="201" spans="2:6" x14ac:dyDescent="0.2">
      <c r="B201" s="5"/>
      <c r="E201" s="52"/>
      <c r="F201" s="5"/>
    </row>
    <row r="202" spans="2:6" x14ac:dyDescent="0.2">
      <c r="B202" s="5"/>
      <c r="E202" s="52"/>
      <c r="F202" s="5"/>
    </row>
    <row r="203" spans="2:6" x14ac:dyDescent="0.2">
      <c r="B203" s="5"/>
      <c r="E203" s="52"/>
      <c r="F203" s="5"/>
    </row>
    <row r="204" spans="2:6" x14ac:dyDescent="0.2">
      <c r="B204" s="5"/>
      <c r="E204" s="52"/>
      <c r="F204" s="5"/>
    </row>
    <row r="205" spans="2:6" x14ac:dyDescent="0.2">
      <c r="B205" s="5"/>
      <c r="E205" s="52"/>
      <c r="F205" s="5"/>
    </row>
    <row r="206" spans="2:6" x14ac:dyDescent="0.2">
      <c r="B206" s="5"/>
      <c r="E206" s="52"/>
      <c r="F206" s="5"/>
    </row>
    <row r="207" spans="2:6" x14ac:dyDescent="0.2">
      <c r="B207" s="5"/>
      <c r="E207" s="52"/>
      <c r="F207" s="5"/>
    </row>
    <row r="208" spans="2:6" x14ac:dyDescent="0.2">
      <c r="B208" s="5"/>
      <c r="E208" s="52"/>
      <c r="F208" s="5"/>
    </row>
    <row r="209" spans="2:6" x14ac:dyDescent="0.2">
      <c r="B209" s="5"/>
      <c r="E209" s="52"/>
      <c r="F209" s="5"/>
    </row>
    <row r="210" spans="2:6" x14ac:dyDescent="0.2">
      <c r="B210" s="5"/>
      <c r="E210" s="52"/>
      <c r="F210" s="5"/>
    </row>
    <row r="211" spans="2:6" x14ac:dyDescent="0.2">
      <c r="B211" s="5"/>
      <c r="E211" s="52"/>
      <c r="F211" s="5"/>
    </row>
    <row r="212" spans="2:6" x14ac:dyDescent="0.2">
      <c r="B212" s="5"/>
      <c r="E212" s="52"/>
      <c r="F212" s="5"/>
    </row>
    <row r="213" spans="2:6" x14ac:dyDescent="0.2">
      <c r="B213" s="5"/>
      <c r="E213" s="52"/>
      <c r="F213" s="5"/>
    </row>
    <row r="214" spans="2:6" x14ac:dyDescent="0.2">
      <c r="B214" s="5"/>
      <c r="E214" s="52"/>
      <c r="F214" s="5"/>
    </row>
    <row r="215" spans="2:6" x14ac:dyDescent="0.2">
      <c r="B215" s="5"/>
      <c r="E215" s="52"/>
      <c r="F215" s="5"/>
    </row>
    <row r="216" spans="2:6" x14ac:dyDescent="0.2">
      <c r="B216" s="5"/>
      <c r="E216" s="52"/>
      <c r="F216" s="5"/>
    </row>
    <row r="217" spans="2:6" x14ac:dyDescent="0.2">
      <c r="B217" s="5"/>
      <c r="E217" s="52"/>
      <c r="F217" s="5"/>
    </row>
    <row r="218" spans="2:6" x14ac:dyDescent="0.2">
      <c r="B218" s="5"/>
      <c r="E218" s="52"/>
      <c r="F218" s="5"/>
    </row>
    <row r="219" spans="2:6" x14ac:dyDescent="0.2">
      <c r="B219" s="5"/>
      <c r="E219" s="52"/>
      <c r="F219" s="5"/>
    </row>
    <row r="220" spans="2:6" x14ac:dyDescent="0.2">
      <c r="B220" s="5"/>
      <c r="E220" s="52"/>
      <c r="F220" s="5"/>
    </row>
    <row r="221" spans="2:6" x14ac:dyDescent="0.2">
      <c r="B221" s="5"/>
      <c r="E221" s="52"/>
      <c r="F221" s="5"/>
    </row>
    <row r="222" spans="2:6" x14ac:dyDescent="0.2">
      <c r="B222" s="5"/>
      <c r="E222" s="52"/>
      <c r="F222" s="5"/>
    </row>
    <row r="223" spans="2:6" x14ac:dyDescent="0.2">
      <c r="B223" s="5"/>
      <c r="E223" s="52"/>
      <c r="F223" s="5"/>
    </row>
    <row r="224" spans="2:6" x14ac:dyDescent="0.2">
      <c r="B224" s="5"/>
      <c r="E224" s="52"/>
      <c r="F224" s="5"/>
    </row>
    <row r="225" spans="2:6" x14ac:dyDescent="0.2">
      <c r="B225" s="5"/>
      <c r="E225" s="52"/>
      <c r="F225" s="5"/>
    </row>
    <row r="226" spans="2:6" x14ac:dyDescent="0.2">
      <c r="B226" s="5"/>
      <c r="E226" s="52"/>
      <c r="F226" s="5"/>
    </row>
    <row r="227" spans="2:6" x14ac:dyDescent="0.2">
      <c r="B227" s="5"/>
      <c r="E227" s="52"/>
      <c r="F227" s="5"/>
    </row>
    <row r="228" spans="2:6" x14ac:dyDescent="0.2">
      <c r="B228" s="5"/>
      <c r="E228" s="52"/>
      <c r="F228" s="5"/>
    </row>
    <row r="229" spans="2:6" x14ac:dyDescent="0.2">
      <c r="B229" s="5"/>
      <c r="E229" s="52"/>
      <c r="F229" s="5"/>
    </row>
    <row r="230" spans="2:6" x14ac:dyDescent="0.2">
      <c r="B230" s="5"/>
      <c r="E230" s="52"/>
      <c r="F230" s="5"/>
    </row>
    <row r="231" spans="2:6" x14ac:dyDescent="0.2">
      <c r="B231" s="5"/>
      <c r="E231" s="52"/>
      <c r="F231" s="5"/>
    </row>
    <row r="232" spans="2:6" x14ac:dyDescent="0.2">
      <c r="B232" s="5"/>
      <c r="E232" s="52"/>
      <c r="F232" s="5"/>
    </row>
    <row r="233" spans="2:6" x14ac:dyDescent="0.2">
      <c r="B233" s="5"/>
      <c r="E233" s="52"/>
      <c r="F233" s="5"/>
    </row>
    <row r="234" spans="2:6" x14ac:dyDescent="0.2">
      <c r="B234" s="5"/>
      <c r="E234" s="52"/>
      <c r="F234" s="5"/>
    </row>
    <row r="235" spans="2:6" x14ac:dyDescent="0.2">
      <c r="B235" s="5"/>
      <c r="E235" s="52"/>
      <c r="F235" s="5"/>
    </row>
    <row r="236" spans="2:6" x14ac:dyDescent="0.2">
      <c r="B236" s="5"/>
      <c r="E236" s="52"/>
      <c r="F236" s="5"/>
    </row>
    <row r="237" spans="2:6" x14ac:dyDescent="0.2">
      <c r="B237" s="5"/>
      <c r="E237" s="52"/>
      <c r="F237" s="5"/>
    </row>
    <row r="238" spans="2:6" x14ac:dyDescent="0.2">
      <c r="B238" s="5"/>
      <c r="E238" s="52"/>
      <c r="F238" s="5"/>
    </row>
    <row r="239" spans="2:6" x14ac:dyDescent="0.2">
      <c r="B239" s="5"/>
      <c r="E239" s="52"/>
      <c r="F239" s="5"/>
    </row>
    <row r="240" spans="2:6" x14ac:dyDescent="0.2">
      <c r="B240" s="5"/>
      <c r="E240" s="52"/>
      <c r="F240" s="5"/>
    </row>
    <row r="241" spans="2:6" x14ac:dyDescent="0.2">
      <c r="B241" s="5"/>
      <c r="E241" s="52"/>
      <c r="F241" s="5"/>
    </row>
    <row r="242" spans="2:6" x14ac:dyDescent="0.2">
      <c r="B242" s="5"/>
      <c r="E242" s="52"/>
      <c r="F242" s="5"/>
    </row>
    <row r="243" spans="2:6" x14ac:dyDescent="0.2">
      <c r="B243" s="5"/>
      <c r="E243" s="52"/>
      <c r="F243" s="5"/>
    </row>
    <row r="244" spans="2:6" x14ac:dyDescent="0.2">
      <c r="B244" s="5"/>
      <c r="E244" s="52"/>
      <c r="F244" s="5"/>
    </row>
    <row r="245" spans="2:6" x14ac:dyDescent="0.2">
      <c r="B245" s="5"/>
      <c r="E245" s="52"/>
      <c r="F245" s="5"/>
    </row>
    <row r="246" spans="2:6" x14ac:dyDescent="0.2">
      <c r="B246" s="5"/>
      <c r="E246" s="52"/>
      <c r="F246" s="5"/>
    </row>
    <row r="247" spans="2:6" x14ac:dyDescent="0.2">
      <c r="B247" s="5"/>
      <c r="E247" s="52"/>
      <c r="F247" s="5"/>
    </row>
    <row r="248" spans="2:6" x14ac:dyDescent="0.2">
      <c r="B248" s="5"/>
      <c r="E248" s="52"/>
      <c r="F248" s="5"/>
    </row>
    <row r="249" spans="2:6" x14ac:dyDescent="0.2">
      <c r="B249" s="5"/>
      <c r="E249" s="52"/>
      <c r="F249" s="5"/>
    </row>
    <row r="250" spans="2:6" x14ac:dyDescent="0.2">
      <c r="B250" s="5"/>
      <c r="E250" s="52"/>
      <c r="F250" s="5"/>
    </row>
    <row r="251" spans="2:6" x14ac:dyDescent="0.2">
      <c r="B251" s="5"/>
      <c r="E251" s="52"/>
      <c r="F251" s="5"/>
    </row>
    <row r="252" spans="2:6" x14ac:dyDescent="0.2">
      <c r="B252" s="5"/>
      <c r="E252" s="52"/>
      <c r="F252" s="5"/>
    </row>
    <row r="253" spans="2:6" x14ac:dyDescent="0.2">
      <c r="B253" s="5"/>
      <c r="E253" s="52"/>
      <c r="F253" s="5"/>
    </row>
    <row r="254" spans="2:6" x14ac:dyDescent="0.2">
      <c r="B254" s="5"/>
      <c r="E254" s="52"/>
      <c r="F254" s="5"/>
    </row>
    <row r="255" spans="2:6" x14ac:dyDescent="0.2">
      <c r="B255" s="5"/>
      <c r="E255" s="52"/>
      <c r="F255" s="5"/>
    </row>
    <row r="256" spans="2:6" x14ac:dyDescent="0.2">
      <c r="B256" s="5"/>
      <c r="E256" s="52"/>
      <c r="F256" s="5"/>
    </row>
    <row r="257" spans="2:6" x14ac:dyDescent="0.2">
      <c r="B257" s="5"/>
      <c r="E257" s="52"/>
      <c r="F257" s="5"/>
    </row>
    <row r="258" spans="2:6" x14ac:dyDescent="0.2">
      <c r="B258" s="5"/>
      <c r="E258" s="52"/>
      <c r="F258" s="5"/>
    </row>
    <row r="259" spans="2:6" x14ac:dyDescent="0.2">
      <c r="B259" s="5"/>
      <c r="E259" s="52"/>
      <c r="F259" s="5"/>
    </row>
    <row r="260" spans="2:6" x14ac:dyDescent="0.2">
      <c r="B260" s="5"/>
      <c r="E260" s="52"/>
      <c r="F260" s="5"/>
    </row>
    <row r="261" spans="2:6" x14ac:dyDescent="0.2">
      <c r="B261" s="5"/>
      <c r="E261" s="52"/>
      <c r="F261" s="5"/>
    </row>
    <row r="262" spans="2:6" x14ac:dyDescent="0.2">
      <c r="B262" s="5"/>
      <c r="E262" s="52"/>
      <c r="F262" s="5"/>
    </row>
    <row r="263" spans="2:6" x14ac:dyDescent="0.2">
      <c r="B263" s="5"/>
      <c r="E263" s="52"/>
      <c r="F263" s="5"/>
    </row>
    <row r="264" spans="2:6" x14ac:dyDescent="0.2">
      <c r="B264" s="5"/>
      <c r="E264" s="52"/>
      <c r="F264" s="5"/>
    </row>
    <row r="265" spans="2:6" x14ac:dyDescent="0.2">
      <c r="B265" s="5"/>
      <c r="E265" s="52"/>
      <c r="F265" s="5"/>
    </row>
    <row r="266" spans="2:6" x14ac:dyDescent="0.2">
      <c r="B266" s="5"/>
      <c r="E266" s="52"/>
      <c r="F266" s="5"/>
    </row>
    <row r="267" spans="2:6" x14ac:dyDescent="0.2">
      <c r="B267" s="5"/>
      <c r="E267" s="52"/>
      <c r="F267" s="5"/>
    </row>
    <row r="268" spans="2:6" x14ac:dyDescent="0.2">
      <c r="B268" s="5"/>
      <c r="E268" s="52"/>
      <c r="F268" s="5"/>
    </row>
    <row r="269" spans="2:6" x14ac:dyDescent="0.2">
      <c r="B269" s="5"/>
      <c r="E269" s="52"/>
      <c r="F269" s="5"/>
    </row>
    <row r="270" spans="2:6" x14ac:dyDescent="0.2">
      <c r="B270" s="5"/>
      <c r="E270" s="52"/>
      <c r="F270" s="5"/>
    </row>
    <row r="271" spans="2:6" x14ac:dyDescent="0.2">
      <c r="B271" s="5"/>
      <c r="E271" s="52"/>
      <c r="F271" s="5"/>
    </row>
    <row r="272" spans="2:6" x14ac:dyDescent="0.2">
      <c r="B272" s="5"/>
      <c r="E272" s="52"/>
      <c r="F272" s="5"/>
    </row>
    <row r="273" spans="2:6" x14ac:dyDescent="0.2">
      <c r="B273" s="5"/>
      <c r="E273" s="52"/>
      <c r="F273" s="5"/>
    </row>
    <row r="274" spans="2:6" x14ac:dyDescent="0.2">
      <c r="B274" s="5"/>
      <c r="E274" s="52"/>
      <c r="F274" s="5"/>
    </row>
    <row r="275" spans="2:6" x14ac:dyDescent="0.2">
      <c r="B275" s="5"/>
      <c r="E275" s="52"/>
      <c r="F275" s="5"/>
    </row>
    <row r="276" spans="2:6" x14ac:dyDescent="0.2">
      <c r="B276" s="5"/>
      <c r="E276" s="52"/>
      <c r="F276" s="5"/>
    </row>
    <row r="277" spans="2:6" x14ac:dyDescent="0.2">
      <c r="B277" s="5"/>
      <c r="E277" s="52"/>
      <c r="F277" s="5"/>
    </row>
    <row r="278" spans="2:6" x14ac:dyDescent="0.2">
      <c r="B278" s="5"/>
      <c r="E278" s="52"/>
      <c r="F278" s="5"/>
    </row>
    <row r="279" spans="2:6" x14ac:dyDescent="0.2">
      <c r="B279" s="5"/>
      <c r="E279" s="52"/>
      <c r="F279" s="5"/>
    </row>
    <row r="280" spans="2:6" x14ac:dyDescent="0.2">
      <c r="B280" s="5"/>
      <c r="E280" s="52"/>
      <c r="F280" s="5"/>
    </row>
    <row r="281" spans="2:6" x14ac:dyDescent="0.2">
      <c r="B281" s="5"/>
      <c r="E281" s="52"/>
      <c r="F281" s="5"/>
    </row>
    <row r="282" spans="2:6" x14ac:dyDescent="0.2">
      <c r="B282" s="5"/>
      <c r="E282" s="52"/>
      <c r="F282" s="5"/>
    </row>
    <row r="283" spans="2:6" x14ac:dyDescent="0.2">
      <c r="B283" s="5"/>
      <c r="E283" s="52"/>
      <c r="F283" s="5"/>
    </row>
    <row r="284" spans="2:6" x14ac:dyDescent="0.2">
      <c r="B284" s="5"/>
      <c r="E284" s="52"/>
      <c r="F284" s="5"/>
    </row>
    <row r="285" spans="2:6" x14ac:dyDescent="0.2">
      <c r="B285" s="5"/>
      <c r="E285" s="52"/>
      <c r="F285" s="5"/>
    </row>
    <row r="286" spans="2:6" x14ac:dyDescent="0.2">
      <c r="B286" s="5"/>
      <c r="E286" s="52"/>
      <c r="F286" s="5"/>
    </row>
    <row r="287" spans="2:6" x14ac:dyDescent="0.2">
      <c r="B287" s="5"/>
      <c r="E287" s="52"/>
      <c r="F287" s="5"/>
    </row>
    <row r="288" spans="2:6" x14ac:dyDescent="0.2">
      <c r="B288" s="5"/>
      <c r="E288" s="52"/>
      <c r="F288" s="5"/>
    </row>
    <row r="289" spans="2:6" x14ac:dyDescent="0.2">
      <c r="B289" s="5"/>
      <c r="E289" s="52"/>
      <c r="F289" s="5"/>
    </row>
    <row r="290" spans="2:6" x14ac:dyDescent="0.2">
      <c r="B290" s="5"/>
      <c r="E290" s="52"/>
      <c r="F290" s="5"/>
    </row>
    <row r="291" spans="2:6" x14ac:dyDescent="0.2">
      <c r="B291" s="5"/>
      <c r="E291" s="52"/>
      <c r="F291" s="5"/>
    </row>
    <row r="292" spans="2:6" x14ac:dyDescent="0.2">
      <c r="B292" s="5"/>
      <c r="E292" s="52"/>
      <c r="F292" s="5"/>
    </row>
    <row r="293" spans="2:6" x14ac:dyDescent="0.2">
      <c r="B293" s="5"/>
      <c r="E293" s="52"/>
      <c r="F293" s="5"/>
    </row>
    <row r="294" spans="2:6" x14ac:dyDescent="0.2">
      <c r="B294" s="5"/>
      <c r="E294" s="52"/>
      <c r="F294" s="5"/>
    </row>
    <row r="295" spans="2:6" x14ac:dyDescent="0.2">
      <c r="B295" s="5"/>
      <c r="E295" s="52"/>
      <c r="F295" s="5"/>
    </row>
    <row r="296" spans="2:6" x14ac:dyDescent="0.2">
      <c r="B296" s="5"/>
      <c r="E296" s="52"/>
      <c r="F296" s="5"/>
    </row>
    <row r="297" spans="2:6" x14ac:dyDescent="0.2">
      <c r="B297" s="5"/>
      <c r="E297" s="52"/>
      <c r="F297" s="5"/>
    </row>
    <row r="298" spans="2:6" x14ac:dyDescent="0.2">
      <c r="B298" s="5"/>
      <c r="E298" s="52"/>
      <c r="F298" s="5"/>
    </row>
    <row r="299" spans="2:6" x14ac:dyDescent="0.2">
      <c r="B299" s="5"/>
      <c r="E299" s="52"/>
      <c r="F299" s="5"/>
    </row>
    <row r="300" spans="2:6" x14ac:dyDescent="0.2">
      <c r="B300" s="5"/>
      <c r="E300" s="52"/>
      <c r="F300" s="5"/>
    </row>
    <row r="301" spans="2:6" x14ac:dyDescent="0.2">
      <c r="B301" s="5"/>
      <c r="E301" s="52"/>
      <c r="F301" s="5"/>
    </row>
    <row r="302" spans="2:6" x14ac:dyDescent="0.2">
      <c r="B302" s="5"/>
      <c r="E302" s="52"/>
      <c r="F302" s="5"/>
    </row>
    <row r="303" spans="2:6" x14ac:dyDescent="0.2">
      <c r="B303" s="5"/>
      <c r="E303" s="52"/>
      <c r="F303" s="5"/>
    </row>
    <row r="304" spans="2:6" x14ac:dyDescent="0.2">
      <c r="B304" s="5"/>
      <c r="E304" s="52"/>
      <c r="F304" s="5"/>
    </row>
    <row r="305" spans="2:6" x14ac:dyDescent="0.2">
      <c r="B305" s="5"/>
      <c r="E305" s="52"/>
      <c r="F305" s="5"/>
    </row>
    <row r="306" spans="2:6" x14ac:dyDescent="0.2">
      <c r="B306" s="5"/>
      <c r="E306" s="52"/>
      <c r="F306" s="5"/>
    </row>
    <row r="307" spans="2:6" x14ac:dyDescent="0.2">
      <c r="B307" s="5"/>
      <c r="E307" s="52"/>
      <c r="F307" s="5"/>
    </row>
    <row r="308" spans="2:6" x14ac:dyDescent="0.2">
      <c r="B308" s="5"/>
      <c r="E308" s="52"/>
      <c r="F308" s="5"/>
    </row>
    <row r="309" spans="2:6" x14ac:dyDescent="0.2">
      <c r="B309" s="5"/>
      <c r="E309" s="52"/>
      <c r="F309" s="5"/>
    </row>
    <row r="310" spans="2:6" x14ac:dyDescent="0.2">
      <c r="B310" s="5"/>
      <c r="E310" s="52"/>
      <c r="F310" s="5"/>
    </row>
    <row r="311" spans="2:6" x14ac:dyDescent="0.2">
      <c r="B311" s="5"/>
      <c r="E311" s="52"/>
      <c r="F311" s="5"/>
    </row>
    <row r="312" spans="2:6" x14ac:dyDescent="0.2">
      <c r="B312" s="5"/>
      <c r="E312" s="52"/>
      <c r="F312" s="5"/>
    </row>
    <row r="313" spans="2:6" x14ac:dyDescent="0.2">
      <c r="B313" s="5"/>
      <c r="E313" s="52"/>
      <c r="F313" s="5"/>
    </row>
    <row r="314" spans="2:6" x14ac:dyDescent="0.2">
      <c r="B314" s="5"/>
      <c r="E314" s="52"/>
      <c r="F314" s="5"/>
    </row>
    <row r="315" spans="2:6" x14ac:dyDescent="0.2">
      <c r="B315" s="5"/>
      <c r="E315" s="52"/>
      <c r="F315" s="5"/>
    </row>
    <row r="316" spans="2:6" x14ac:dyDescent="0.2">
      <c r="B316" s="5"/>
      <c r="E316" s="52"/>
      <c r="F316" s="5"/>
    </row>
    <row r="317" spans="2:6" x14ac:dyDescent="0.2">
      <c r="B317" s="5"/>
      <c r="E317" s="52"/>
      <c r="F317" s="5"/>
    </row>
    <row r="318" spans="2:6" x14ac:dyDescent="0.2">
      <c r="B318" s="5"/>
      <c r="E318" s="52"/>
      <c r="F318" s="5"/>
    </row>
    <row r="319" spans="2:6" x14ac:dyDescent="0.2">
      <c r="B319" s="5"/>
      <c r="E319" s="52"/>
      <c r="F319" s="5"/>
    </row>
    <row r="320" spans="2:6" x14ac:dyDescent="0.2">
      <c r="B320" s="5"/>
      <c r="E320" s="52"/>
      <c r="F320" s="5"/>
    </row>
    <row r="321" spans="2:6" x14ac:dyDescent="0.2">
      <c r="B321" s="5"/>
      <c r="E321" s="52"/>
      <c r="F321" s="5"/>
    </row>
    <row r="322" spans="2:6" x14ac:dyDescent="0.2">
      <c r="B322" s="5"/>
      <c r="E322" s="52"/>
      <c r="F322" s="5"/>
    </row>
    <row r="323" spans="2:6" x14ac:dyDescent="0.2">
      <c r="B323" s="5"/>
      <c r="E323" s="52"/>
      <c r="F323" s="5"/>
    </row>
    <row r="324" spans="2:6" x14ac:dyDescent="0.2">
      <c r="B324" s="5"/>
      <c r="E324" s="52"/>
      <c r="F324" s="5"/>
    </row>
    <row r="325" spans="2:6" x14ac:dyDescent="0.2">
      <c r="B325" s="5"/>
      <c r="E325" s="52"/>
      <c r="F325" s="5"/>
    </row>
    <row r="326" spans="2:6" x14ac:dyDescent="0.2">
      <c r="B326" s="5"/>
      <c r="E326" s="52"/>
      <c r="F326" s="5"/>
    </row>
    <row r="327" spans="2:6" x14ac:dyDescent="0.2">
      <c r="B327" s="5"/>
      <c r="E327" s="52"/>
      <c r="F327" s="5"/>
    </row>
    <row r="328" spans="2:6" x14ac:dyDescent="0.2">
      <c r="B328" s="5"/>
      <c r="E328" s="52"/>
      <c r="F328" s="5"/>
    </row>
    <row r="329" spans="2:6" x14ac:dyDescent="0.2">
      <c r="B329" s="5"/>
      <c r="E329" s="52"/>
      <c r="F329" s="5"/>
    </row>
    <row r="330" spans="2:6" x14ac:dyDescent="0.2">
      <c r="B330" s="5"/>
      <c r="E330" s="52"/>
      <c r="F330" s="5"/>
    </row>
    <row r="331" spans="2:6" x14ac:dyDescent="0.2">
      <c r="B331" s="5"/>
      <c r="E331" s="52"/>
      <c r="F331" s="5"/>
    </row>
    <row r="332" spans="2:6" x14ac:dyDescent="0.2">
      <c r="B332" s="5"/>
      <c r="E332" s="52"/>
      <c r="F332" s="5"/>
    </row>
    <row r="333" spans="2:6" x14ac:dyDescent="0.2">
      <c r="B333" s="5"/>
      <c r="E333" s="52"/>
      <c r="F333" s="5"/>
    </row>
    <row r="334" spans="2:6" x14ac:dyDescent="0.2">
      <c r="B334" s="5"/>
      <c r="E334" s="52"/>
      <c r="F334" s="5"/>
    </row>
    <row r="335" spans="2:6" x14ac:dyDescent="0.2">
      <c r="B335" s="5"/>
      <c r="E335" s="52"/>
      <c r="F335" s="5"/>
    </row>
    <row r="336" spans="2:6" x14ac:dyDescent="0.2">
      <c r="B336" s="5"/>
      <c r="E336" s="52"/>
      <c r="F336" s="5"/>
    </row>
    <row r="337" spans="2:6" x14ac:dyDescent="0.2">
      <c r="B337" s="5"/>
      <c r="E337" s="52"/>
      <c r="F337" s="5"/>
    </row>
    <row r="338" spans="2:6" x14ac:dyDescent="0.2">
      <c r="B338" s="5"/>
      <c r="E338" s="52"/>
      <c r="F338" s="5"/>
    </row>
    <row r="339" spans="2:6" x14ac:dyDescent="0.2">
      <c r="B339" s="5"/>
      <c r="E339" s="52"/>
      <c r="F339" s="5"/>
    </row>
    <row r="340" spans="2:6" x14ac:dyDescent="0.2">
      <c r="B340" s="5"/>
      <c r="E340" s="52"/>
      <c r="F340" s="5"/>
    </row>
    <row r="341" spans="2:6" x14ac:dyDescent="0.2">
      <c r="B341" s="5"/>
      <c r="E341" s="52"/>
      <c r="F341" s="5"/>
    </row>
    <row r="342" spans="2:6" x14ac:dyDescent="0.2">
      <c r="B342" s="5"/>
      <c r="E342" s="52"/>
      <c r="F342" s="5"/>
    </row>
    <row r="343" spans="2:6" x14ac:dyDescent="0.2">
      <c r="B343" s="5"/>
      <c r="E343" s="52"/>
      <c r="F343" s="5"/>
    </row>
    <row r="344" spans="2:6" x14ac:dyDescent="0.2">
      <c r="B344" s="5"/>
      <c r="E344" s="52"/>
      <c r="F344" s="5"/>
    </row>
    <row r="345" spans="2:6" x14ac:dyDescent="0.2">
      <c r="B345" s="5"/>
      <c r="E345" s="52"/>
      <c r="F345" s="5"/>
    </row>
    <row r="346" spans="2:6" x14ac:dyDescent="0.2">
      <c r="B346" s="5"/>
      <c r="E346" s="52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</sheetData>
  <phoneticPr fontId="8" type="noConversion"/>
  <hyperlinks>
    <hyperlink ref="A3" r:id="rId1" xr:uid="{00000000-0004-0000-0100-000000000000}"/>
    <hyperlink ref="P140" r:id="rId2" display="http://www.bav-astro.de/sfs/BAVM_link.php?BAVMnr=15" xr:uid="{00000000-0004-0000-0100-000001000000}"/>
    <hyperlink ref="P11" r:id="rId3" display="http://www.konkoly.hu/cgi-bin/IBVS?456" xr:uid="{00000000-0004-0000-0100-000002000000}"/>
    <hyperlink ref="P16" r:id="rId4" display="http://www.konkoly.hu/cgi-bin/IBVS?456" xr:uid="{00000000-0004-0000-0100-000003000000}"/>
    <hyperlink ref="P17" r:id="rId5" display="http://www.konkoly.hu/cgi-bin/IBVS?456" xr:uid="{00000000-0004-0000-0100-000004000000}"/>
    <hyperlink ref="P19" r:id="rId6" display="http://www.konkoly.hu/cgi-bin/IBVS?937" xr:uid="{00000000-0004-0000-0100-000005000000}"/>
    <hyperlink ref="P20" r:id="rId7" display="http://www.konkoly.hu/cgi-bin/IBVS?937" xr:uid="{00000000-0004-0000-0100-000006000000}"/>
    <hyperlink ref="P21" r:id="rId8" display="http://www.konkoly.hu/cgi-bin/IBVS?937" xr:uid="{00000000-0004-0000-0100-000007000000}"/>
    <hyperlink ref="P22" r:id="rId9" display="http://www.konkoly.hu/cgi-bin/IBVS?937" xr:uid="{00000000-0004-0000-0100-000008000000}"/>
    <hyperlink ref="P23" r:id="rId10" display="http://www.konkoly.hu/cgi-bin/IBVS?937" xr:uid="{00000000-0004-0000-0100-000009000000}"/>
    <hyperlink ref="P24" r:id="rId11" display="http://www.konkoly.hu/cgi-bin/IBVS?937" xr:uid="{00000000-0004-0000-0100-00000A000000}"/>
    <hyperlink ref="P25" r:id="rId12" display="http://www.konkoly.hu/cgi-bin/IBVS?937" xr:uid="{00000000-0004-0000-0100-00000B000000}"/>
    <hyperlink ref="P26" r:id="rId13" display="http://www.konkoly.hu/cgi-bin/IBVS?1053" xr:uid="{00000000-0004-0000-0100-00000C000000}"/>
    <hyperlink ref="P27" r:id="rId14" display="http://www.konkoly.hu/cgi-bin/IBVS?1053" xr:uid="{00000000-0004-0000-0100-00000D000000}"/>
    <hyperlink ref="P28" r:id="rId15" display="http://www.konkoly.hu/cgi-bin/IBVS?1278" xr:uid="{00000000-0004-0000-0100-00000E000000}"/>
    <hyperlink ref="P29" r:id="rId16" display="http://www.konkoly.hu/cgi-bin/IBVS?1278" xr:uid="{00000000-0004-0000-0100-00000F000000}"/>
    <hyperlink ref="P30" r:id="rId17" display="http://www.konkoly.hu/cgi-bin/IBVS?1190" xr:uid="{00000000-0004-0000-0100-000010000000}"/>
    <hyperlink ref="P149" r:id="rId18" display="http://www.konkoly.hu/cgi-bin/IBVS?1278" xr:uid="{00000000-0004-0000-0100-000011000000}"/>
    <hyperlink ref="P33" r:id="rId19" display="http://www.konkoly.hu/cgi-bin/IBVS?1278" xr:uid="{00000000-0004-0000-0100-000012000000}"/>
    <hyperlink ref="P151" r:id="rId20" display="http://www.bav-astro.de/sfs/BAVM_link.php?BAVMnr=29" xr:uid="{00000000-0004-0000-0100-000013000000}"/>
    <hyperlink ref="P59" r:id="rId21" display="http://www.bav-astro.de/sfs/BAVM_link.php?BAVMnr=68" xr:uid="{00000000-0004-0000-0100-000014000000}"/>
    <hyperlink ref="P60" r:id="rId22" display="http://www.bav-astro.de/sfs/BAVM_link.php?BAVMnr=68" xr:uid="{00000000-0004-0000-0100-000015000000}"/>
    <hyperlink ref="P158" r:id="rId23" display="http://www.bav-astro.de/sfs/BAVM_link.php?BAVMnr=213" xr:uid="{00000000-0004-0000-0100-000016000000}"/>
    <hyperlink ref="P61" r:id="rId24" display="http://www.bav-astro.de/sfs/BAVM_link.php?BAVMnr=56" xr:uid="{00000000-0004-0000-0100-000017000000}"/>
    <hyperlink ref="P162" r:id="rId25" display="http://www.bav-astro.de/sfs/BAVM_link.php?BAVMnr=154" xr:uid="{00000000-0004-0000-0100-000018000000}"/>
    <hyperlink ref="P69" r:id="rId26" display="http://www.konkoly.hu/cgi-bin/IBVS?5380" xr:uid="{00000000-0004-0000-0100-000019000000}"/>
    <hyperlink ref="P70" r:id="rId27" display="http://www.konkoly.hu/cgi-bin/IBVS?5380" xr:uid="{00000000-0004-0000-0100-00001A000000}"/>
    <hyperlink ref="P163" r:id="rId28" display="http://vsolj.cetus-net.org/no42.pdf" xr:uid="{00000000-0004-0000-0100-00001B000000}"/>
    <hyperlink ref="P71" r:id="rId29" display="http://www.konkoly.hu/cgi-bin/IBVS?5494" xr:uid="{00000000-0004-0000-0100-00001C000000}"/>
    <hyperlink ref="P72" r:id="rId30" display="http://www.konkoly.hu/cgi-bin/IBVS?5494" xr:uid="{00000000-0004-0000-0100-00001D000000}"/>
    <hyperlink ref="P164" r:id="rId31" display="http://www.bav-astro.de/sfs/BAVM_link.php?BAVMnr=157" xr:uid="{00000000-0004-0000-0100-00001E000000}"/>
    <hyperlink ref="P165" r:id="rId32" display="http://www.bav-astro.de/sfs/BAVM_link.php?BAVMnr=157" xr:uid="{00000000-0004-0000-0100-00001F000000}"/>
    <hyperlink ref="P73" r:id="rId33" display="http://www.konkoly.hu/cgi-bin/IBVS?5694" xr:uid="{00000000-0004-0000-0100-000020000000}"/>
    <hyperlink ref="P166" r:id="rId34" display="http://www.bav-astro.de/sfs/BAVM_link.php?BAVMnr=171" xr:uid="{00000000-0004-0000-0100-000021000000}"/>
    <hyperlink ref="P74" r:id="rId35" display="http://www.bav-astro.de/sfs/BAVM_link.php?BAVMnr=173" xr:uid="{00000000-0004-0000-0100-000022000000}"/>
    <hyperlink ref="P167" r:id="rId36" display="http://vsolj.cetus-net.org/no43.pdf" xr:uid="{00000000-0004-0000-0100-000023000000}"/>
    <hyperlink ref="P75" r:id="rId37" display="http://www.konkoly.hu/cgi-bin/IBVS?5672" xr:uid="{00000000-0004-0000-0100-000024000000}"/>
    <hyperlink ref="P76" r:id="rId38" display="http://www.konkoly.hu/cgi-bin/IBVS?5694" xr:uid="{00000000-0004-0000-0100-000025000000}"/>
    <hyperlink ref="P77" r:id="rId39" display="http://var.astro.cz/oejv/issues/oejv0074.pdf" xr:uid="{00000000-0004-0000-0100-000026000000}"/>
    <hyperlink ref="P78" r:id="rId40" display="http://var.astro.cz/oejv/issues/oejv0074.pdf" xr:uid="{00000000-0004-0000-0100-000027000000}"/>
    <hyperlink ref="P79" r:id="rId41" display="http://var.astro.cz/oejv/issues/oejv0074.pdf" xr:uid="{00000000-0004-0000-0100-000028000000}"/>
    <hyperlink ref="P80" r:id="rId42" display="http://www.konkoly.hu/cgi-bin/IBVS?5746" xr:uid="{00000000-0004-0000-0100-000029000000}"/>
    <hyperlink ref="P81" r:id="rId43" display="http://www.konkoly.hu/cgi-bin/IBVS?5795" xr:uid="{00000000-0004-0000-0100-00002A000000}"/>
    <hyperlink ref="P82" r:id="rId44" display="http://www.aavso.org/sites/default/files/jaavso/v36n2/171.pdf" xr:uid="{00000000-0004-0000-0100-00002B000000}"/>
    <hyperlink ref="P175" r:id="rId45" display="http://var.astro.cz/oejv/issues/oejv0094.pdf" xr:uid="{00000000-0004-0000-0100-00002C000000}"/>
    <hyperlink ref="P176" r:id="rId46" display="http://var.astro.cz/oejv/issues/oejv0094.pdf" xr:uid="{00000000-0004-0000-0100-00002D000000}"/>
    <hyperlink ref="P177" r:id="rId47" display="http://var.astro.cz/oejv/issues/oejv0094.pdf" xr:uid="{00000000-0004-0000-0100-00002E000000}"/>
    <hyperlink ref="P83" r:id="rId48" display="http://www.aavso.org/sites/default/files/jaavso/v36n2/186.pdf" xr:uid="{00000000-0004-0000-0100-00002F000000}"/>
    <hyperlink ref="P84" r:id="rId49" display="http://www.konkoly.hu/cgi-bin/IBVS?5924" xr:uid="{00000000-0004-0000-0100-000030000000}"/>
    <hyperlink ref="P178" r:id="rId50" display="http://var.astro.cz/oejv/issues/oejv0137.pdf" xr:uid="{00000000-0004-0000-0100-000031000000}"/>
    <hyperlink ref="P179" r:id="rId51" display="http://var.astro.cz/oejv/issues/oejv0137.pdf" xr:uid="{00000000-0004-0000-0100-000032000000}"/>
    <hyperlink ref="P180" r:id="rId52" display="http://var.astro.cz/oejv/issues/oejv0137.pdf" xr:uid="{00000000-0004-0000-0100-000033000000}"/>
    <hyperlink ref="P88" r:id="rId53" display="http://var.astro.cz/oejv/issues/oejv0160.pdf" xr:uid="{00000000-0004-0000-0100-000034000000}"/>
    <hyperlink ref="P181" r:id="rId54" display="http://vsolj.cetus-net.org/vsoljno53.pdf" xr:uid="{00000000-0004-0000-0100-000035000000}"/>
    <hyperlink ref="P91" r:id="rId55" display="http://www.bav-astro.de/sfs/BAVM_link.php?BAVMnr=228" xr:uid="{00000000-0004-0000-0100-000036000000}"/>
    <hyperlink ref="P96" r:id="rId56" display="http://www.bav-astro.de/sfs/BAVM_link.php?BAVMnr=234" xr:uid="{00000000-0004-0000-0100-000037000000}"/>
    <hyperlink ref="P97" r:id="rId57" display="http://www.bav-astro.de/sfs/BAVM_link.php?BAVMnr=234" xr:uid="{00000000-0004-0000-0100-000038000000}"/>
    <hyperlink ref="P182" r:id="rId58" display="http://vsolj.cetus-net.org/vsoljno59.pdf" xr:uid="{00000000-0004-0000-0100-000039000000}"/>
    <hyperlink ref="P184" r:id="rId59" display="http://www.bav-astro.de/sfs/BAVM_link.php?BAVMnr=241" xr:uid="{00000000-0004-0000-0100-00003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2023-01-26T05:29:02Z</dcterms:modified>
</cp:coreProperties>
</file>