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27F5CF8-E783-4062-8329-12CC08600DD4}" xr6:coauthVersionLast="47" xr6:coauthVersionMax="47" xr10:uidLastSave="{00000000-0000-0000-0000-000000000000}"/>
  <bookViews>
    <workbookView xWindow="14940" yWindow="195" windowWidth="13995" windowHeight="1443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3" i="1" l="1"/>
  <c r="F33" i="1"/>
  <c r="G33" i="1" s="1"/>
  <c r="H33" i="1" s="1"/>
  <c r="Q33" i="1"/>
  <c r="E31" i="1"/>
  <c r="F31" i="1"/>
  <c r="G31" i="1"/>
  <c r="H31" i="1"/>
  <c r="E32" i="1"/>
  <c r="F32" i="1"/>
  <c r="G32" i="1"/>
  <c r="H32" i="1"/>
  <c r="Q31" i="1"/>
  <c r="Q32" i="1"/>
  <c r="G11" i="1"/>
  <c r="F11" i="1"/>
  <c r="E14" i="1"/>
  <c r="E15" i="1" s="1"/>
  <c r="C17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Q21" i="1"/>
  <c r="Q22" i="1"/>
  <c r="Q23" i="1"/>
  <c r="Q24" i="1"/>
  <c r="Q25" i="1"/>
  <c r="Q26" i="1"/>
  <c r="Q27" i="1"/>
  <c r="Q28" i="1"/>
  <c r="Q29" i="1"/>
  <c r="Q30" i="1"/>
  <c r="C12" i="1"/>
  <c r="C16" i="1" l="1"/>
  <c r="D18" i="1" s="1"/>
  <c r="C11" i="1"/>
  <c r="O33" i="1" l="1"/>
  <c r="O31" i="1"/>
  <c r="O23" i="1"/>
  <c r="O29" i="1"/>
  <c r="O32" i="1"/>
  <c r="O24" i="1"/>
  <c r="O26" i="1"/>
  <c r="O27" i="1"/>
  <c r="O30" i="1"/>
  <c r="O21" i="1"/>
  <c r="O25" i="1"/>
  <c r="C15" i="1"/>
  <c r="O28" i="1"/>
  <c r="O22" i="1"/>
  <c r="C18" i="1" l="1"/>
  <c r="E16" i="1"/>
  <c r="E17" i="1" s="1"/>
</calcChain>
</file>

<file path=xl/sharedStrings.xml><?xml version="1.0" encoding="utf-8"?>
<sst xmlns="http://schemas.openxmlformats.org/spreadsheetml/2006/main" count="84" uniqueCount="53">
  <si>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</si>
  <si>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</si>
  <si>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</si>
  <si>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</si>
  <si>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</si>
  <si>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</si>
  <si>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</si>
  <si>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</si>
  <si>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</si>
  <si>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</si>
  <si>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</si>
  <si>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</si>
  <si>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</si>
  <si>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</si>
  <si>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</si>
  <si>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</si>
  <si>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</si>
  <si>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</si>
  <si>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</si>
  <si>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</si>
  <si>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</si>
  <si>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</si>
  <si>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</si>
  <si>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</si>
  <si>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</si>
  <si>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</si>
  <si>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</si>
  <si>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</si>
  <si>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</si>
  <si>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</si>
  <si>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not avail.</t>
  </si>
  <si>
    <t># of data points:</t>
  </si>
  <si>
    <t>IBVS 5543</t>
  </si>
  <si>
    <t>I</t>
  </si>
  <si>
    <t>from</t>
  </si>
  <si>
    <t>T Aur / HD 36294</t>
  </si>
  <si>
    <t>EA</t>
  </si>
  <si>
    <t>Slow nova -- also ecl. bin??</t>
  </si>
  <si>
    <t>Nova 1891, apparently</t>
  </si>
  <si>
    <t>IBVS 0002</t>
  </si>
  <si>
    <t>PE</t>
  </si>
  <si>
    <t>S2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</si>
  <si>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</si>
  <si>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</si>
  <si>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</si>
  <si>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</si>
  <si>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</si>
  <si>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</si>
  <si>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</si>
  <si>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Local time</t>
  </si>
  <si>
    <t>Start of linear fit &gt;&gt;&gt;&gt;&gt;&gt;&gt;&gt;&gt;&gt;&gt;&gt;&gt;&gt;&gt;&gt;&gt;&gt;&gt;&gt;&gt;</t>
  </si>
  <si>
    <t>OEJV 0211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</si>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</sst>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6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76" fontId="18" fillId="0" borderId="0" xfId="0" applyNumberFormat="1" applyFont="1" applyAlignment="1" applyProtection="1">
      <alignment vertical="center" wrapText="1"/>
      <protection locked="0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 Aur - O-C Diagr.</a:t>
            </a:r>
          </a:p>
        </c:rich>
      </c:tx>
      <c:layout>
        <c:manualLayout>
          <c:xMode val="edge"/>
          <c:yMode val="edge"/>
          <c:x val="0.38933798057149155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12930391863760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-85555</c:v>
                </c:pt>
                <c:pt idx="1">
                  <c:v>-76981.5</c:v>
                </c:pt>
                <c:pt idx="2">
                  <c:v>-71775</c:v>
                </c:pt>
                <c:pt idx="3">
                  <c:v>-71746</c:v>
                </c:pt>
                <c:pt idx="4">
                  <c:v>-71741</c:v>
                </c:pt>
                <c:pt idx="5">
                  <c:v>-71624</c:v>
                </c:pt>
                <c:pt idx="6">
                  <c:v>-71517</c:v>
                </c:pt>
                <c:pt idx="7">
                  <c:v>-71516</c:v>
                </c:pt>
                <c:pt idx="8">
                  <c:v>-70674.5</c:v>
                </c:pt>
                <c:pt idx="9">
                  <c:v>0</c:v>
                </c:pt>
                <c:pt idx="10">
                  <c:v>28174</c:v>
                </c:pt>
                <c:pt idx="11">
                  <c:v>28174</c:v>
                </c:pt>
                <c:pt idx="12">
                  <c:v>35854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-2.5209999999788124E-2</c:v>
                </c:pt>
                <c:pt idx="1">
                  <c:v>-4.5992999999725726E-2</c:v>
                </c:pt>
                <c:pt idx="2">
                  <c:v>-1.9050000002607703E-2</c:v>
                </c:pt>
                <c:pt idx="3">
                  <c:v>-1.4011999999638647E-2</c:v>
                </c:pt>
                <c:pt idx="4">
                  <c:v>-1.9902000000001863E-2</c:v>
                </c:pt>
                <c:pt idx="5">
                  <c:v>-2.012799999647541E-2</c:v>
                </c:pt>
                <c:pt idx="6">
                  <c:v>-2.4573999995482154E-2</c:v>
                </c:pt>
                <c:pt idx="7">
                  <c:v>-1.895199999853503E-2</c:v>
                </c:pt>
                <c:pt idx="8">
                  <c:v>-4.0389999921899289E-3</c:v>
                </c:pt>
                <c:pt idx="9">
                  <c:v>0</c:v>
                </c:pt>
                <c:pt idx="10">
                  <c:v>8.1479998916620389E-3</c:v>
                </c:pt>
                <c:pt idx="11">
                  <c:v>8.6580000497633591E-3</c:v>
                </c:pt>
                <c:pt idx="12">
                  <c:v>1.3787999974738341E-2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AE-4BDD-8BEF-6A899B09A12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-85555</c:v>
                </c:pt>
                <c:pt idx="1">
                  <c:v>-76981.5</c:v>
                </c:pt>
                <c:pt idx="2">
                  <c:v>-71775</c:v>
                </c:pt>
                <c:pt idx="3">
                  <c:v>-71746</c:v>
                </c:pt>
                <c:pt idx="4">
                  <c:v>-71741</c:v>
                </c:pt>
                <c:pt idx="5">
                  <c:v>-71624</c:v>
                </c:pt>
                <c:pt idx="6">
                  <c:v>-71517</c:v>
                </c:pt>
                <c:pt idx="7">
                  <c:v>-71516</c:v>
                </c:pt>
                <c:pt idx="8">
                  <c:v>-70674.5</c:v>
                </c:pt>
                <c:pt idx="9">
                  <c:v>0</c:v>
                </c:pt>
                <c:pt idx="10">
                  <c:v>28174</c:v>
                </c:pt>
                <c:pt idx="11">
                  <c:v>28174</c:v>
                </c:pt>
                <c:pt idx="12">
                  <c:v>35854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AE-4BDD-8BEF-6A899B09A12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-85555</c:v>
                </c:pt>
                <c:pt idx="1">
                  <c:v>-76981.5</c:v>
                </c:pt>
                <c:pt idx="2">
                  <c:v>-71775</c:v>
                </c:pt>
                <c:pt idx="3">
                  <c:v>-71746</c:v>
                </c:pt>
                <c:pt idx="4">
                  <c:v>-71741</c:v>
                </c:pt>
                <c:pt idx="5">
                  <c:v>-71624</c:v>
                </c:pt>
                <c:pt idx="6">
                  <c:v>-71517</c:v>
                </c:pt>
                <c:pt idx="7">
                  <c:v>-71516</c:v>
                </c:pt>
                <c:pt idx="8">
                  <c:v>-70674.5</c:v>
                </c:pt>
                <c:pt idx="9">
                  <c:v>0</c:v>
                </c:pt>
                <c:pt idx="10">
                  <c:v>28174</c:v>
                </c:pt>
                <c:pt idx="11">
                  <c:v>28174</c:v>
                </c:pt>
                <c:pt idx="12">
                  <c:v>35854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AE-4BDD-8BEF-6A899B09A12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-85555</c:v>
                </c:pt>
                <c:pt idx="1">
                  <c:v>-76981.5</c:v>
                </c:pt>
                <c:pt idx="2">
                  <c:v>-71775</c:v>
                </c:pt>
                <c:pt idx="3">
                  <c:v>-71746</c:v>
                </c:pt>
                <c:pt idx="4">
                  <c:v>-71741</c:v>
                </c:pt>
                <c:pt idx="5">
                  <c:v>-71624</c:v>
                </c:pt>
                <c:pt idx="6">
                  <c:v>-71517</c:v>
                </c:pt>
                <c:pt idx="7">
                  <c:v>-71516</c:v>
                </c:pt>
                <c:pt idx="8">
                  <c:v>-70674.5</c:v>
                </c:pt>
                <c:pt idx="9">
                  <c:v>0</c:v>
                </c:pt>
                <c:pt idx="10">
                  <c:v>28174</c:v>
                </c:pt>
                <c:pt idx="11">
                  <c:v>28174</c:v>
                </c:pt>
                <c:pt idx="12">
                  <c:v>35854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AE-4BDD-8BEF-6A899B09A12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-85555</c:v>
                </c:pt>
                <c:pt idx="1">
                  <c:v>-76981.5</c:v>
                </c:pt>
                <c:pt idx="2">
                  <c:v>-71775</c:v>
                </c:pt>
                <c:pt idx="3">
                  <c:v>-71746</c:v>
                </c:pt>
                <c:pt idx="4">
                  <c:v>-71741</c:v>
                </c:pt>
                <c:pt idx="5">
                  <c:v>-71624</c:v>
                </c:pt>
                <c:pt idx="6">
                  <c:v>-71517</c:v>
                </c:pt>
                <c:pt idx="7">
                  <c:v>-71516</c:v>
                </c:pt>
                <c:pt idx="8">
                  <c:v>-70674.5</c:v>
                </c:pt>
                <c:pt idx="9">
                  <c:v>0</c:v>
                </c:pt>
                <c:pt idx="10">
                  <c:v>28174</c:v>
                </c:pt>
                <c:pt idx="11">
                  <c:v>28174</c:v>
                </c:pt>
                <c:pt idx="12">
                  <c:v>35854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AE-4BDD-8BEF-6A899B09A12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-85555</c:v>
                </c:pt>
                <c:pt idx="1">
                  <c:v>-76981.5</c:v>
                </c:pt>
                <c:pt idx="2">
                  <c:v>-71775</c:v>
                </c:pt>
                <c:pt idx="3">
                  <c:v>-71746</c:v>
                </c:pt>
                <c:pt idx="4">
                  <c:v>-71741</c:v>
                </c:pt>
                <c:pt idx="5">
                  <c:v>-71624</c:v>
                </c:pt>
                <c:pt idx="6">
                  <c:v>-71517</c:v>
                </c:pt>
                <c:pt idx="7">
                  <c:v>-71516</c:v>
                </c:pt>
                <c:pt idx="8">
                  <c:v>-70674.5</c:v>
                </c:pt>
                <c:pt idx="9">
                  <c:v>0</c:v>
                </c:pt>
                <c:pt idx="10">
                  <c:v>28174</c:v>
                </c:pt>
                <c:pt idx="11">
                  <c:v>28174</c:v>
                </c:pt>
                <c:pt idx="12">
                  <c:v>35854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AE-4BDD-8BEF-6A899B09A12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-85555</c:v>
                </c:pt>
                <c:pt idx="1">
                  <c:v>-76981.5</c:v>
                </c:pt>
                <c:pt idx="2">
                  <c:v>-71775</c:v>
                </c:pt>
                <c:pt idx="3">
                  <c:v>-71746</c:v>
                </c:pt>
                <c:pt idx="4">
                  <c:v>-71741</c:v>
                </c:pt>
                <c:pt idx="5">
                  <c:v>-71624</c:v>
                </c:pt>
                <c:pt idx="6">
                  <c:v>-71517</c:v>
                </c:pt>
                <c:pt idx="7">
                  <c:v>-71516</c:v>
                </c:pt>
                <c:pt idx="8">
                  <c:v>-70674.5</c:v>
                </c:pt>
                <c:pt idx="9">
                  <c:v>0</c:v>
                </c:pt>
                <c:pt idx="10">
                  <c:v>28174</c:v>
                </c:pt>
                <c:pt idx="11">
                  <c:v>28174</c:v>
                </c:pt>
                <c:pt idx="12">
                  <c:v>35854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AE-4BDD-8BEF-6A899B09A12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-85555</c:v>
                </c:pt>
                <c:pt idx="1">
                  <c:v>-76981.5</c:v>
                </c:pt>
                <c:pt idx="2">
                  <c:v>-71775</c:v>
                </c:pt>
                <c:pt idx="3">
                  <c:v>-71746</c:v>
                </c:pt>
                <c:pt idx="4">
                  <c:v>-71741</c:v>
                </c:pt>
                <c:pt idx="5">
                  <c:v>-71624</c:v>
                </c:pt>
                <c:pt idx="6">
                  <c:v>-71517</c:v>
                </c:pt>
                <c:pt idx="7">
                  <c:v>-71516</c:v>
                </c:pt>
                <c:pt idx="8">
                  <c:v>-70674.5</c:v>
                </c:pt>
                <c:pt idx="9">
                  <c:v>0</c:v>
                </c:pt>
                <c:pt idx="10">
                  <c:v>28174</c:v>
                </c:pt>
                <c:pt idx="11">
                  <c:v>28174</c:v>
                </c:pt>
                <c:pt idx="12">
                  <c:v>35854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-2.5159517008329059E-2</c:v>
                </c:pt>
                <c:pt idx="1">
                  <c:v>-2.2533271603698217E-2</c:v>
                </c:pt>
                <c:pt idx="2">
                  <c:v>-2.0938409913698747E-2</c:v>
                </c:pt>
                <c:pt idx="3">
                  <c:v>-2.0929526596881312E-2</c:v>
                </c:pt>
                <c:pt idx="4">
                  <c:v>-2.0927994990533473E-2</c:v>
                </c:pt>
                <c:pt idx="5">
                  <c:v>-2.0892155401994163E-2</c:v>
                </c:pt>
                <c:pt idx="6">
                  <c:v>-2.0859379026150517E-2</c:v>
                </c:pt>
                <c:pt idx="7">
                  <c:v>-2.0859072704880952E-2</c:v>
                </c:pt>
                <c:pt idx="8">
                  <c:v>-2.06013033565405E-2</c:v>
                </c:pt>
                <c:pt idx="9">
                  <c:v>1.0477992094573198E-3</c:v>
                </c:pt>
                <c:pt idx="10">
                  <c:v>9.6780946582319498E-3</c:v>
                </c:pt>
                <c:pt idx="11">
                  <c:v>9.6780946582319498E-3</c:v>
                </c:pt>
                <c:pt idx="12">
                  <c:v>1.2030642008504866E-2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AE-4BDD-8BEF-6A899B09A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918216"/>
        <c:axId val="1"/>
      </c:scatterChart>
      <c:valAx>
        <c:axId val="662918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2918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9386912257939"/>
          <c:y val="0.9204921861831491"/>
          <c:w val="0.68174525841781897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28575</xdr:rowOff>
    </xdr:from>
    <xdr:to>
      <xdr:col>15</xdr:col>
      <xdr:colOff>304800</xdr:colOff>
      <xdr:row>18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1388286-5A85-4317-4977-09AFBDF62C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9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35</v>
      </c>
    </row>
    <row r="2" spans="1:7" x14ac:dyDescent="0.2">
      <c r="A2" t="s">
        <v>24</v>
      </c>
      <c r="B2" t="s">
        <v>36</v>
      </c>
      <c r="C2" s="14" t="s">
        <v>37</v>
      </c>
      <c r="D2" s="3"/>
    </row>
    <row r="3" spans="1:7" ht="13.5" thickBot="1" x14ac:dyDescent="0.25">
      <c r="C3" t="s">
        <v>38</v>
      </c>
    </row>
    <row r="4" spans="1:7" ht="14.25" thickTop="1" thickBot="1" x14ac:dyDescent="0.25">
      <c r="A4" s="5" t="s">
        <v>0</v>
      </c>
      <c r="C4" s="8" t="s">
        <v>30</v>
      </c>
      <c r="D4" s="9" t="s">
        <v>30</v>
      </c>
    </row>
    <row r="6" spans="1:7" x14ac:dyDescent="0.2">
      <c r="A6" s="5" t="s">
        <v>1</v>
      </c>
    </row>
    <row r="7" spans="1:7" x14ac:dyDescent="0.2">
      <c r="A7" t="s">
        <v>2</v>
      </c>
      <c r="C7" s="11">
        <v>52283.260999999999</v>
      </c>
      <c r="D7" t="s">
        <v>34</v>
      </c>
    </row>
    <row r="8" spans="1:7" x14ac:dyDescent="0.2">
      <c r="A8" t="s">
        <v>3</v>
      </c>
      <c r="C8" s="17">
        <v>0.204378</v>
      </c>
      <c r="D8" t="s">
        <v>32</v>
      </c>
    </row>
    <row r="9" spans="1:7" x14ac:dyDescent="0.2">
      <c r="A9" s="18" t="s">
        <v>42</v>
      </c>
      <c r="B9" s="19"/>
      <c r="C9" s="20">
        <v>-9.5</v>
      </c>
      <c r="D9" s="19" t="s">
        <v>43</v>
      </c>
      <c r="E9" s="19"/>
    </row>
    <row r="10" spans="1:7" ht="13.5" thickBot="1" x14ac:dyDescent="0.25">
      <c r="A10" s="19"/>
      <c r="B10" s="19"/>
      <c r="C10" s="4" t="s">
        <v>20</v>
      </c>
      <c r="D10" s="4" t="s">
        <v>21</v>
      </c>
      <c r="E10" s="19"/>
    </row>
    <row r="11" spans="1:7" x14ac:dyDescent="0.2">
      <c r="A11" s="19" t="s">
        <v>15</v>
      </c>
      <c r="B11" s="19"/>
      <c r="C11" s="21">
        <f ca="1">INTERCEPT(INDIRECT($G$11):G992,INDIRECT($F$11):F992)</f>
        <v>1.0477992094573198E-3</v>
      </c>
      <c r="D11" s="3"/>
      <c r="E11" s="19"/>
      <c r="F11" s="22" t="str">
        <f>"F"&amp;E19</f>
        <v>F21</v>
      </c>
      <c r="G11" s="23" t="str">
        <f>"G"&amp;E19</f>
        <v>G21</v>
      </c>
    </row>
    <row r="12" spans="1:7" x14ac:dyDescent="0.2">
      <c r="A12" s="19" t="s">
        <v>16</v>
      </c>
      <c r="B12" s="19"/>
      <c r="C12" s="21">
        <f ca="1">SLOPE(INDIRECT($G$11):G992,INDIRECT($F$11):F992)</f>
        <v>3.0632126956678601E-7</v>
      </c>
      <c r="D12" s="3"/>
      <c r="E12" s="19"/>
    </row>
    <row r="13" spans="1:7" x14ac:dyDescent="0.2">
      <c r="A13" s="19" t="s">
        <v>19</v>
      </c>
      <c r="B13" s="19"/>
      <c r="C13" s="3" t="s">
        <v>13</v>
      </c>
      <c r="D13" s="24" t="s">
        <v>44</v>
      </c>
      <c r="E13" s="20">
        <v>1</v>
      </c>
    </row>
    <row r="14" spans="1:7" x14ac:dyDescent="0.2">
      <c r="A14" s="19"/>
      <c r="B14" s="19"/>
      <c r="C14" s="19"/>
      <c r="D14" s="24" t="s">
        <v>45</v>
      </c>
      <c r="E14" s="25">
        <f ca="1">NOW()+15018.5+$C$9/24</f>
        <v>60175.778816319442</v>
      </c>
    </row>
    <row r="15" spans="1:7" x14ac:dyDescent="0.2">
      <c r="A15" s="26" t="s">
        <v>17</v>
      </c>
      <c r="B15" s="19"/>
      <c r="C15" s="27">
        <f ca="1">(C7+C11)+(C8+C12)*INT(MAX(F21:F3533))</f>
        <v>59611.041842642007</v>
      </c>
      <c r="D15" s="24" t="s">
        <v>46</v>
      </c>
      <c r="E15" s="25">
        <f ca="1">ROUND(2*(E14-$C$7)/$C$8,0)/2+E13</f>
        <v>38618.5</v>
      </c>
    </row>
    <row r="16" spans="1:7" x14ac:dyDescent="0.2">
      <c r="A16" s="28" t="s">
        <v>4</v>
      </c>
      <c r="B16" s="19"/>
      <c r="C16" s="29">
        <f ca="1">+C8+C12</f>
        <v>0.20437830632126958</v>
      </c>
      <c r="D16" s="24" t="s">
        <v>47</v>
      </c>
      <c r="E16" s="23">
        <f ca="1">ROUND(2*(E14-$C$15)/$C$16,0)/2+E13</f>
        <v>2764</v>
      </c>
    </row>
    <row r="17" spans="1:17" ht="13.5" thickBot="1" x14ac:dyDescent="0.25">
      <c r="A17" s="24" t="s">
        <v>31</v>
      </c>
      <c r="B17" s="19"/>
      <c r="C17" s="19">
        <f>COUNT(C21:C2191)</f>
        <v>13</v>
      </c>
      <c r="D17" s="24" t="s">
        <v>48</v>
      </c>
      <c r="E17" s="30">
        <f ca="1">+$C$15+$C$16*E16-15018.5-$C$9/24</f>
        <v>45157.839314647332</v>
      </c>
    </row>
    <row r="18" spans="1:17" ht="14.25" thickTop="1" thickBot="1" x14ac:dyDescent="0.25">
      <c r="A18" s="28" t="s">
        <v>5</v>
      </c>
      <c r="B18" s="19"/>
      <c r="C18" s="31">
        <f ca="1">+C15</f>
        <v>59611.041842642007</v>
      </c>
      <c r="D18" s="32">
        <f ca="1">+C16</f>
        <v>0.20437830632126958</v>
      </c>
      <c r="E18" s="33" t="s">
        <v>49</v>
      </c>
    </row>
    <row r="19" spans="1:17" ht="13.5" thickTop="1" x14ac:dyDescent="0.2">
      <c r="A19" s="34" t="s">
        <v>50</v>
      </c>
      <c r="E19" s="35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x14ac:dyDescent="0.2">
      <c r="A21" s="15" t="s">
        <v>39</v>
      </c>
      <c r="B21" s="16" t="s">
        <v>33</v>
      </c>
      <c r="C21" s="15">
        <v>34797.675999999999</v>
      </c>
      <c r="D21" s="15" t="s">
        <v>40</v>
      </c>
      <c r="E21">
        <f t="shared" ref="E21:E30" si="0">+(C21-C$7)/C$8</f>
        <v>-85555.123349871312</v>
      </c>
      <c r="F21">
        <f t="shared" ref="F21:F32" si="1">ROUND(2*E21,0)/2</f>
        <v>-85555</v>
      </c>
      <c r="G21">
        <f t="shared" ref="G21:G30" si="2">+C21-(C$7+F21*C$8)</f>
        <v>-2.5209999999788124E-2</v>
      </c>
      <c r="H21">
        <f t="shared" ref="H21:H32" si="3">+G21</f>
        <v>-2.5209999999788124E-2</v>
      </c>
      <c r="O21">
        <f t="shared" ref="O21:O30" ca="1" si="4">+C$11+C$12*$F21</f>
        <v>-2.5159517008329059E-2</v>
      </c>
      <c r="Q21" s="2">
        <f t="shared" ref="Q21:Q30" si="5">+C21-15018.5</f>
        <v>19779.175999999999</v>
      </c>
    </row>
    <row r="22" spans="1:17" x14ac:dyDescent="0.2">
      <c r="A22" s="15" t="s">
        <v>39</v>
      </c>
      <c r="B22" s="16" t="s">
        <v>33</v>
      </c>
      <c r="C22" s="15">
        <v>36549.89</v>
      </c>
      <c r="D22" s="15" t="s">
        <v>40</v>
      </c>
      <c r="E22">
        <f t="shared" si="0"/>
        <v>-76981.725038898512</v>
      </c>
      <c r="F22">
        <f t="shared" si="1"/>
        <v>-76981.5</v>
      </c>
      <c r="G22">
        <f t="shared" si="2"/>
        <v>-4.5992999999725726E-2</v>
      </c>
      <c r="H22">
        <f t="shared" si="3"/>
        <v>-4.5992999999725726E-2</v>
      </c>
      <c r="O22">
        <f t="shared" ca="1" si="4"/>
        <v>-2.2533271603698217E-2</v>
      </c>
      <c r="Q22" s="2">
        <f t="shared" si="5"/>
        <v>21531.39</v>
      </c>
    </row>
    <row r="23" spans="1:17" x14ac:dyDescent="0.2">
      <c r="A23" s="15" t="s">
        <v>39</v>
      </c>
      <c r="B23" s="16" t="s">
        <v>33</v>
      </c>
      <c r="C23" s="15">
        <v>37614.010999999999</v>
      </c>
      <c r="D23" s="15" t="s">
        <v>40</v>
      </c>
      <c r="E23">
        <f t="shared" si="0"/>
        <v>-71775.093209640952</v>
      </c>
      <c r="F23">
        <f t="shared" si="1"/>
        <v>-71775</v>
      </c>
      <c r="G23">
        <f t="shared" si="2"/>
        <v>-1.9050000002607703E-2</v>
      </c>
      <c r="H23">
        <f t="shared" si="3"/>
        <v>-1.9050000002607703E-2</v>
      </c>
      <c r="O23">
        <f t="shared" ca="1" si="4"/>
        <v>-2.0938409913698747E-2</v>
      </c>
      <c r="Q23" s="2">
        <f t="shared" si="5"/>
        <v>22595.510999999999</v>
      </c>
    </row>
    <row r="24" spans="1:17" x14ac:dyDescent="0.2">
      <c r="A24" s="15" t="s">
        <v>39</v>
      </c>
      <c r="B24" s="16" t="s">
        <v>33</v>
      </c>
      <c r="C24" s="15">
        <v>37619.942999999999</v>
      </c>
      <c r="D24" s="15" t="s">
        <v>40</v>
      </c>
      <c r="E24">
        <f t="shared" si="0"/>
        <v>-71746.068559238265</v>
      </c>
      <c r="F24">
        <f t="shared" si="1"/>
        <v>-71746</v>
      </c>
      <c r="G24">
        <f t="shared" si="2"/>
        <v>-1.4011999999638647E-2</v>
      </c>
      <c r="H24">
        <f t="shared" si="3"/>
        <v>-1.4011999999638647E-2</v>
      </c>
      <c r="O24">
        <f t="shared" ca="1" si="4"/>
        <v>-2.0929526596881312E-2</v>
      </c>
      <c r="Q24" s="2">
        <f t="shared" si="5"/>
        <v>22601.442999999999</v>
      </c>
    </row>
    <row r="25" spans="1:17" x14ac:dyDescent="0.2">
      <c r="A25" s="15" t="s">
        <v>39</v>
      </c>
      <c r="B25" s="16" t="s">
        <v>33</v>
      </c>
      <c r="C25" s="15">
        <v>37620.959000000003</v>
      </c>
      <c r="D25" s="15" t="s">
        <v>40</v>
      </c>
      <c r="E25">
        <f t="shared" si="0"/>
        <v>-71741.097378387087</v>
      </c>
      <c r="F25">
        <f t="shared" si="1"/>
        <v>-71741</v>
      </c>
      <c r="G25">
        <f t="shared" si="2"/>
        <v>-1.9902000000001863E-2</v>
      </c>
      <c r="H25">
        <f t="shared" si="3"/>
        <v>-1.9902000000001863E-2</v>
      </c>
      <c r="O25">
        <f t="shared" ca="1" si="4"/>
        <v>-2.0927994990533473E-2</v>
      </c>
      <c r="Q25" s="2">
        <f t="shared" si="5"/>
        <v>22602.459000000003</v>
      </c>
    </row>
    <row r="26" spans="1:17" x14ac:dyDescent="0.2">
      <c r="A26" s="15" t="s">
        <v>39</v>
      </c>
      <c r="B26" s="16" t="s">
        <v>33</v>
      </c>
      <c r="C26" s="15">
        <v>37644.870999999999</v>
      </c>
      <c r="D26" s="15" t="s">
        <v>40</v>
      </c>
      <c r="E26">
        <f t="shared" si="0"/>
        <v>-71624.098484181261</v>
      </c>
      <c r="F26">
        <f t="shared" si="1"/>
        <v>-71624</v>
      </c>
      <c r="G26">
        <f t="shared" si="2"/>
        <v>-2.012799999647541E-2</v>
      </c>
      <c r="H26">
        <f t="shared" si="3"/>
        <v>-2.012799999647541E-2</v>
      </c>
      <c r="O26">
        <f t="shared" ca="1" si="4"/>
        <v>-2.0892155401994163E-2</v>
      </c>
      <c r="Q26" s="2">
        <f t="shared" si="5"/>
        <v>22626.370999999999</v>
      </c>
    </row>
    <row r="27" spans="1:17" x14ac:dyDescent="0.2">
      <c r="A27" s="15" t="s">
        <v>39</v>
      </c>
      <c r="B27" s="16" t="s">
        <v>33</v>
      </c>
      <c r="C27" s="15">
        <v>37666.735000000001</v>
      </c>
      <c r="D27" s="15" t="s">
        <v>40</v>
      </c>
      <c r="E27">
        <f t="shared" si="0"/>
        <v>-71517.120237990384</v>
      </c>
      <c r="F27">
        <f t="shared" si="1"/>
        <v>-71517</v>
      </c>
      <c r="G27">
        <f t="shared" si="2"/>
        <v>-2.4573999995482154E-2</v>
      </c>
      <c r="H27">
        <f t="shared" si="3"/>
        <v>-2.4573999995482154E-2</v>
      </c>
      <c r="O27">
        <f t="shared" ca="1" si="4"/>
        <v>-2.0859379026150517E-2</v>
      </c>
      <c r="Q27" s="2">
        <f t="shared" si="5"/>
        <v>22648.235000000001</v>
      </c>
    </row>
    <row r="28" spans="1:17" x14ac:dyDescent="0.2">
      <c r="A28" s="15" t="s">
        <v>39</v>
      </c>
      <c r="B28" s="16" t="s">
        <v>33</v>
      </c>
      <c r="C28" s="15">
        <v>37666.945</v>
      </c>
      <c r="D28" s="15" t="s">
        <v>40</v>
      </c>
      <c r="E28">
        <f t="shared" si="0"/>
        <v>-71516.092730137287</v>
      </c>
      <c r="F28">
        <f t="shared" si="1"/>
        <v>-71516</v>
      </c>
      <c r="G28">
        <f t="shared" si="2"/>
        <v>-1.895199999853503E-2</v>
      </c>
      <c r="H28">
        <f t="shared" si="3"/>
        <v>-1.895199999853503E-2</v>
      </c>
      <c r="O28">
        <f t="shared" ca="1" si="4"/>
        <v>-2.0859072704880952E-2</v>
      </c>
      <c r="Q28" s="2">
        <f t="shared" si="5"/>
        <v>22648.445</v>
      </c>
    </row>
    <row r="29" spans="1:17" x14ac:dyDescent="0.2">
      <c r="A29" s="15" t="s">
        <v>39</v>
      </c>
      <c r="B29" s="16" t="s">
        <v>33</v>
      </c>
      <c r="C29" s="15">
        <v>37838.944000000003</v>
      </c>
      <c r="D29" s="15" t="s">
        <v>40</v>
      </c>
      <c r="E29">
        <f t="shared" si="0"/>
        <v>-70674.519762401018</v>
      </c>
      <c r="F29">
        <f t="shared" si="1"/>
        <v>-70674.5</v>
      </c>
      <c r="G29">
        <f t="shared" si="2"/>
        <v>-4.0389999921899289E-3</v>
      </c>
      <c r="H29">
        <f t="shared" si="3"/>
        <v>-4.0389999921899289E-3</v>
      </c>
      <c r="O29">
        <f t="shared" ca="1" si="4"/>
        <v>-2.06013033565405E-2</v>
      </c>
      <c r="Q29" s="2">
        <f t="shared" si="5"/>
        <v>22820.444000000003</v>
      </c>
    </row>
    <row r="30" spans="1:17" x14ac:dyDescent="0.2">
      <c r="A30" s="11" t="s">
        <v>32</v>
      </c>
      <c r="B30" s="12" t="s">
        <v>33</v>
      </c>
      <c r="C30" s="11">
        <v>52283.260999999999</v>
      </c>
      <c r="D30" s="13">
        <v>2E-3</v>
      </c>
      <c r="E30">
        <f t="shared" si="0"/>
        <v>0</v>
      </c>
      <c r="F30">
        <f t="shared" si="1"/>
        <v>0</v>
      </c>
      <c r="G30">
        <f t="shared" si="2"/>
        <v>0</v>
      </c>
      <c r="H30">
        <f t="shared" si="3"/>
        <v>0</v>
      </c>
      <c r="O30">
        <f t="shared" ca="1" si="4"/>
        <v>1.0477992094573198E-3</v>
      </c>
      <c r="Q30" s="2">
        <f t="shared" si="5"/>
        <v>37264.760999999999</v>
      </c>
    </row>
    <row r="31" spans="1:17" x14ac:dyDescent="0.2">
      <c r="A31" s="36" t="s">
        <v>51</v>
      </c>
      <c r="B31" s="37" t="s">
        <v>33</v>
      </c>
      <c r="C31" s="38">
        <v>58041.414919999894</v>
      </c>
      <c r="D31" s="38">
        <v>5.0000000000000001E-4</v>
      </c>
      <c r="E31">
        <f>+(C31-C$7)/C$8</f>
        <v>28174.039867304185</v>
      </c>
      <c r="F31">
        <f t="shared" si="1"/>
        <v>28174</v>
      </c>
      <c r="G31">
        <f>+C31-(C$7+F31*C$8)</f>
        <v>8.1479998916620389E-3</v>
      </c>
      <c r="H31">
        <f t="shared" si="3"/>
        <v>8.1479998916620389E-3</v>
      </c>
      <c r="O31">
        <f ca="1">+C$11+C$12*$F31</f>
        <v>9.6780946582319498E-3</v>
      </c>
      <c r="Q31" s="2">
        <f>+C31-15018.5</f>
        <v>43022.914919999894</v>
      </c>
    </row>
    <row r="32" spans="1:17" x14ac:dyDescent="0.2">
      <c r="A32" s="36" t="s">
        <v>51</v>
      </c>
      <c r="B32" s="37" t="s">
        <v>33</v>
      </c>
      <c r="C32" s="38">
        <v>58041.415430000052</v>
      </c>
      <c r="D32" s="38">
        <v>1.1000000000000001E-3</v>
      </c>
      <c r="E32">
        <f>+(C32-C$7)/C$8</f>
        <v>28174.042362681175</v>
      </c>
      <c r="F32">
        <f t="shared" si="1"/>
        <v>28174</v>
      </c>
      <c r="G32">
        <f>+C32-(C$7+F32*C$8)</f>
        <v>8.6580000497633591E-3</v>
      </c>
      <c r="H32">
        <f t="shared" si="3"/>
        <v>8.6580000497633591E-3</v>
      </c>
      <c r="O32">
        <f ca="1">+C$11+C$12*$F32</f>
        <v>9.6780946582319498E-3</v>
      </c>
      <c r="Q32" s="2">
        <f>+C32-15018.5</f>
        <v>43022.915430000052</v>
      </c>
    </row>
    <row r="33" spans="1:17" x14ac:dyDescent="0.2">
      <c r="A33" s="39" t="s">
        <v>52</v>
      </c>
      <c r="B33" s="40" t="s">
        <v>33</v>
      </c>
      <c r="C33" s="41">
        <v>59611.043599999975</v>
      </c>
      <c r="D33" s="10"/>
      <c r="E33">
        <f>+(C33-C$7)/C$8</f>
        <v>35854.067463229781</v>
      </c>
      <c r="F33">
        <f t="shared" ref="F33" si="6">ROUND(2*E33,0)/2</f>
        <v>35854</v>
      </c>
      <c r="G33">
        <f>+C33-(C$7+F33*C$8)</f>
        <v>1.3787999974738341E-2</v>
      </c>
      <c r="H33">
        <f t="shared" ref="H33" si="7">+G33</f>
        <v>1.3787999974738341E-2</v>
      </c>
      <c r="O33">
        <f ca="1">+C$11+C$12*$F33</f>
        <v>1.2030642008504866E-2</v>
      </c>
      <c r="Q33" s="2">
        <f>+C33-15018.5</f>
        <v>44592.543599999975</v>
      </c>
    </row>
    <row r="34" spans="1:17" x14ac:dyDescent="0.2">
      <c r="C34" s="10"/>
      <c r="D34" s="10"/>
    </row>
    <row r="35" spans="1:17" x14ac:dyDescent="0.2">
      <c r="C35" s="10"/>
      <c r="D35" s="10"/>
    </row>
    <row r="36" spans="1:17" x14ac:dyDescent="0.2">
      <c r="C36" s="10"/>
      <c r="D36" s="10"/>
    </row>
    <row r="37" spans="1:17" x14ac:dyDescent="0.2">
      <c r="C37" s="10"/>
      <c r="D37" s="10"/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</sheetData>
  <protectedRanges>
    <protectedRange sqref="A31:D32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2023-08-19T06:41:29Z</dcterms:modified>
</cp:coreProperties>
</file>