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1C09025-EF90-428F-93C6-BE77FEAFFB6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47" i="2" l="1"/>
  <c r="F47" i="2" s="1"/>
  <c r="G47" i="2" s="1"/>
  <c r="K47" i="2" s="1"/>
  <c r="Q47" i="2"/>
  <c r="E48" i="2"/>
  <c r="F48" i="2" s="1"/>
  <c r="G48" i="2" s="1"/>
  <c r="K48" i="2" s="1"/>
  <c r="Q48" i="2"/>
  <c r="E46" i="2"/>
  <c r="F46" i="2"/>
  <c r="G46" i="2"/>
  <c r="K46" i="2" s="1"/>
  <c r="Q46" i="2"/>
  <c r="E43" i="2"/>
  <c r="F43" i="2" s="1"/>
  <c r="G43" i="2" s="1"/>
  <c r="K43" i="2" s="1"/>
  <c r="Q43" i="2"/>
  <c r="Q45" i="2"/>
  <c r="E45" i="2"/>
  <c r="F45" i="2" s="1"/>
  <c r="G45" i="2" s="1"/>
  <c r="K45" i="2" s="1"/>
  <c r="E38" i="2"/>
  <c r="F38" i="2" s="1"/>
  <c r="G38" i="2" s="1"/>
  <c r="K38" i="2" s="1"/>
  <c r="E39" i="2"/>
  <c r="F39" i="2" s="1"/>
  <c r="G39" i="2" s="1"/>
  <c r="K39" i="2" s="1"/>
  <c r="E40" i="2"/>
  <c r="F40" i="2" s="1"/>
  <c r="G40" i="2" s="1"/>
  <c r="K40" i="2" s="1"/>
  <c r="E41" i="2"/>
  <c r="F41" i="2" s="1"/>
  <c r="G41" i="2" s="1"/>
  <c r="K41" i="2" s="1"/>
  <c r="E42" i="2"/>
  <c r="F42" i="2" s="1"/>
  <c r="G42" i="2" s="1"/>
  <c r="K42" i="2" s="1"/>
  <c r="E44" i="2"/>
  <c r="F44" i="2" s="1"/>
  <c r="G44" i="2" s="1"/>
  <c r="K44" i="2" s="1"/>
  <c r="C9" i="2"/>
  <c r="E34" i="2"/>
  <c r="F34" i="2"/>
  <c r="G34" i="2"/>
  <c r="K34" i="2" s="1"/>
  <c r="E35" i="2"/>
  <c r="F35" i="2"/>
  <c r="G35" i="2" s="1"/>
  <c r="K35" i="2" s="1"/>
  <c r="E36" i="2"/>
  <c r="F36" i="2"/>
  <c r="G36" i="2"/>
  <c r="K36" i="2" s="1"/>
  <c r="E37" i="2"/>
  <c r="F37" i="2"/>
  <c r="G37" i="2" s="1"/>
  <c r="K37" i="2" s="1"/>
  <c r="D9" i="2"/>
  <c r="Q42" i="2"/>
  <c r="F25" i="2"/>
  <c r="G25" i="2" s="1"/>
  <c r="K25" i="2" s="1"/>
  <c r="E30" i="2"/>
  <c r="F30" i="2"/>
  <c r="G30" i="2"/>
  <c r="K30" i="2" s="1"/>
  <c r="E31" i="2"/>
  <c r="F31" i="2"/>
  <c r="G31" i="2" s="1"/>
  <c r="K31" i="2" s="1"/>
  <c r="E32" i="2"/>
  <c r="F32" i="2"/>
  <c r="G32" i="2"/>
  <c r="K32" i="2" s="1"/>
  <c r="E33" i="2"/>
  <c r="F33" i="2"/>
  <c r="G33" i="2" s="1"/>
  <c r="K33" i="2" s="1"/>
  <c r="Q44" i="2"/>
  <c r="Q41" i="2"/>
  <c r="F16" i="2"/>
  <c r="F17" i="2" s="1"/>
  <c r="C17" i="2"/>
  <c r="Q38" i="2"/>
  <c r="Q39" i="2"/>
  <c r="Q40" i="2"/>
  <c r="E29" i="2"/>
  <c r="F29" i="2" s="1"/>
  <c r="G29" i="2" s="1"/>
  <c r="K29" i="2" s="1"/>
  <c r="E28" i="2"/>
  <c r="F28" i="2"/>
  <c r="G28" i="2"/>
  <c r="K28" i="2" s="1"/>
  <c r="E27" i="2"/>
  <c r="F27" i="2"/>
  <c r="G27" i="2"/>
  <c r="K27" i="2"/>
  <c r="E26" i="2"/>
  <c r="F26" i="2"/>
  <c r="G26" i="2"/>
  <c r="K26" i="2" s="1"/>
  <c r="E25" i="2"/>
  <c r="E24" i="2"/>
  <c r="F24" i="2"/>
  <c r="G24" i="2"/>
  <c r="K24" i="2" s="1"/>
  <c r="E23" i="2"/>
  <c r="F23" i="2"/>
  <c r="G23" i="2" s="1"/>
  <c r="K23" i="2" s="1"/>
  <c r="E22" i="2"/>
  <c r="F22" i="2"/>
  <c r="G22" i="2"/>
  <c r="K22" i="2" s="1"/>
  <c r="E21" i="2"/>
  <c r="F21" i="2"/>
  <c r="G21" i="2" s="1"/>
  <c r="H21" i="2" s="1"/>
  <c r="E40" i="1"/>
  <c r="F40" i="1"/>
  <c r="G40" i="1"/>
  <c r="I40" i="1"/>
  <c r="F11" i="1"/>
  <c r="Q40" i="1"/>
  <c r="E28" i="1"/>
  <c r="F28" i="1"/>
  <c r="G28" i="1"/>
  <c r="N28" i="1"/>
  <c r="E33" i="1"/>
  <c r="F33" i="1"/>
  <c r="G33" i="1"/>
  <c r="N33" i="1"/>
  <c r="E21" i="1"/>
  <c r="F21" i="1"/>
  <c r="G21" i="1"/>
  <c r="I21" i="1"/>
  <c r="E22" i="1"/>
  <c r="F22" i="1"/>
  <c r="G22" i="1"/>
  <c r="N22" i="1"/>
  <c r="E23" i="1"/>
  <c r="F23" i="1"/>
  <c r="G23" i="1"/>
  <c r="I23" i="1"/>
  <c r="E24" i="1"/>
  <c r="F24" i="1"/>
  <c r="G24" i="1"/>
  <c r="E25" i="1"/>
  <c r="F25" i="1"/>
  <c r="G25" i="1"/>
  <c r="I25" i="1"/>
  <c r="E26" i="1"/>
  <c r="F26" i="1"/>
  <c r="G26" i="1"/>
  <c r="J26" i="1"/>
  <c r="E27" i="1"/>
  <c r="F27" i="1"/>
  <c r="G27" i="1"/>
  <c r="I27" i="1"/>
  <c r="E29" i="1"/>
  <c r="F29" i="1"/>
  <c r="G29" i="1"/>
  <c r="I29" i="1"/>
  <c r="E30" i="1"/>
  <c r="F30" i="1"/>
  <c r="G30" i="1"/>
  <c r="N30" i="1"/>
  <c r="E31" i="1"/>
  <c r="F31" i="1"/>
  <c r="G31" i="1"/>
  <c r="N31" i="1"/>
  <c r="E32" i="1"/>
  <c r="F32" i="1"/>
  <c r="G32" i="1"/>
  <c r="N32" i="1"/>
  <c r="E34" i="1"/>
  <c r="F34" i="1"/>
  <c r="G34" i="1"/>
  <c r="N34" i="1"/>
  <c r="E35" i="1"/>
  <c r="F35" i="1"/>
  <c r="G35" i="1"/>
  <c r="N35" i="1"/>
  <c r="E36" i="1"/>
  <c r="F36" i="1"/>
  <c r="G36" i="1"/>
  <c r="N36" i="1"/>
  <c r="E37" i="1"/>
  <c r="F37" i="1"/>
  <c r="G37" i="1"/>
  <c r="N37" i="1"/>
  <c r="E38" i="1"/>
  <c r="F38" i="1"/>
  <c r="G38" i="1"/>
  <c r="N38" i="1"/>
  <c r="E39" i="1"/>
  <c r="F39" i="1"/>
  <c r="G39" i="1"/>
  <c r="I39" i="1"/>
  <c r="Q28" i="1"/>
  <c r="Q33" i="1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2" i="1"/>
  <c r="Q30" i="1"/>
  <c r="Q31" i="1"/>
  <c r="Q32" i="1"/>
  <c r="Q35" i="1"/>
  <c r="Q36" i="1"/>
  <c r="Q37" i="1"/>
  <c r="Q38" i="1"/>
  <c r="Q39" i="1"/>
  <c r="G11" i="1"/>
  <c r="E15" i="1"/>
  <c r="C17" i="1"/>
  <c r="Q21" i="1"/>
  <c r="Q23" i="1"/>
  <c r="I24" i="1"/>
  <c r="Q24" i="1"/>
  <c r="Q25" i="1"/>
  <c r="Q26" i="1"/>
  <c r="Q27" i="1"/>
  <c r="Q29" i="1"/>
  <c r="Q34" i="1"/>
  <c r="C11" i="2"/>
  <c r="C12" i="2"/>
  <c r="C11" i="1"/>
  <c r="O47" i="2" l="1"/>
  <c r="O48" i="2"/>
  <c r="C16" i="2"/>
  <c r="D18" i="2" s="1"/>
  <c r="O28" i="2"/>
  <c r="O21" i="2"/>
  <c r="O43" i="2"/>
  <c r="O27" i="2"/>
  <c r="O38" i="2"/>
  <c r="O26" i="2"/>
  <c r="O39" i="2"/>
  <c r="O40" i="2"/>
  <c r="O25" i="2"/>
  <c r="O32" i="2"/>
  <c r="O29" i="2"/>
  <c r="O41" i="2"/>
  <c r="C15" i="2"/>
  <c r="O34" i="2"/>
  <c r="O22" i="2"/>
  <c r="O44" i="2"/>
  <c r="O46" i="2"/>
  <c r="O37" i="2"/>
  <c r="O35" i="2"/>
  <c r="O31" i="2"/>
  <c r="O23" i="2"/>
  <c r="O24" i="2"/>
  <c r="O30" i="2"/>
  <c r="O36" i="2"/>
  <c r="O33" i="2"/>
  <c r="O45" i="2"/>
  <c r="O42" i="2"/>
  <c r="C12" i="1"/>
  <c r="C16" i="1" l="1"/>
  <c r="D18" i="1" s="1"/>
  <c r="O28" i="1"/>
  <c r="O26" i="1"/>
  <c r="O25" i="1"/>
  <c r="O40" i="1"/>
  <c r="O24" i="1"/>
  <c r="O36" i="1"/>
  <c r="O33" i="1"/>
  <c r="O22" i="1"/>
  <c r="O31" i="1"/>
  <c r="O37" i="1"/>
  <c r="O35" i="1"/>
  <c r="O21" i="1"/>
  <c r="O38" i="1"/>
  <c r="O29" i="1"/>
  <c r="O32" i="1"/>
  <c r="O30" i="1"/>
  <c r="O23" i="1"/>
  <c r="O39" i="1"/>
  <c r="C15" i="1"/>
  <c r="O27" i="1"/>
  <c r="O34" i="1"/>
  <c r="C18" i="2"/>
  <c r="F18" i="2"/>
  <c r="F19" i="2" s="1"/>
  <c r="C18" i="1" l="1"/>
  <c r="E16" i="1"/>
  <c r="E17" i="1" s="1"/>
</calcChain>
</file>

<file path=xl/sharedStrings.xml><?xml version="1.0" encoding="utf-8"?>
<sst xmlns="http://schemas.openxmlformats.org/spreadsheetml/2006/main" count="179" uniqueCount="72">
  <si>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</si>
  <si>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</si>
  <si>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</si>
  <si>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</si>
  <si>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</si>
  <si>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</si>
  <si>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</si>
  <si>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</si>
  <si>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</si>
  <si>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</si>
  <si>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</si>
  <si>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</si>
  <si>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</si>
  <si>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</si>
  <si>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</si>
  <si>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</si>
  <si>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</si>
  <si>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</si>
  <si>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</si>
  <si>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</si>
  <si>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</si>
  <si>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</si>
  <si>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</si>
  <si>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</si>
  <si>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</si>
  <si>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</si>
  <si>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</si>
  <si>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</si>
  <si>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5484</t>
  </si>
  <si>
    <t>I</t>
  </si>
  <si>
    <t>IBVS 5263</t>
  </si>
  <si>
    <t>IBVS</t>
  </si>
  <si>
    <t>Nelson</t>
  </si>
  <si>
    <t># of data points:</t>
  </si>
  <si>
    <t>V364 Aur / gsc 3359-0642</t>
  </si>
  <si>
    <t>IBVS 5672</t>
  </si>
  <si>
    <t>IBVS 5657</t>
  </si>
  <si>
    <t>??</t>
  </si>
  <si>
    <t>not avail.</t>
  </si>
  <si>
    <t>IBVS 5731</t>
  </si>
  <si>
    <t>GCVS</t>
  </si>
  <si>
    <t>IBVS 5653</t>
  </si>
  <si>
    <t>IBVS 5741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</si>
  <si>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</si>
  <si>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</si>
  <si>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</si>
  <si>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</si>
  <si>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</si>
  <si>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</si>
  <si>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5802</t>
  </si>
  <si>
    <t>Start of linear fit &gt;&gt;&gt;&gt;&gt;&gt;&gt;&gt;&gt;&gt;&gt;&gt;&gt;&gt;&gt;&gt;&gt;&gt;&gt;&gt;&gt;</t>
  </si>
  <si>
    <t>OEJV 0074</t>
  </si>
  <si>
    <t>CCD+I</t>
  </si>
  <si>
    <t>CCD+R</t>
  </si>
  <si>
    <t>IBVS 5874</t>
  </si>
  <si>
    <t>IBVS 5894</t>
  </si>
  <si>
    <t>OEJV 0107</t>
  </si>
  <si>
    <t>IBVS 5945</t>
  </si>
  <si>
    <t>Add cycle</t>
  </si>
  <si>
    <t>Old Cycle</t>
  </si>
  <si>
    <t>IBVS 5992</t>
  </si>
  <si>
    <t>IBVS 6070</t>
  </si>
  <si>
    <t>IBVS 6092</t>
  </si>
  <si>
    <t>V0364 Aur / gsc 3359-0642</t>
  </si>
  <si>
    <t>IBVS 6118</t>
  </si>
  <si>
    <t>IBVS 6152</t>
  </si>
  <si>
    <t>OEJV 0211</t>
  </si>
  <si>
    <t>pg</t>
  </si>
  <si>
    <t>vis</t>
  </si>
  <si>
    <t>PE</t>
  </si>
  <si>
    <t>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</si>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</sst>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  <xf numFmtId="0" fontId="6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9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8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V364 Aur - O-C Diagr.</a:t>
            </a:r>
          </a:p>
        </c:rich>
      </c:tx>
      <c:layout>
        <c:manualLayout>
          <c:xMode val="edge"/>
          <c:yMode val="edge"/>
          <c:x val="0.3565217391304347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43478260869566"/>
          <c:y val="0.14814859468012961"/>
          <c:w val="0.77739130434782611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5.2755785873159766E-7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63-4354-89D7-BFAFDF541E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63-4354-89D7-BFAFDF541E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63-4354-89D7-BFAFDF541E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">
                  <c:v>1.1438745423220098E-4</c:v>
                </c:pt>
                <c:pt idx="2">
                  <c:v>-5.0941488734679297E-4</c:v>
                </c:pt>
                <c:pt idx="3">
                  <c:v>3.775219083763659E-4</c:v>
                </c:pt>
                <c:pt idx="4">
                  <c:v>4.5453258644556627E-4</c:v>
                </c:pt>
                <c:pt idx="5">
                  <c:v>-2.6598206022754312E-4</c:v>
                </c:pt>
                <c:pt idx="6">
                  <c:v>7.1535930328536779E-4</c:v>
                </c:pt>
                <c:pt idx="7">
                  <c:v>-6.7390978074399754E-4</c:v>
                </c:pt>
                <c:pt idx="8">
                  <c:v>-3.2401106727775186E-4</c:v>
                </c:pt>
                <c:pt idx="9">
                  <c:v>-2.252456615678966E-4</c:v>
                </c:pt>
                <c:pt idx="10">
                  <c:v>-1.9238002714700997E-3</c:v>
                </c:pt>
                <c:pt idx="11">
                  <c:v>6.5939709747908637E-4</c:v>
                </c:pt>
                <c:pt idx="12">
                  <c:v>-7.1461603511124849E-4</c:v>
                </c:pt>
                <c:pt idx="13">
                  <c:v>-4.4853336294181645E-4</c:v>
                </c:pt>
                <c:pt idx="14">
                  <c:v>-2.3749584215693176E-4</c:v>
                </c:pt>
                <c:pt idx="15">
                  <c:v>-2.8285582811804488E-4</c:v>
                </c:pt>
                <c:pt idx="16">
                  <c:v>1.714417157927528E-5</c:v>
                </c:pt>
                <c:pt idx="17">
                  <c:v>6.1714417097391561E-4</c:v>
                </c:pt>
                <c:pt idx="18">
                  <c:v>5.8819539844989777E-5</c:v>
                </c:pt>
                <c:pt idx="19">
                  <c:v>1.0466706371516921E-3</c:v>
                </c:pt>
                <c:pt idx="20">
                  <c:v>-3.5486234264681116E-4</c:v>
                </c:pt>
                <c:pt idx="21">
                  <c:v>-1.374136409140192E-4</c:v>
                </c:pt>
                <c:pt idx="22">
                  <c:v>-6.3585325551684946E-4</c:v>
                </c:pt>
                <c:pt idx="23">
                  <c:v>-1.9244783470639959E-4</c:v>
                </c:pt>
                <c:pt idx="24">
                  <c:v>-6.3585325551684946E-4</c:v>
                </c:pt>
                <c:pt idx="25">
                  <c:v>-1.9244783470639959E-4</c:v>
                </c:pt>
                <c:pt idx="26">
                  <c:v>-7.0573553239228204E-4</c:v>
                </c:pt>
                <c:pt idx="27">
                  <c:v>4.792044244823046E-3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63-4354-89D7-BFAFDF541E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63-4354-89D7-BFAFDF541E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63-4354-89D7-BFAFDF541E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  <c:pt idx="20">
                    <c:v>2.9999999999999997E-4</c:v>
                  </c:pt>
                  <c:pt idx="21">
                    <c:v>2.9999999999999997E-4</c:v>
                  </c:pt>
                  <c:pt idx="22">
                    <c:v>1E-4</c:v>
                  </c:pt>
                  <c:pt idx="23">
                    <c:v>2.0000000000000001E-4</c:v>
                  </c:pt>
                  <c:pt idx="24">
                    <c:v>4.0000000000000002E-4</c:v>
                  </c:pt>
                  <c:pt idx="25">
                    <c:v>5.9999999999999995E-4</c:v>
                  </c:pt>
                  <c:pt idx="26">
                    <c:v>2.3E-3</c:v>
                  </c:pt>
                  <c:pt idx="27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63-4354-89D7-BFAFDF541E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-4047</c:v>
                </c:pt>
                <c:pt idx="1">
                  <c:v>-2438</c:v>
                </c:pt>
                <c:pt idx="2">
                  <c:v>-2010</c:v>
                </c:pt>
                <c:pt idx="3">
                  <c:v>-963</c:v>
                </c:pt>
                <c:pt idx="4">
                  <c:v>-950</c:v>
                </c:pt>
                <c:pt idx="5">
                  <c:v>-921</c:v>
                </c:pt>
                <c:pt idx="6">
                  <c:v>-880</c:v>
                </c:pt>
                <c:pt idx="7">
                  <c:v>-552</c:v>
                </c:pt>
                <c:pt idx="8">
                  <c:v>-488</c:v>
                </c:pt>
                <c:pt idx="9">
                  <c:v>-399</c:v>
                </c:pt>
                <c:pt idx="10">
                  <c:v>-325</c:v>
                </c:pt>
                <c:pt idx="11">
                  <c:v>-272</c:v>
                </c:pt>
                <c:pt idx="12">
                  <c:v>-7</c:v>
                </c:pt>
                <c:pt idx="13">
                  <c:v>0</c:v>
                </c:pt>
                <c:pt idx="14">
                  <c:v>233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1179</c:v>
                </c:pt>
                <c:pt idx="19">
                  <c:v>1747</c:v>
                </c:pt>
                <c:pt idx="20">
                  <c:v>2222</c:v>
                </c:pt>
                <c:pt idx="21">
                  <c:v>3143</c:v>
                </c:pt>
                <c:pt idx="22">
                  <c:v>3638</c:v>
                </c:pt>
                <c:pt idx="23">
                  <c:v>3757</c:v>
                </c:pt>
                <c:pt idx="24">
                  <c:v>3638</c:v>
                </c:pt>
                <c:pt idx="25">
                  <c:v>3757</c:v>
                </c:pt>
                <c:pt idx="26">
                  <c:v>4156</c:v>
                </c:pt>
                <c:pt idx="27">
                  <c:v>5855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-6.5814054239334246E-4</c:v>
                </c:pt>
                <c:pt idx="1">
                  <c:v>-4.3075315383506207E-4</c:v>
                </c:pt>
                <c:pt idx="2">
                  <c:v>-3.7026726054547601E-4</c:v>
                </c:pt>
                <c:pt idx="3">
                  <c:v>-2.2230293747492312E-4</c:v>
                </c:pt>
                <c:pt idx="4">
                  <c:v>-2.2046574912734223E-4</c:v>
                </c:pt>
                <c:pt idx="5">
                  <c:v>-2.1636740589043102E-4</c:v>
                </c:pt>
                <c:pt idx="6">
                  <c:v>-2.1057319648652207E-4</c:v>
                </c:pt>
                <c:pt idx="7">
                  <c:v>-1.6421952125525051E-4</c:v>
                </c:pt>
                <c:pt idx="8">
                  <c:v>-1.5517490169792922E-4</c:v>
                </c:pt>
                <c:pt idx="9">
                  <c:v>-1.425972276260293E-4</c:v>
                </c:pt>
                <c:pt idx="10">
                  <c:v>-1.3213938626287659E-4</c:v>
                </c:pt>
                <c:pt idx="11">
                  <c:v>-1.2464931069196988E-4</c:v>
                </c:pt>
                <c:pt idx="12">
                  <c:v>-8.7198932837436447E-5</c:v>
                </c:pt>
                <c:pt idx="13">
                  <c:v>-8.6209677573354426E-5</c:v>
                </c:pt>
                <c:pt idx="14">
                  <c:v>-5.3281609497481626E-5</c:v>
                </c:pt>
                <c:pt idx="15">
                  <c:v>-4.9041944079987275E-5</c:v>
                </c:pt>
                <c:pt idx="16">
                  <c:v>-4.9041944079987275E-5</c:v>
                </c:pt>
                <c:pt idx="17">
                  <c:v>-4.9041944079987275E-5</c:v>
                </c:pt>
                <c:pt idx="18">
                  <c:v>8.0409173334173602E-5</c:v>
                </c:pt>
                <c:pt idx="19">
                  <c:v>1.6068017190539998E-4</c:v>
                </c:pt>
                <c:pt idx="20">
                  <c:v>2.2780820768239393E-4</c:v>
                </c:pt>
                <c:pt idx="21">
                  <c:v>3.579659359994705E-4</c:v>
                </c:pt>
                <c:pt idx="22">
                  <c:v>4.2792041538812731E-4</c:v>
                </c:pt>
                <c:pt idx="23">
                  <c:v>4.4473775487752161E-4</c:v>
                </c:pt>
                <c:pt idx="24">
                  <c:v>4.2792041538812731E-4</c:v>
                </c:pt>
                <c:pt idx="25">
                  <c:v>4.4473775487752161E-4</c:v>
                </c:pt>
                <c:pt idx="26">
                  <c:v>5.0112530493019638E-4</c:v>
                </c:pt>
                <c:pt idx="27">
                  <c:v>7.4123168974095984E-4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63-4354-89D7-BFAFDF54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46704"/>
        <c:axId val="1"/>
      </c:scatterChart>
      <c:valAx>
        <c:axId val="646646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9130434782608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646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478260869565217"/>
          <c:y val="0.91975600272188196"/>
          <c:w val="0.726956521739130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V364 Aur - O-C Diagr.</a:t>
            </a:r>
          </a:p>
        </c:rich>
      </c:tx>
      <c:layout>
        <c:manualLayout>
          <c:xMode val="edge"/>
          <c:yMode val="edge"/>
          <c:x val="0.38933389326334206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3350173633038"/>
          <c:y val="0.14906854902912253"/>
          <c:w val="0.8346677534736373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14-4D16-B03F-397F186DAD7C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A!$D$21:$D$992</c:f>
                <c:numCache>
                  <c:formatCode>General</c:formatCode>
                  <c:ptCount val="9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A!$D$21:$D$992</c:f>
                <c:numCache>
                  <c:formatCode>General</c:formatCode>
                  <c:ptCount val="9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A!$I$21:$I$992</c:f>
              <c:numCache>
                <c:formatCode>General</c:formatCode>
                <c:ptCount val="972"/>
                <c:pt idx="0">
                  <c:v>0</c:v>
                </c:pt>
                <c:pt idx="2">
                  <c:v>-1.1009999994712416E-2</c:v>
                </c:pt>
                <c:pt idx="3">
                  <c:v>-1.5519999993557576E-2</c:v>
                </c:pt>
                <c:pt idx="4">
                  <c:v>-1.5509999997448176E-2</c:v>
                </c:pt>
                <c:pt idx="6">
                  <c:v>-1.5609999994921964E-2</c:v>
                </c:pt>
                <c:pt idx="8">
                  <c:v>-1.8669999997655395E-2</c:v>
                </c:pt>
                <c:pt idx="18">
                  <c:v>-2.6879999997618143E-2</c:v>
                </c:pt>
                <c:pt idx="19">
                  <c:v>-2.8819999992265366E-2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14-4D16-B03F-397F186DAD7C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A!$D$21:$D$43</c:f>
                <c:numCache>
                  <c:formatCode>General</c:formatCode>
                  <c:ptCount val="23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A!$D$21:$D$43</c:f>
                <c:numCache>
                  <c:formatCode>General</c:formatCode>
                  <c:ptCount val="23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A!$J$21:$J$992</c:f>
              <c:numCache>
                <c:formatCode>General</c:formatCode>
                <c:ptCount val="972"/>
                <c:pt idx="5">
                  <c:v>-1.6380000000935979E-2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14-4D16-B03F-397F186DAD7C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14-4D16-B03F-397F186DAD7C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14-4D16-B03F-397F186DAD7C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14-4D16-B03F-397F186DAD7C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plus>
            <c:minus>
              <c:numRef>
                <c:f>A!$D$21:$D$92</c:f>
                <c:numCache>
                  <c:formatCode>General</c:formatCode>
                  <c:ptCount val="72"/>
                  <c:pt idx="0">
                    <c:v>3.0000000000000001E-3</c:v>
                  </c:pt>
                  <c:pt idx="1">
                    <c:v>1.6000000000000001E-3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4.0000000000000002E-4</c:v>
                  </c:pt>
                  <c:pt idx="17">
                    <c:v>5.0000000000000001E-4</c:v>
                  </c:pt>
                  <c:pt idx="18">
                    <c:v>2.9999999999999997E-4</c:v>
                  </c:pt>
                  <c:pt idx="19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A!$N$21:$N$992</c:f>
              <c:numCache>
                <c:formatCode>General</c:formatCode>
                <c:ptCount val="972"/>
                <c:pt idx="1">
                  <c:v>-8.179999997082632E-3</c:v>
                </c:pt>
                <c:pt idx="7">
                  <c:v>-1.8689999997150153E-2</c:v>
                </c:pt>
                <c:pt idx="9">
                  <c:v>-1.9029999995836988E-2</c:v>
                </c:pt>
                <c:pt idx="10">
                  <c:v>-2.1110000001499429E-2</c:v>
                </c:pt>
                <c:pt idx="11">
                  <c:v>-1.8799999998009298E-2</c:v>
                </c:pt>
                <c:pt idx="12">
                  <c:v>-2.1540000001550652E-2</c:v>
                </c:pt>
                <c:pt idx="13">
                  <c:v>-2.1310000003722962E-2</c:v>
                </c:pt>
                <c:pt idx="14">
                  <c:v>-2.2299999996903352E-2</c:v>
                </c:pt>
                <c:pt idx="15">
                  <c:v>-2.2499999999126885E-2</c:v>
                </c:pt>
                <c:pt idx="16">
                  <c:v>-2.2199999999429565E-2</c:v>
                </c:pt>
                <c:pt idx="17">
                  <c:v>-2.1600000000034925E-2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14-4D16-B03F-397F186DAD7C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1609</c:v>
                </c:pt>
                <c:pt idx="2">
                  <c:v>2037</c:v>
                </c:pt>
                <c:pt idx="3">
                  <c:v>3084</c:v>
                </c:pt>
                <c:pt idx="4">
                  <c:v>3097</c:v>
                </c:pt>
                <c:pt idx="5">
                  <c:v>3126</c:v>
                </c:pt>
                <c:pt idx="6">
                  <c:v>3167</c:v>
                </c:pt>
                <c:pt idx="7">
                  <c:v>3495</c:v>
                </c:pt>
                <c:pt idx="8">
                  <c:v>3559</c:v>
                </c:pt>
                <c:pt idx="9">
                  <c:v>3648</c:v>
                </c:pt>
                <c:pt idx="10">
                  <c:v>3722</c:v>
                </c:pt>
                <c:pt idx="11">
                  <c:v>3775</c:v>
                </c:pt>
                <c:pt idx="12">
                  <c:v>4040</c:v>
                </c:pt>
                <c:pt idx="13">
                  <c:v>4047</c:v>
                </c:pt>
                <c:pt idx="14">
                  <c:v>4280</c:v>
                </c:pt>
                <c:pt idx="15">
                  <c:v>4310</c:v>
                </c:pt>
                <c:pt idx="16">
                  <c:v>4310</c:v>
                </c:pt>
                <c:pt idx="17">
                  <c:v>4310</c:v>
                </c:pt>
                <c:pt idx="18">
                  <c:v>5226</c:v>
                </c:pt>
                <c:pt idx="19">
                  <c:v>5794</c:v>
                </c:pt>
              </c:numCache>
            </c:numRef>
          </c:xVal>
          <c:yVal>
            <c:numRef>
              <c:f>A!$O$21:$O$992</c:f>
              <c:numCache>
                <c:formatCode>General</c:formatCode>
                <c:ptCount val="972"/>
                <c:pt idx="0">
                  <c:v>-2.8586233556616297E-4</c:v>
                </c:pt>
                <c:pt idx="1">
                  <c:v>-8.484909421701492E-3</c:v>
                </c:pt>
                <c:pt idx="2">
                  <c:v>-1.0665886521058807E-2</c:v>
                </c:pt>
                <c:pt idx="3">
                  <c:v>-1.6001127229066072E-2</c:v>
                </c:pt>
                <c:pt idx="4">
                  <c:v>-1.6067371860588608E-2</c:v>
                </c:pt>
                <c:pt idx="5">
                  <c:v>-1.6215148346292726E-2</c:v>
                </c:pt>
                <c:pt idx="6">
                  <c:v>-1.6424073722633027E-2</c:v>
                </c:pt>
                <c:pt idx="7">
                  <c:v>-1.8095476733355455E-2</c:v>
                </c:pt>
                <c:pt idx="8">
                  <c:v>-1.8421604150081785E-2</c:v>
                </c:pt>
                <c:pt idx="9">
                  <c:v>-1.8875125088966833E-2</c:v>
                </c:pt>
                <c:pt idx="10">
                  <c:v>-1.9252209914556648E-2</c:v>
                </c:pt>
                <c:pt idx="11">
                  <c:v>-1.952228418153314E-2</c:v>
                </c:pt>
                <c:pt idx="12">
                  <c:v>-2.0872655516415588E-2</c:v>
                </c:pt>
                <c:pt idx="13">
                  <c:v>-2.090832570262003E-2</c:v>
                </c:pt>
                <c:pt idx="14">
                  <c:v>-2.2095633329139316E-2</c:v>
                </c:pt>
                <c:pt idx="15">
                  <c:v>-2.2248505555729783E-2</c:v>
                </c:pt>
                <c:pt idx="16">
                  <c:v>-2.2248505555729783E-2</c:v>
                </c:pt>
                <c:pt idx="17">
                  <c:v>-2.2248505555729783E-2</c:v>
                </c:pt>
                <c:pt idx="18">
                  <c:v>-2.6916204207625347E-2</c:v>
                </c:pt>
                <c:pt idx="19">
                  <c:v>-2.9810585031071504E-2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14-4D16-B03F-397F186D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649944"/>
        <c:axId val="1"/>
      </c:scatterChart>
      <c:valAx>
        <c:axId val="646649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6673665791775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6666666666666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649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000027996500437"/>
          <c:y val="0.91925596256989606"/>
          <c:w val="0.85200111986001748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400050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26089EA0-E9AB-CF45-3CCE-4A69666EC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314325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21A6C8-7232-EE16-F854-9CD2830F1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58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7.140625" customWidth="1"/>
    <col min="2" max="2" width="5.140625" style="3" customWidth="1"/>
    <col min="3" max="3" width="11.85546875" customWidth="1"/>
    <col min="4" max="4" width="9.42578125" customWidth="1"/>
    <col min="5" max="5" width="9.71093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63</v>
      </c>
    </row>
    <row r="2" spans="1:6" x14ac:dyDescent="0.2">
      <c r="A2" t="s">
        <v>24</v>
      </c>
      <c r="B2" s="14" t="s">
        <v>37</v>
      </c>
    </row>
    <row r="3" spans="1:6" ht="13.5" thickBot="1" x14ac:dyDescent="0.25"/>
    <row r="4" spans="1:6" ht="13.5" thickBot="1" x14ac:dyDescent="0.25">
      <c r="A4" s="5" t="s">
        <v>0</v>
      </c>
      <c r="C4" s="9" t="s">
        <v>38</v>
      </c>
      <c r="D4" s="10" t="s">
        <v>38</v>
      </c>
    </row>
    <row r="5" spans="1:6" x14ac:dyDescent="0.2">
      <c r="A5" s="21" t="s">
        <v>43</v>
      </c>
      <c r="B5" s="15"/>
      <c r="C5" s="22">
        <v>-9.5</v>
      </c>
      <c r="D5" s="15" t="s">
        <v>44</v>
      </c>
      <c r="E5" s="15"/>
    </row>
    <row r="6" spans="1:6" x14ac:dyDescent="0.2">
      <c r="A6" s="5" t="s">
        <v>1</v>
      </c>
    </row>
    <row r="7" spans="1:6" x14ac:dyDescent="0.2">
      <c r="A7" t="s">
        <v>2</v>
      </c>
      <c r="C7" s="8">
        <v>54024.479848533359</v>
      </c>
    </row>
    <row r="8" spans="1:6" x14ac:dyDescent="0.2">
      <c r="A8" t="s">
        <v>3</v>
      </c>
      <c r="C8">
        <v>0.69902484533257259</v>
      </c>
    </row>
    <row r="9" spans="1:6" x14ac:dyDescent="0.2">
      <c r="A9" s="36" t="s">
        <v>50</v>
      </c>
      <c r="B9" s="3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6" x14ac:dyDescent="0.2">
      <c r="A11" s="15" t="s">
        <v>15</v>
      </c>
      <c r="B11" s="15"/>
      <c r="C11" s="23">
        <f ca="1">INTERCEPT(INDIRECT($D$9):G992,INDIRECT($C$9):F992)</f>
        <v>-8.6209677573354426E-5</v>
      </c>
      <c r="D11" s="3"/>
      <c r="E11" s="15"/>
    </row>
    <row r="12" spans="1:6" x14ac:dyDescent="0.2">
      <c r="A12" s="15" t="s">
        <v>16</v>
      </c>
      <c r="B12" s="15"/>
      <c r="C12" s="23">
        <f ca="1">SLOPE(INDIRECT($D$9):G992,INDIRECT($C$9):F992)</f>
        <v>1.4132218058314506E-7</v>
      </c>
      <c r="D12" s="3"/>
      <c r="E12" s="15"/>
    </row>
    <row r="13" spans="1:6" x14ac:dyDescent="0.2">
      <c r="A13" s="15" t="s">
        <v>19</v>
      </c>
      <c r="B13" s="15"/>
      <c r="C13" s="3" t="s">
        <v>13</v>
      </c>
    </row>
    <row r="14" spans="1:6" x14ac:dyDescent="0.2">
      <c r="A14" s="15"/>
      <c r="B14" s="15"/>
      <c r="C14" s="15"/>
    </row>
    <row r="15" spans="1:6" x14ac:dyDescent="0.2">
      <c r="A15" s="26" t="s">
        <v>17</v>
      </c>
      <c r="B15" s="15"/>
      <c r="C15" s="27">
        <f ca="1">(C7+C11)+(C8+C12)*INT(MAX(F21:F3533))</f>
        <v>58117.27105918726</v>
      </c>
      <c r="E15" s="28" t="s">
        <v>58</v>
      </c>
      <c r="F15" s="22">
        <v>1</v>
      </c>
    </row>
    <row r="16" spans="1:6" x14ac:dyDescent="0.2">
      <c r="A16" s="30" t="s">
        <v>4</v>
      </c>
      <c r="B16" s="15"/>
      <c r="C16" s="31">
        <f ca="1">+C8+C12</f>
        <v>0.69902498665475321</v>
      </c>
      <c r="E16" s="28" t="s">
        <v>45</v>
      </c>
      <c r="F16" s="29">
        <f ca="1">NOW()+15018.5+$C$5/24</f>
        <v>60163.507462847221</v>
      </c>
    </row>
    <row r="17" spans="1:17" ht="13.5" thickBot="1" x14ac:dyDescent="0.25">
      <c r="A17" s="28" t="s">
        <v>33</v>
      </c>
      <c r="B17" s="15"/>
      <c r="C17" s="15">
        <f>COUNT(C21:C2191)</f>
        <v>28</v>
      </c>
      <c r="E17" s="28" t="s">
        <v>59</v>
      </c>
      <c r="F17" s="29">
        <f ca="1">ROUND(2*(F16-$C$7)/$C$8,0)/2+F15</f>
        <v>8783.5</v>
      </c>
    </row>
    <row r="18" spans="1:17" ht="14.25" thickTop="1" thickBot="1" x14ac:dyDescent="0.25">
      <c r="A18" s="30" t="s">
        <v>5</v>
      </c>
      <c r="B18" s="15"/>
      <c r="C18" s="33">
        <f ca="1">+C15</f>
        <v>58117.27105918726</v>
      </c>
      <c r="D18" s="34">
        <f ca="1">+C16</f>
        <v>0.69902498665475321</v>
      </c>
      <c r="E18" s="28" t="s">
        <v>46</v>
      </c>
      <c r="F18" s="25">
        <f ca="1">ROUND(2*(F16-$C$15)/$C$16,0)/2+F15</f>
        <v>2928.5</v>
      </c>
    </row>
    <row r="19" spans="1:17" ht="13.5" thickTop="1" x14ac:dyDescent="0.2">
      <c r="E19" s="28" t="s">
        <v>47</v>
      </c>
      <c r="F19" s="32">
        <f ca="1">+$C$15+$C$16*F18-15018.5-$C$5/24</f>
        <v>45146.261565939043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67</v>
      </c>
      <c r="I20" s="7" t="s">
        <v>68</v>
      </c>
      <c r="J20" s="7" t="s">
        <v>69</v>
      </c>
      <c r="K20" s="7" t="s">
        <v>70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14</v>
      </c>
    </row>
    <row r="21" spans="1:17" x14ac:dyDescent="0.2">
      <c r="A21" s="45" t="s">
        <v>30</v>
      </c>
      <c r="B21" s="46" t="s">
        <v>29</v>
      </c>
      <c r="C21" s="47">
        <v>51195.526299999998</v>
      </c>
      <c r="D21" s="47">
        <v>3.0000000000000001E-3</v>
      </c>
      <c r="E21">
        <f t="shared" ref="E21:E44" si="0">+(C21-C$7)/C$8</f>
        <v>-4046.9999992452922</v>
      </c>
      <c r="F21">
        <f t="shared" ref="F21:F48" si="1">ROUND(2*E21,0)/2</f>
        <v>-4047</v>
      </c>
      <c r="G21">
        <f t="shared" ref="G21:G44" si="2">+C21-(C$7+F21*C$8)</f>
        <v>5.2755785873159766E-7</v>
      </c>
      <c r="H21">
        <f>+G21</f>
        <v>5.2755785873159766E-7</v>
      </c>
      <c r="O21">
        <f t="shared" ref="O21:O48" ca="1" si="3">+C$11+C$12*F21</f>
        <v>-6.5814054239334246E-4</v>
      </c>
      <c r="Q21" s="2">
        <f t="shared" ref="Q21:Q44" si="4">+C21-15018.5</f>
        <v>36177.026299999998</v>
      </c>
    </row>
    <row r="22" spans="1:17" x14ac:dyDescent="0.2">
      <c r="A22" s="48" t="s">
        <v>51</v>
      </c>
      <c r="B22" s="46" t="s">
        <v>29</v>
      </c>
      <c r="C22" s="48">
        <v>52320.257389999999</v>
      </c>
      <c r="D22" s="48">
        <v>1.6000000000000001E-3</v>
      </c>
      <c r="E22">
        <f t="shared" si="0"/>
        <v>-2437.999836361394</v>
      </c>
      <c r="F22">
        <f t="shared" si="1"/>
        <v>-2438</v>
      </c>
      <c r="G22">
        <f t="shared" si="2"/>
        <v>1.1438745423220098E-4</v>
      </c>
      <c r="K22">
        <f t="shared" ref="K22:K48" si="5">+G22</f>
        <v>1.1438745423220098E-4</v>
      </c>
      <c r="O22">
        <f t="shared" ca="1" si="3"/>
        <v>-4.3075315383506207E-4</v>
      </c>
      <c r="Q22" s="2">
        <f t="shared" si="4"/>
        <v>37301.757389999999</v>
      </c>
    </row>
    <row r="23" spans="1:17" x14ac:dyDescent="0.2">
      <c r="A23" s="45" t="s">
        <v>28</v>
      </c>
      <c r="B23" s="46" t="s">
        <v>29</v>
      </c>
      <c r="C23" s="48">
        <v>52619.439400000003</v>
      </c>
      <c r="D23" s="48">
        <v>2.9999999999999997E-4</v>
      </c>
      <c r="E23">
        <f t="shared" si="0"/>
        <v>-2010.0007287507576</v>
      </c>
      <c r="F23">
        <f t="shared" si="1"/>
        <v>-2010</v>
      </c>
      <c r="G23">
        <f t="shared" si="2"/>
        <v>-5.0941488734679297E-4</v>
      </c>
      <c r="K23">
        <f t="shared" si="5"/>
        <v>-5.0941488734679297E-4</v>
      </c>
      <c r="O23">
        <f t="shared" ca="1" si="3"/>
        <v>-3.7026726054547601E-4</v>
      </c>
      <c r="Q23" s="2">
        <f t="shared" si="4"/>
        <v>37600.939400000003</v>
      </c>
    </row>
    <row r="24" spans="1:17" x14ac:dyDescent="0.2">
      <c r="A24" s="49" t="s">
        <v>36</v>
      </c>
      <c r="B24" s="50"/>
      <c r="C24" s="48">
        <v>53351.319300000003</v>
      </c>
      <c r="D24" s="48">
        <v>1E-4</v>
      </c>
      <c r="E24">
        <f t="shared" si="0"/>
        <v>-962.99945993062579</v>
      </c>
      <c r="F24">
        <f t="shared" si="1"/>
        <v>-963</v>
      </c>
      <c r="G24">
        <f t="shared" si="2"/>
        <v>3.775219083763659E-4</v>
      </c>
      <c r="K24">
        <f t="shared" si="5"/>
        <v>3.775219083763659E-4</v>
      </c>
      <c r="O24">
        <f t="shared" ca="1" si="3"/>
        <v>-2.2230293747492312E-4</v>
      </c>
      <c r="Q24" s="2">
        <f t="shared" si="4"/>
        <v>38332.819300000003</v>
      </c>
    </row>
    <row r="25" spans="1:17" x14ac:dyDescent="0.2">
      <c r="A25" s="19" t="s">
        <v>42</v>
      </c>
      <c r="B25" s="50" t="s">
        <v>29</v>
      </c>
      <c r="C25" s="47">
        <v>53360.4067</v>
      </c>
      <c r="D25" s="47">
        <v>2.0000000000000001E-4</v>
      </c>
      <c r="E25">
        <f t="shared" si="0"/>
        <v>-949.99934976190468</v>
      </c>
      <c r="F25">
        <f t="shared" si="1"/>
        <v>-950</v>
      </c>
      <c r="G25">
        <f t="shared" si="2"/>
        <v>4.5453258644556627E-4</v>
      </c>
      <c r="K25">
        <f t="shared" si="5"/>
        <v>4.5453258644556627E-4</v>
      </c>
      <c r="O25">
        <f t="shared" ca="1" si="3"/>
        <v>-2.2046574912734223E-4</v>
      </c>
      <c r="Q25" s="2">
        <f t="shared" si="4"/>
        <v>38341.9067</v>
      </c>
    </row>
    <row r="26" spans="1:17" x14ac:dyDescent="0.2">
      <c r="A26" s="51" t="s">
        <v>35</v>
      </c>
      <c r="B26" s="46"/>
      <c r="C26" s="47">
        <v>53380.6777</v>
      </c>
      <c r="D26" s="47">
        <v>1E-4</v>
      </c>
      <c r="E26">
        <f t="shared" si="0"/>
        <v>-921.0003805044438</v>
      </c>
      <c r="F26">
        <f t="shared" si="1"/>
        <v>-921</v>
      </c>
      <c r="G26">
        <f t="shared" si="2"/>
        <v>-2.6598206022754312E-4</v>
      </c>
      <c r="K26">
        <f t="shared" si="5"/>
        <v>-2.6598206022754312E-4</v>
      </c>
      <c r="O26">
        <f t="shared" ca="1" si="3"/>
        <v>-2.1636740589043102E-4</v>
      </c>
      <c r="Q26" s="2">
        <f t="shared" si="4"/>
        <v>38362.1777</v>
      </c>
    </row>
    <row r="27" spans="1:17" x14ac:dyDescent="0.2">
      <c r="A27" s="19" t="s">
        <v>41</v>
      </c>
      <c r="B27" s="46" t="s">
        <v>29</v>
      </c>
      <c r="C27" s="48">
        <v>53409.3387</v>
      </c>
      <c r="D27" s="48">
        <v>5.0000000000000001E-4</v>
      </c>
      <c r="E27">
        <f t="shared" si="0"/>
        <v>-879.99897663250533</v>
      </c>
      <c r="F27">
        <f t="shared" si="1"/>
        <v>-880</v>
      </c>
      <c r="G27">
        <f t="shared" si="2"/>
        <v>7.1535930328536779E-4</v>
      </c>
      <c r="K27">
        <f t="shared" si="5"/>
        <v>7.1535930328536779E-4</v>
      </c>
      <c r="O27">
        <f t="shared" ca="1" si="3"/>
        <v>-2.1057319648652207E-4</v>
      </c>
      <c r="Q27" s="2">
        <f t="shared" si="4"/>
        <v>38390.8387</v>
      </c>
    </row>
    <row r="28" spans="1:17" x14ac:dyDescent="0.2">
      <c r="A28" s="19" t="s">
        <v>56</v>
      </c>
      <c r="B28" s="46" t="s">
        <v>29</v>
      </c>
      <c r="C28" s="48">
        <v>53638.617460000001</v>
      </c>
      <c r="D28" s="48">
        <v>2.9999999999999997E-4</v>
      </c>
      <c r="E28">
        <f t="shared" si="0"/>
        <v>-552.00096407128103</v>
      </c>
      <c r="F28">
        <f t="shared" si="1"/>
        <v>-552</v>
      </c>
      <c r="G28">
        <f t="shared" si="2"/>
        <v>-6.7390978074399754E-4</v>
      </c>
      <c r="K28">
        <f t="shared" si="5"/>
        <v>-6.7390978074399754E-4</v>
      </c>
      <c r="O28">
        <f t="shared" ca="1" si="3"/>
        <v>-1.6421952125525051E-4</v>
      </c>
      <c r="Q28" s="2">
        <f t="shared" si="4"/>
        <v>38620.117460000001</v>
      </c>
    </row>
    <row r="29" spans="1:17" x14ac:dyDescent="0.2">
      <c r="A29" s="19" t="s">
        <v>39</v>
      </c>
      <c r="B29" s="52"/>
      <c r="C29" s="48">
        <v>53683.3554</v>
      </c>
      <c r="D29" s="48">
        <v>2.0000000000000001E-4</v>
      </c>
      <c r="E29">
        <f t="shared" si="0"/>
        <v>-488.00046351866581</v>
      </c>
      <c r="F29">
        <f t="shared" si="1"/>
        <v>-488</v>
      </c>
      <c r="G29">
        <f t="shared" si="2"/>
        <v>-3.2401106727775186E-4</v>
      </c>
      <c r="K29">
        <f t="shared" si="5"/>
        <v>-3.2401106727775186E-4</v>
      </c>
      <c r="O29">
        <f t="shared" ca="1" si="3"/>
        <v>-1.5517490169792922E-4</v>
      </c>
      <c r="Q29" s="2">
        <f t="shared" si="4"/>
        <v>38664.8554</v>
      </c>
    </row>
    <row r="30" spans="1:17" x14ac:dyDescent="0.2">
      <c r="A30" s="48" t="s">
        <v>51</v>
      </c>
      <c r="B30" s="46" t="s">
        <v>29</v>
      </c>
      <c r="C30" s="48">
        <v>53745.56871</v>
      </c>
      <c r="D30" s="48" t="s">
        <v>52</v>
      </c>
      <c r="E30">
        <f t="shared" si="0"/>
        <v>-399.00032222840855</v>
      </c>
      <c r="F30">
        <f t="shared" si="1"/>
        <v>-399</v>
      </c>
      <c r="G30">
        <f t="shared" si="2"/>
        <v>-2.252456615678966E-4</v>
      </c>
      <c r="K30">
        <f t="shared" si="5"/>
        <v>-2.252456615678966E-4</v>
      </c>
      <c r="O30">
        <f t="shared" ca="1" si="3"/>
        <v>-1.425972276260293E-4</v>
      </c>
      <c r="Q30" s="2">
        <f t="shared" si="4"/>
        <v>38727.06871</v>
      </c>
    </row>
    <row r="31" spans="1:17" x14ac:dyDescent="0.2">
      <c r="A31" s="48" t="s">
        <v>51</v>
      </c>
      <c r="B31" s="46" t="s">
        <v>29</v>
      </c>
      <c r="C31" s="48">
        <v>53797.294849999998</v>
      </c>
      <c r="D31" s="48" t="s">
        <v>53</v>
      </c>
      <c r="E31">
        <f t="shared" si="0"/>
        <v>-325.00275212002526</v>
      </c>
      <c r="F31">
        <f t="shared" si="1"/>
        <v>-325</v>
      </c>
      <c r="G31">
        <f t="shared" si="2"/>
        <v>-1.9238002714700997E-3</v>
      </c>
      <c r="K31">
        <f t="shared" si="5"/>
        <v>-1.9238002714700997E-3</v>
      </c>
      <c r="O31">
        <f t="shared" ca="1" si="3"/>
        <v>-1.3213938626287659E-4</v>
      </c>
      <c r="Q31" s="2">
        <f t="shared" si="4"/>
        <v>38778.794849999998</v>
      </c>
    </row>
    <row r="32" spans="1:17" x14ac:dyDescent="0.2">
      <c r="A32" s="48" t="s">
        <v>51</v>
      </c>
      <c r="B32" s="46" t="s">
        <v>29</v>
      </c>
      <c r="C32" s="48">
        <v>53834.34575</v>
      </c>
      <c r="D32" s="48" t="s">
        <v>52</v>
      </c>
      <c r="E32">
        <f t="shared" si="0"/>
        <v>-271.99905669003743</v>
      </c>
      <c r="F32">
        <f t="shared" si="1"/>
        <v>-272</v>
      </c>
      <c r="G32">
        <f t="shared" si="2"/>
        <v>6.5939709747908637E-4</v>
      </c>
      <c r="K32">
        <f t="shared" si="5"/>
        <v>6.5939709747908637E-4</v>
      </c>
      <c r="O32">
        <f t="shared" ca="1" si="3"/>
        <v>-1.2464931069196988E-4</v>
      </c>
      <c r="Q32" s="2">
        <f t="shared" si="4"/>
        <v>38815.84575</v>
      </c>
    </row>
    <row r="33" spans="1:17" x14ac:dyDescent="0.2">
      <c r="A33" s="19" t="s">
        <v>56</v>
      </c>
      <c r="B33" s="46" t="s">
        <v>29</v>
      </c>
      <c r="C33" s="48">
        <v>54019.585959999997</v>
      </c>
      <c r="D33" s="48">
        <v>2.9999999999999997E-4</v>
      </c>
      <c r="E33">
        <f t="shared" si="0"/>
        <v>-7.001022304199247</v>
      </c>
      <c r="F33">
        <f t="shared" si="1"/>
        <v>-7</v>
      </c>
      <c r="G33">
        <f t="shared" si="2"/>
        <v>-7.1461603511124849E-4</v>
      </c>
      <c r="K33">
        <f t="shared" si="5"/>
        <v>-7.1461603511124849E-4</v>
      </c>
      <c r="O33">
        <f t="shared" ca="1" si="3"/>
        <v>-8.7198932837436447E-5</v>
      </c>
      <c r="Q33" s="2">
        <f t="shared" si="4"/>
        <v>39001.085959999997</v>
      </c>
    </row>
    <row r="34" spans="1:17" x14ac:dyDescent="0.2">
      <c r="A34" s="48" t="s">
        <v>49</v>
      </c>
      <c r="B34" s="50"/>
      <c r="C34" s="48">
        <v>54024.479399999997</v>
      </c>
      <c r="D34" s="48">
        <v>2.0000000000000001E-4</v>
      </c>
      <c r="E34">
        <f t="shared" si="0"/>
        <v>-6.4165582373315979E-4</v>
      </c>
      <c r="F34">
        <f t="shared" si="1"/>
        <v>0</v>
      </c>
      <c r="G34">
        <f t="shared" si="2"/>
        <v>-4.4853336294181645E-4</v>
      </c>
      <c r="K34">
        <f t="shared" si="5"/>
        <v>-4.4853336294181645E-4</v>
      </c>
      <c r="O34">
        <f t="shared" ca="1" si="3"/>
        <v>-8.6209677573354426E-5</v>
      </c>
      <c r="Q34" s="2">
        <f t="shared" si="4"/>
        <v>39005.979399999997</v>
      </c>
    </row>
    <row r="35" spans="1:17" x14ac:dyDescent="0.2">
      <c r="A35" s="48" t="s">
        <v>54</v>
      </c>
      <c r="B35" s="46" t="s">
        <v>29</v>
      </c>
      <c r="C35" s="48">
        <v>54187.352400000003</v>
      </c>
      <c r="D35" s="48">
        <v>2.0000000000000001E-4</v>
      </c>
      <c r="E35">
        <f t="shared" si="0"/>
        <v>232.99966024691815</v>
      </c>
      <c r="F35">
        <f t="shared" si="1"/>
        <v>233</v>
      </c>
      <c r="G35">
        <f t="shared" si="2"/>
        <v>-2.3749584215693176E-4</v>
      </c>
      <c r="K35">
        <f t="shared" si="5"/>
        <v>-2.3749584215693176E-4</v>
      </c>
      <c r="O35">
        <f t="shared" ca="1" si="3"/>
        <v>-5.3281609497481626E-5</v>
      </c>
      <c r="Q35" s="2">
        <f t="shared" si="4"/>
        <v>39168.852400000003</v>
      </c>
    </row>
    <row r="36" spans="1:17" x14ac:dyDescent="0.2">
      <c r="A36" s="48" t="s">
        <v>51</v>
      </c>
      <c r="B36" s="46" t="s">
        <v>29</v>
      </c>
      <c r="C36" s="48">
        <v>54208.323100000001</v>
      </c>
      <c r="D36" s="48">
        <v>2.9999999999999997E-4</v>
      </c>
      <c r="E36">
        <f t="shared" si="0"/>
        <v>262.99959535655063</v>
      </c>
      <c r="F36">
        <f t="shared" si="1"/>
        <v>263</v>
      </c>
      <c r="G36">
        <f t="shared" si="2"/>
        <v>-2.8285582811804488E-4</v>
      </c>
      <c r="K36">
        <f t="shared" si="5"/>
        <v>-2.8285582811804488E-4</v>
      </c>
      <c r="O36">
        <f t="shared" ca="1" si="3"/>
        <v>-4.9041944079987275E-5</v>
      </c>
      <c r="Q36" s="2">
        <f t="shared" si="4"/>
        <v>39189.823100000001</v>
      </c>
    </row>
    <row r="37" spans="1:17" x14ac:dyDescent="0.2">
      <c r="A37" s="48" t="s">
        <v>51</v>
      </c>
      <c r="B37" s="46" t="s">
        <v>29</v>
      </c>
      <c r="C37" s="48">
        <v>54208.323400000001</v>
      </c>
      <c r="D37" s="48">
        <v>4.0000000000000002E-4</v>
      </c>
      <c r="E37">
        <f t="shared" si="0"/>
        <v>263.00002452584511</v>
      </c>
      <c r="F37">
        <f t="shared" si="1"/>
        <v>263</v>
      </c>
      <c r="G37">
        <f t="shared" si="2"/>
        <v>1.714417157927528E-5</v>
      </c>
      <c r="K37">
        <f t="shared" si="5"/>
        <v>1.714417157927528E-5</v>
      </c>
      <c r="O37">
        <f t="shared" ca="1" si="3"/>
        <v>-4.9041944079987275E-5</v>
      </c>
      <c r="Q37" s="2">
        <f t="shared" si="4"/>
        <v>39189.823400000001</v>
      </c>
    </row>
    <row r="38" spans="1:17" x14ac:dyDescent="0.2">
      <c r="A38" s="48" t="s">
        <v>51</v>
      </c>
      <c r="B38" s="46" t="s">
        <v>29</v>
      </c>
      <c r="C38" s="48">
        <v>54208.324000000001</v>
      </c>
      <c r="D38" s="48">
        <v>5.0000000000000001E-4</v>
      </c>
      <c r="E38">
        <f t="shared" si="0"/>
        <v>263.00088286443406</v>
      </c>
      <c r="F38">
        <f t="shared" si="1"/>
        <v>263</v>
      </c>
      <c r="G38">
        <f t="shared" si="2"/>
        <v>6.1714417097391561E-4</v>
      </c>
      <c r="K38">
        <f t="shared" si="5"/>
        <v>6.1714417097391561E-4</v>
      </c>
      <c r="O38">
        <f t="shared" ca="1" si="3"/>
        <v>-4.9041944079987275E-5</v>
      </c>
      <c r="Q38" s="2">
        <f t="shared" si="4"/>
        <v>39189.824000000001</v>
      </c>
    </row>
    <row r="39" spans="1:17" x14ac:dyDescent="0.2">
      <c r="A39" s="48" t="s">
        <v>55</v>
      </c>
      <c r="B39" s="46" t="s">
        <v>29</v>
      </c>
      <c r="C39" s="48">
        <v>54848.6302</v>
      </c>
      <c r="D39" s="48">
        <v>2.9999999999999997E-4</v>
      </c>
      <c r="E39">
        <f t="shared" si="0"/>
        <v>1179.0000841451308</v>
      </c>
      <c r="F39">
        <f t="shared" si="1"/>
        <v>1179</v>
      </c>
      <c r="G39">
        <f t="shared" si="2"/>
        <v>5.8819539844989777E-5</v>
      </c>
      <c r="K39">
        <f t="shared" si="5"/>
        <v>5.8819539844989777E-5</v>
      </c>
      <c r="O39">
        <f t="shared" ca="1" si="3"/>
        <v>8.0409173334173602E-5</v>
      </c>
      <c r="Q39" s="2">
        <f t="shared" si="4"/>
        <v>39830.1302</v>
      </c>
    </row>
    <row r="40" spans="1:17" x14ac:dyDescent="0.2">
      <c r="A40" s="53" t="s">
        <v>57</v>
      </c>
      <c r="B40" s="54" t="s">
        <v>29</v>
      </c>
      <c r="C40" s="53">
        <v>55245.677300000003</v>
      </c>
      <c r="D40" s="53">
        <v>4.0000000000000002E-4</v>
      </c>
      <c r="E40">
        <f t="shared" si="0"/>
        <v>1747.0014973296675</v>
      </c>
      <c r="F40">
        <f t="shared" si="1"/>
        <v>1747</v>
      </c>
      <c r="G40">
        <f t="shared" si="2"/>
        <v>1.0466706371516921E-3</v>
      </c>
      <c r="K40">
        <f t="shared" si="5"/>
        <v>1.0466706371516921E-3</v>
      </c>
      <c r="O40">
        <f t="shared" ca="1" si="3"/>
        <v>1.6068017190539998E-4</v>
      </c>
      <c r="Q40" s="2">
        <f t="shared" si="4"/>
        <v>40227.177300000003</v>
      </c>
    </row>
    <row r="41" spans="1:17" x14ac:dyDescent="0.2">
      <c r="A41" s="53" t="s">
        <v>60</v>
      </c>
      <c r="B41" s="54" t="s">
        <v>29</v>
      </c>
      <c r="C41" s="53">
        <v>55577.712699999996</v>
      </c>
      <c r="D41" s="53">
        <v>2.9999999999999997E-4</v>
      </c>
      <c r="E41">
        <f t="shared" si="0"/>
        <v>2221.9994923466002</v>
      </c>
      <c r="F41">
        <f t="shared" si="1"/>
        <v>2222</v>
      </c>
      <c r="G41">
        <f t="shared" si="2"/>
        <v>-3.5486234264681116E-4</v>
      </c>
      <c r="K41">
        <f t="shared" si="5"/>
        <v>-3.5486234264681116E-4</v>
      </c>
      <c r="O41">
        <f t="shared" ca="1" si="3"/>
        <v>2.2780820768239393E-4</v>
      </c>
      <c r="Q41" s="2">
        <f t="shared" si="4"/>
        <v>40559.212699999996</v>
      </c>
    </row>
    <row r="42" spans="1:17" ht="12" customHeight="1" x14ac:dyDescent="0.2">
      <c r="A42" s="19" t="s">
        <v>61</v>
      </c>
      <c r="B42" s="46" t="s">
        <v>29</v>
      </c>
      <c r="C42" s="48">
        <v>56221.514799999997</v>
      </c>
      <c r="D42" s="48">
        <v>2.9999999999999997E-4</v>
      </c>
      <c r="E42">
        <f t="shared" si="0"/>
        <v>3142.999803420953</v>
      </c>
      <c r="F42">
        <f t="shared" si="1"/>
        <v>3143</v>
      </c>
      <c r="G42">
        <f t="shared" si="2"/>
        <v>-1.374136409140192E-4</v>
      </c>
      <c r="K42">
        <f t="shared" si="5"/>
        <v>-1.374136409140192E-4</v>
      </c>
      <c r="O42">
        <f t="shared" ca="1" si="3"/>
        <v>3.579659359994705E-4</v>
      </c>
      <c r="Q42" s="2">
        <f t="shared" si="4"/>
        <v>41203.014799999997</v>
      </c>
    </row>
    <row r="43" spans="1:17" ht="12" customHeight="1" x14ac:dyDescent="0.2">
      <c r="A43" s="52" t="s">
        <v>64</v>
      </c>
      <c r="B43" s="50" t="s">
        <v>29</v>
      </c>
      <c r="C43" s="48">
        <v>56567.531600000002</v>
      </c>
      <c r="D43" s="47">
        <v>1E-4</v>
      </c>
      <c r="E43">
        <f t="shared" si="0"/>
        <v>3637.9990903710209</v>
      </c>
      <c r="F43">
        <f t="shared" si="1"/>
        <v>3638</v>
      </c>
      <c r="G43">
        <f t="shared" si="2"/>
        <v>-6.3585325551684946E-4</v>
      </c>
      <c r="K43">
        <f t="shared" si="5"/>
        <v>-6.3585325551684946E-4</v>
      </c>
      <c r="O43">
        <f t="shared" ca="1" si="3"/>
        <v>4.2792041538812731E-4</v>
      </c>
      <c r="Q43" s="2">
        <f t="shared" si="4"/>
        <v>41549.031600000002</v>
      </c>
    </row>
    <row r="44" spans="1:17" ht="12" customHeight="1" x14ac:dyDescent="0.2">
      <c r="A44" s="51" t="s">
        <v>62</v>
      </c>
      <c r="B44" s="46"/>
      <c r="C44" s="48">
        <v>56650.716</v>
      </c>
      <c r="D44" s="48">
        <v>2.0000000000000001E-4</v>
      </c>
      <c r="E44">
        <f t="shared" si="0"/>
        <v>3756.9997246909957</v>
      </c>
      <c r="F44">
        <f t="shared" si="1"/>
        <v>3757</v>
      </c>
      <c r="G44">
        <f t="shared" si="2"/>
        <v>-1.9244783470639959E-4</v>
      </c>
      <c r="K44">
        <f t="shared" si="5"/>
        <v>-1.9244783470639959E-4</v>
      </c>
      <c r="O44">
        <f t="shared" ca="1" si="3"/>
        <v>4.4473775487752161E-4</v>
      </c>
      <c r="Q44" s="2">
        <f t="shared" si="4"/>
        <v>41632.216</v>
      </c>
    </row>
    <row r="45" spans="1:17" ht="12" customHeight="1" x14ac:dyDescent="0.2">
      <c r="A45" s="55" t="s">
        <v>65</v>
      </c>
      <c r="B45" s="56"/>
      <c r="C45" s="55">
        <v>56929.626400000001</v>
      </c>
      <c r="D45" s="55">
        <v>4.0000000000000002E-4</v>
      </c>
      <c r="E45">
        <f>+(C43-C$7)/C$8</f>
        <v>3637.9990903710209</v>
      </c>
      <c r="F45">
        <f t="shared" si="1"/>
        <v>3638</v>
      </c>
      <c r="G45">
        <f>+C43-(C$7+F45*C$8)</f>
        <v>-6.3585325551684946E-4</v>
      </c>
      <c r="K45">
        <f t="shared" si="5"/>
        <v>-6.3585325551684946E-4</v>
      </c>
      <c r="O45">
        <f t="shared" ca="1" si="3"/>
        <v>4.2792041538812731E-4</v>
      </c>
      <c r="Q45" s="2">
        <f>+C43-15018.5</f>
        <v>41549.031600000002</v>
      </c>
    </row>
    <row r="46" spans="1:17" ht="12" customHeight="1" x14ac:dyDescent="0.2">
      <c r="A46" s="57" t="s">
        <v>66</v>
      </c>
      <c r="B46" s="58" t="s">
        <v>29</v>
      </c>
      <c r="C46" s="59">
        <v>58117.275109999813</v>
      </c>
      <c r="D46" s="59">
        <v>5.9999999999999995E-4</v>
      </c>
      <c r="E46">
        <f>+(C44-C$7)/C$8</f>
        <v>3756.9997246909957</v>
      </c>
      <c r="F46">
        <f t="shared" si="1"/>
        <v>3757</v>
      </c>
      <c r="G46">
        <f>+C44-(C$7+F46*C$8)</f>
        <v>-1.9244783470639959E-4</v>
      </c>
      <c r="K46">
        <f t="shared" si="5"/>
        <v>-1.9244783470639959E-4</v>
      </c>
      <c r="O46">
        <f t="shared" ca="1" si="3"/>
        <v>4.4473775487752161E-4</v>
      </c>
      <c r="Q46" s="2">
        <f>+C44-15018.5</f>
        <v>41632.216</v>
      </c>
    </row>
    <row r="47" spans="1:17" ht="12" customHeight="1" x14ac:dyDescent="0.2">
      <c r="A47" s="60" t="s">
        <v>71</v>
      </c>
      <c r="B47" s="61" t="s">
        <v>29</v>
      </c>
      <c r="C47" s="62">
        <v>59616.682500000003</v>
      </c>
      <c r="D47" s="63">
        <v>2.3E-3</v>
      </c>
      <c r="E47">
        <f>+(C45-C$7)/C$8</f>
        <v>4155.998990399934</v>
      </c>
      <c r="F47">
        <f t="shared" si="1"/>
        <v>4156</v>
      </c>
      <c r="G47">
        <f>+C45-(C$7+F47*C$8)</f>
        <v>-7.0573553239228204E-4</v>
      </c>
      <c r="K47">
        <f t="shared" si="5"/>
        <v>-7.0573553239228204E-4</v>
      </c>
      <c r="O47">
        <f t="shared" ca="1" si="3"/>
        <v>5.0112530493019638E-4</v>
      </c>
      <c r="Q47" s="2">
        <f>+C45-15018.5</f>
        <v>41911.126400000001</v>
      </c>
    </row>
    <row r="48" spans="1:17" ht="12" customHeight="1" x14ac:dyDescent="0.2">
      <c r="A48" s="60" t="s">
        <v>71</v>
      </c>
      <c r="B48" s="61" t="s">
        <v>29</v>
      </c>
      <c r="C48" s="62">
        <v>59983.669099999999</v>
      </c>
      <c r="D48" s="63">
        <v>1.5E-3</v>
      </c>
      <c r="E48">
        <f>+(C46-C$7)/C$8</f>
        <v>5855.0068553274941</v>
      </c>
      <c r="F48">
        <f t="shared" si="1"/>
        <v>5855</v>
      </c>
      <c r="G48">
        <f>+C46-(C$7+F48*C$8)</f>
        <v>4.792044244823046E-3</v>
      </c>
      <c r="K48">
        <f t="shared" si="5"/>
        <v>4.792044244823046E-3</v>
      </c>
      <c r="O48">
        <f t="shared" ca="1" si="3"/>
        <v>7.4123168974095984E-4</v>
      </c>
      <c r="Q48" s="2">
        <f>+C46-15018.5</f>
        <v>43098.775109999813</v>
      </c>
    </row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</sheetData>
  <protectedRanges>
    <protectedRange sqref="A46:D46" name="Range1"/>
  </protectedRanges>
  <sortState xmlns:xlrd2="http://schemas.microsoft.com/office/spreadsheetml/2017/richdata2" ref="A21:Q50">
    <sortCondition ref="C21:C50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workbookViewId="0">
      <selection activeCell="E34" sqref="E34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34</v>
      </c>
    </row>
    <row r="2" spans="1:7" x14ac:dyDescent="0.2">
      <c r="A2" t="s">
        <v>24</v>
      </c>
      <c r="B2" s="14" t="s">
        <v>37</v>
      </c>
    </row>
    <row r="3" spans="1:7" ht="13.5" thickBot="1" x14ac:dyDescent="0.25"/>
    <row r="4" spans="1:7" ht="13.5" thickBot="1" x14ac:dyDescent="0.25">
      <c r="A4" s="5" t="s">
        <v>0</v>
      </c>
      <c r="C4" s="9" t="s">
        <v>38</v>
      </c>
      <c r="D4" s="10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51195.526299999998</v>
      </c>
    </row>
    <row r="8" spans="1:7" x14ac:dyDescent="0.2">
      <c r="A8" t="s">
        <v>3</v>
      </c>
      <c r="C8">
        <v>0.69903000000000004</v>
      </c>
    </row>
    <row r="9" spans="1:7" x14ac:dyDescent="0.2">
      <c r="A9" s="21" t="s">
        <v>43</v>
      </c>
      <c r="B9" s="15"/>
      <c r="C9" s="22">
        <v>8</v>
      </c>
      <c r="D9" s="15" t="s">
        <v>44</v>
      </c>
      <c r="E9" s="15"/>
    </row>
    <row r="10" spans="1:7" ht="13.5" thickBot="1" x14ac:dyDescent="0.25">
      <c r="A10" s="15"/>
      <c r="B10" s="15"/>
      <c r="C10" s="4" t="s">
        <v>20</v>
      </c>
      <c r="D10" s="4" t="s">
        <v>21</v>
      </c>
      <c r="E10" s="15"/>
    </row>
    <row r="11" spans="1:7" x14ac:dyDescent="0.2">
      <c r="A11" s="15" t="s">
        <v>15</v>
      </c>
      <c r="B11" s="15"/>
      <c r="C11" s="23">
        <f ca="1">INTERCEPT(INDIRECT($G$11):G992,INDIRECT($F$11):F992)</f>
        <v>-2.8586233556616297E-4</v>
      </c>
      <c r="D11" s="3"/>
      <c r="E11" s="15"/>
      <c r="F11" s="24" t="str">
        <f>"F"&amp;E19</f>
        <v>F21</v>
      </c>
      <c r="G11" s="25" t="str">
        <f>"G"&amp;E19</f>
        <v>G21</v>
      </c>
    </row>
    <row r="12" spans="1:7" x14ac:dyDescent="0.2">
      <c r="A12" s="15" t="s">
        <v>16</v>
      </c>
      <c r="B12" s="15"/>
      <c r="C12" s="23">
        <f ca="1">SLOPE(INDIRECT($G$11):G992,INDIRECT($F$11):F992)</f>
        <v>-5.0957408863488679E-6</v>
      </c>
      <c r="D12" s="3"/>
      <c r="E12" s="15"/>
    </row>
    <row r="13" spans="1:7" x14ac:dyDescent="0.2">
      <c r="A13" s="15" t="s">
        <v>19</v>
      </c>
      <c r="B13" s="15"/>
      <c r="C13" s="3" t="s">
        <v>13</v>
      </c>
      <c r="D13" s="3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26" t="s">
        <v>17</v>
      </c>
      <c r="B15" s="15"/>
      <c r="C15" s="27">
        <f ca="1">(C7+C11)+(C8+C12)*INT(MAX(F21:F3533))</f>
        <v>55245.676309414972</v>
      </c>
      <c r="D15" s="28" t="s">
        <v>45</v>
      </c>
      <c r="E15" s="29">
        <f ca="1">TODAY()+15018.5-B9/24</f>
        <v>60163.5</v>
      </c>
    </row>
    <row r="16" spans="1:7" x14ac:dyDescent="0.2">
      <c r="A16" s="30" t="s">
        <v>4</v>
      </c>
      <c r="B16" s="15"/>
      <c r="C16" s="31">
        <f ca="1">+C8+C12</f>
        <v>0.69902490425911368</v>
      </c>
      <c r="D16" s="28" t="s">
        <v>46</v>
      </c>
      <c r="E16" s="29">
        <f ca="1">ROUND(2*(E15-C15)/C16,0)/2+1</f>
        <v>7036.5</v>
      </c>
    </row>
    <row r="17" spans="1:17" ht="13.5" thickBot="1" x14ac:dyDescent="0.25">
      <c r="A17" s="28" t="s">
        <v>33</v>
      </c>
      <c r="B17" s="15"/>
      <c r="C17" s="15">
        <f>COUNT(C21:C2191)</f>
        <v>20</v>
      </c>
      <c r="D17" s="28" t="s">
        <v>47</v>
      </c>
      <c r="E17" s="32">
        <f ca="1">+C15+C16*E16-15018.5-C9/24</f>
        <v>45145.531714900892</v>
      </c>
    </row>
    <row r="18" spans="1:17" x14ac:dyDescent="0.2">
      <c r="A18" s="30" t="s">
        <v>5</v>
      </c>
      <c r="B18" s="15"/>
      <c r="C18" s="33">
        <f ca="1">+C15</f>
        <v>55245.676309414972</v>
      </c>
      <c r="D18" s="34">
        <f ca="1">+C16</f>
        <v>0.69902490425911368</v>
      </c>
      <c r="E18" s="35" t="s">
        <v>48</v>
      </c>
    </row>
    <row r="19" spans="1:17" ht="13.5" thickTop="1" x14ac:dyDescent="0.2">
      <c r="A19" s="36" t="s">
        <v>50</v>
      </c>
      <c r="B19"/>
      <c r="E19" s="37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31</v>
      </c>
      <c r="J20" s="7" t="s">
        <v>32</v>
      </c>
      <c r="K20" s="7" t="s">
        <v>18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14</v>
      </c>
    </row>
    <row r="21" spans="1:17" x14ac:dyDescent="0.2">
      <c r="A21" t="s">
        <v>30</v>
      </c>
      <c r="B21" s="3" t="s">
        <v>29</v>
      </c>
      <c r="C21" s="20">
        <v>51195.526299999998</v>
      </c>
      <c r="D21" s="20">
        <v>3.0000000000000001E-3</v>
      </c>
      <c r="E21">
        <f t="shared" ref="E21:E39" si="0">+(C21-C$7)/C$8</f>
        <v>0</v>
      </c>
      <c r="F21">
        <f t="shared" ref="F21:F40" si="1">ROUND(2*E21,0)/2</f>
        <v>0</v>
      </c>
      <c r="G21">
        <f t="shared" ref="G21:G39" si="2">+C21-(C$7+F21*C$8)</f>
        <v>0</v>
      </c>
      <c r="I21">
        <f>+G21</f>
        <v>0</v>
      </c>
      <c r="O21">
        <f t="shared" ref="O21:O39" ca="1" si="3">+C$11+C$12*F21</f>
        <v>-2.8586233556616297E-4</v>
      </c>
      <c r="Q21" s="2">
        <f t="shared" ref="Q21:Q39" si="4">+C21-15018.5</f>
        <v>36177.026299999998</v>
      </c>
    </row>
    <row r="22" spans="1:17" x14ac:dyDescent="0.2">
      <c r="A22" s="38" t="s">
        <v>51</v>
      </c>
      <c r="B22" s="39" t="s">
        <v>29</v>
      </c>
      <c r="C22" s="38">
        <v>52320.257389999999</v>
      </c>
      <c r="D22" s="38">
        <v>1.6000000000000001E-3</v>
      </c>
      <c r="E22">
        <f t="shared" si="0"/>
        <v>1608.9882980701846</v>
      </c>
      <c r="F22">
        <f t="shared" si="1"/>
        <v>1609</v>
      </c>
      <c r="G22">
        <f t="shared" si="2"/>
        <v>-8.179999997082632E-3</v>
      </c>
      <c r="N22">
        <f>+G22</f>
        <v>-8.179999997082632E-3</v>
      </c>
      <c r="O22">
        <f t="shared" ca="1" si="3"/>
        <v>-8.484909421701492E-3</v>
      </c>
      <c r="Q22" s="2">
        <f t="shared" si="4"/>
        <v>37301.757389999999</v>
      </c>
    </row>
    <row r="23" spans="1:17" x14ac:dyDescent="0.2">
      <c r="A23" t="s">
        <v>28</v>
      </c>
      <c r="B23" s="3" t="s">
        <v>29</v>
      </c>
      <c r="C23" s="13">
        <v>52619.439400000003</v>
      </c>
      <c r="D23" s="13">
        <v>2.9999999999999997E-4</v>
      </c>
      <c r="E23">
        <f t="shared" si="0"/>
        <v>2036.9842496030287</v>
      </c>
      <c r="F23">
        <f t="shared" si="1"/>
        <v>2037</v>
      </c>
      <c r="G23">
        <f t="shared" si="2"/>
        <v>-1.1009999994712416E-2</v>
      </c>
      <c r="I23">
        <f>+G23</f>
        <v>-1.1009999994712416E-2</v>
      </c>
      <c r="O23">
        <f t="shared" ca="1" si="3"/>
        <v>-1.0665886521058807E-2</v>
      </c>
      <c r="Q23" s="2">
        <f t="shared" si="4"/>
        <v>37600.939400000003</v>
      </c>
    </row>
    <row r="24" spans="1:17" x14ac:dyDescent="0.2">
      <c r="A24" s="11" t="s">
        <v>36</v>
      </c>
      <c r="B24" s="12"/>
      <c r="C24" s="13">
        <v>53351.319300000003</v>
      </c>
      <c r="D24" s="13">
        <v>1E-4</v>
      </c>
      <c r="E24">
        <f t="shared" si="0"/>
        <v>3083.9777978055376</v>
      </c>
      <c r="F24">
        <f t="shared" si="1"/>
        <v>3084</v>
      </c>
      <c r="G24">
        <f t="shared" si="2"/>
        <v>-1.5519999993557576E-2</v>
      </c>
      <c r="I24">
        <f>+G24</f>
        <v>-1.5519999993557576E-2</v>
      </c>
      <c r="O24">
        <f t="shared" ca="1" si="3"/>
        <v>-1.6001127229066072E-2</v>
      </c>
      <c r="Q24" s="2">
        <f t="shared" si="4"/>
        <v>38332.819300000003</v>
      </c>
    </row>
    <row r="25" spans="1:17" x14ac:dyDescent="0.2">
      <c r="A25" s="19" t="s">
        <v>42</v>
      </c>
      <c r="B25" s="12" t="s">
        <v>29</v>
      </c>
      <c r="C25" s="20">
        <v>53360.4067</v>
      </c>
      <c r="D25" s="20">
        <v>2.0000000000000001E-4</v>
      </c>
      <c r="E25">
        <f t="shared" si="0"/>
        <v>3096.9778121110708</v>
      </c>
      <c r="F25">
        <f t="shared" si="1"/>
        <v>3097</v>
      </c>
      <c r="G25">
        <f t="shared" si="2"/>
        <v>-1.5509999997448176E-2</v>
      </c>
      <c r="I25">
        <f>+G25</f>
        <v>-1.5509999997448176E-2</v>
      </c>
      <c r="O25">
        <f t="shared" ca="1" si="3"/>
        <v>-1.6067371860588608E-2</v>
      </c>
      <c r="Q25" s="2">
        <f t="shared" si="4"/>
        <v>38341.9067</v>
      </c>
    </row>
    <row r="26" spans="1:17" x14ac:dyDescent="0.2">
      <c r="A26" s="5" t="s">
        <v>35</v>
      </c>
      <c r="C26" s="20">
        <v>53380.6777</v>
      </c>
      <c r="D26" s="20">
        <v>1E-4</v>
      </c>
      <c r="E26">
        <f t="shared" si="0"/>
        <v>3125.9765675292938</v>
      </c>
      <c r="F26">
        <f t="shared" si="1"/>
        <v>3126</v>
      </c>
      <c r="G26">
        <f t="shared" si="2"/>
        <v>-1.6380000000935979E-2</v>
      </c>
      <c r="J26">
        <f>+G26</f>
        <v>-1.6380000000935979E-2</v>
      </c>
      <c r="O26">
        <f t="shared" ca="1" si="3"/>
        <v>-1.6215148346292726E-2</v>
      </c>
      <c r="Q26" s="2">
        <f t="shared" si="4"/>
        <v>38362.1777</v>
      </c>
    </row>
    <row r="27" spans="1:17" x14ac:dyDescent="0.2">
      <c r="A27" s="16" t="s">
        <v>41</v>
      </c>
      <c r="B27" s="17" t="s">
        <v>29</v>
      </c>
      <c r="C27" s="18">
        <v>53409.3387</v>
      </c>
      <c r="D27" s="18">
        <v>5.0000000000000001E-4</v>
      </c>
      <c r="E27">
        <f t="shared" si="0"/>
        <v>3166.9776690556951</v>
      </c>
      <c r="F27">
        <f t="shared" si="1"/>
        <v>3167</v>
      </c>
      <c r="G27">
        <f t="shared" si="2"/>
        <v>-1.5609999994921964E-2</v>
      </c>
      <c r="I27">
        <f>+G27</f>
        <v>-1.5609999994921964E-2</v>
      </c>
      <c r="O27">
        <f t="shared" ca="1" si="3"/>
        <v>-1.6424073722633027E-2</v>
      </c>
      <c r="Q27" s="2">
        <f t="shared" si="4"/>
        <v>38390.8387</v>
      </c>
    </row>
    <row r="28" spans="1:17" x14ac:dyDescent="0.2">
      <c r="A28" s="42" t="s">
        <v>56</v>
      </c>
      <c r="B28" s="41" t="s">
        <v>29</v>
      </c>
      <c r="C28" s="40">
        <v>53638.617460000001</v>
      </c>
      <c r="D28" s="40">
        <v>2.9999999999999997E-4</v>
      </c>
      <c r="E28">
        <f t="shared" si="0"/>
        <v>3494.9732629500927</v>
      </c>
      <c r="F28">
        <f t="shared" si="1"/>
        <v>3495</v>
      </c>
      <c r="G28">
        <f t="shared" si="2"/>
        <v>-1.8689999997150153E-2</v>
      </c>
      <c r="N28">
        <f>+G28</f>
        <v>-1.8689999997150153E-2</v>
      </c>
      <c r="O28">
        <f t="shared" ca="1" si="3"/>
        <v>-1.8095476733355455E-2</v>
      </c>
      <c r="Q28" s="2">
        <f t="shared" si="4"/>
        <v>38620.117460000001</v>
      </c>
    </row>
    <row r="29" spans="1:17" x14ac:dyDescent="0.2">
      <c r="A29" s="15" t="s">
        <v>39</v>
      </c>
      <c r="B29" s="8"/>
      <c r="C29" s="13">
        <v>53683.3554</v>
      </c>
      <c r="D29" s="13">
        <v>2.0000000000000001E-4</v>
      </c>
      <c r="E29">
        <f t="shared" si="0"/>
        <v>3558.9732915611671</v>
      </c>
      <c r="F29">
        <f t="shared" si="1"/>
        <v>3559</v>
      </c>
      <c r="G29">
        <f t="shared" si="2"/>
        <v>-1.8669999997655395E-2</v>
      </c>
      <c r="I29">
        <f>+G29</f>
        <v>-1.8669999997655395E-2</v>
      </c>
      <c r="O29">
        <f t="shared" ca="1" si="3"/>
        <v>-1.8421604150081785E-2</v>
      </c>
      <c r="Q29" s="2">
        <f t="shared" si="4"/>
        <v>38664.8554</v>
      </c>
    </row>
    <row r="30" spans="1:17" x14ac:dyDescent="0.2">
      <c r="A30" s="38" t="s">
        <v>51</v>
      </c>
      <c r="B30" s="39" t="s">
        <v>29</v>
      </c>
      <c r="C30" s="38">
        <v>53745.56871</v>
      </c>
      <c r="D30" s="38" t="s">
        <v>52</v>
      </c>
      <c r="E30">
        <f t="shared" si="0"/>
        <v>3647.9727765618095</v>
      </c>
      <c r="F30">
        <f t="shared" si="1"/>
        <v>3648</v>
      </c>
      <c r="G30">
        <f t="shared" si="2"/>
        <v>-1.9029999995836988E-2</v>
      </c>
      <c r="N30">
        <f t="shared" ref="N30:N38" si="5">+G30</f>
        <v>-1.9029999995836988E-2</v>
      </c>
      <c r="O30">
        <f t="shared" ca="1" si="3"/>
        <v>-1.8875125088966833E-2</v>
      </c>
      <c r="Q30" s="2">
        <f t="shared" si="4"/>
        <v>38727.06871</v>
      </c>
    </row>
    <row r="31" spans="1:17" x14ac:dyDescent="0.2">
      <c r="A31" s="38" t="s">
        <v>51</v>
      </c>
      <c r="B31" s="39" t="s">
        <v>29</v>
      </c>
      <c r="C31" s="38">
        <v>53797.294849999998</v>
      </c>
      <c r="D31" s="38" t="s">
        <v>53</v>
      </c>
      <c r="E31">
        <f t="shared" si="0"/>
        <v>3721.9698010099719</v>
      </c>
      <c r="F31">
        <f t="shared" si="1"/>
        <v>3722</v>
      </c>
      <c r="G31">
        <f t="shared" si="2"/>
        <v>-2.1110000001499429E-2</v>
      </c>
      <c r="N31">
        <f t="shared" si="5"/>
        <v>-2.1110000001499429E-2</v>
      </c>
      <c r="O31">
        <f t="shared" ca="1" si="3"/>
        <v>-1.9252209914556648E-2</v>
      </c>
      <c r="Q31" s="2">
        <f t="shared" si="4"/>
        <v>38778.794849999998</v>
      </c>
    </row>
    <row r="32" spans="1:17" x14ac:dyDescent="0.2">
      <c r="A32" s="38" t="s">
        <v>51</v>
      </c>
      <c r="B32" s="39" t="s">
        <v>29</v>
      </c>
      <c r="C32" s="38">
        <v>53834.34575</v>
      </c>
      <c r="D32" s="38" t="s">
        <v>52</v>
      </c>
      <c r="E32">
        <f t="shared" si="0"/>
        <v>3774.9731055891771</v>
      </c>
      <c r="F32">
        <f t="shared" si="1"/>
        <v>3775</v>
      </c>
      <c r="G32">
        <f t="shared" si="2"/>
        <v>-1.8799999998009298E-2</v>
      </c>
      <c r="N32">
        <f t="shared" si="5"/>
        <v>-1.8799999998009298E-2</v>
      </c>
      <c r="O32">
        <f t="shared" ca="1" si="3"/>
        <v>-1.952228418153314E-2</v>
      </c>
      <c r="Q32" s="2">
        <f t="shared" si="4"/>
        <v>38815.84575</v>
      </c>
    </row>
    <row r="33" spans="1:17" x14ac:dyDescent="0.2">
      <c r="A33" s="42" t="s">
        <v>56</v>
      </c>
      <c r="B33" s="41" t="s">
        <v>29</v>
      </c>
      <c r="C33" s="40">
        <v>54019.585959999997</v>
      </c>
      <c r="D33" s="40">
        <v>2.9999999999999997E-4</v>
      </c>
      <c r="E33">
        <f t="shared" si="0"/>
        <v>4039.9691858718493</v>
      </c>
      <c r="F33">
        <f t="shared" si="1"/>
        <v>4040</v>
      </c>
      <c r="G33">
        <f t="shared" si="2"/>
        <v>-2.1540000001550652E-2</v>
      </c>
      <c r="N33">
        <f t="shared" si="5"/>
        <v>-2.1540000001550652E-2</v>
      </c>
      <c r="O33">
        <f t="shared" ca="1" si="3"/>
        <v>-2.0872655516415588E-2</v>
      </c>
      <c r="Q33" s="2">
        <f t="shared" si="4"/>
        <v>39001.085959999997</v>
      </c>
    </row>
    <row r="34" spans="1:17" x14ac:dyDescent="0.2">
      <c r="A34" s="18" t="s">
        <v>49</v>
      </c>
      <c r="B34" s="12"/>
      <c r="C34" s="13">
        <v>54024.479399999997</v>
      </c>
      <c r="D34" s="13">
        <v>2.0000000000000001E-4</v>
      </c>
      <c r="E34">
        <f t="shared" si="0"/>
        <v>4046.9695148992155</v>
      </c>
      <c r="F34">
        <f t="shared" si="1"/>
        <v>4047</v>
      </c>
      <c r="G34">
        <f t="shared" si="2"/>
        <v>-2.1310000003722962E-2</v>
      </c>
      <c r="N34">
        <f t="shared" si="5"/>
        <v>-2.1310000003722962E-2</v>
      </c>
      <c r="O34">
        <f t="shared" ca="1" si="3"/>
        <v>-2.090832570262003E-2</v>
      </c>
      <c r="Q34" s="2">
        <f t="shared" si="4"/>
        <v>39005.979399999997</v>
      </c>
    </row>
    <row r="35" spans="1:17" x14ac:dyDescent="0.2">
      <c r="A35" s="40" t="s">
        <v>54</v>
      </c>
      <c r="B35" s="41" t="s">
        <v>29</v>
      </c>
      <c r="C35" s="38">
        <v>54187.352400000003</v>
      </c>
      <c r="D35" s="38">
        <v>2.0000000000000001E-4</v>
      </c>
      <c r="E35">
        <f t="shared" si="0"/>
        <v>4279.9680986509957</v>
      </c>
      <c r="F35">
        <f t="shared" si="1"/>
        <v>4280</v>
      </c>
      <c r="G35">
        <f t="shared" si="2"/>
        <v>-2.2299999996903352E-2</v>
      </c>
      <c r="N35">
        <f t="shared" si="5"/>
        <v>-2.2299999996903352E-2</v>
      </c>
      <c r="O35">
        <f t="shared" ca="1" si="3"/>
        <v>-2.2095633329139316E-2</v>
      </c>
      <c r="Q35" s="2">
        <f t="shared" si="4"/>
        <v>39168.852400000003</v>
      </c>
    </row>
    <row r="36" spans="1:17" x14ac:dyDescent="0.2">
      <c r="A36" s="38" t="s">
        <v>51</v>
      </c>
      <c r="B36" s="39" t="s">
        <v>29</v>
      </c>
      <c r="C36" s="38">
        <v>54208.323100000001</v>
      </c>
      <c r="D36" s="38">
        <v>2.9999999999999997E-4</v>
      </c>
      <c r="E36">
        <f t="shared" si="0"/>
        <v>4309.9678125402397</v>
      </c>
      <c r="F36">
        <f t="shared" si="1"/>
        <v>4310</v>
      </c>
      <c r="G36">
        <f t="shared" si="2"/>
        <v>-2.2499999999126885E-2</v>
      </c>
      <c r="N36">
        <f t="shared" si="5"/>
        <v>-2.2499999999126885E-2</v>
      </c>
      <c r="O36">
        <f t="shared" ca="1" si="3"/>
        <v>-2.2248505555729783E-2</v>
      </c>
      <c r="Q36" s="2">
        <f t="shared" si="4"/>
        <v>39189.823100000001</v>
      </c>
    </row>
    <row r="37" spans="1:17" x14ac:dyDescent="0.2">
      <c r="A37" s="38" t="s">
        <v>51</v>
      </c>
      <c r="B37" s="39" t="s">
        <v>29</v>
      </c>
      <c r="C37" s="38">
        <v>54208.323400000001</v>
      </c>
      <c r="D37" s="38">
        <v>4.0000000000000002E-4</v>
      </c>
      <c r="E37">
        <f t="shared" si="0"/>
        <v>4309.9682417063696</v>
      </c>
      <c r="F37">
        <f t="shared" si="1"/>
        <v>4310</v>
      </c>
      <c r="G37">
        <f t="shared" si="2"/>
        <v>-2.2199999999429565E-2</v>
      </c>
      <c r="N37">
        <f t="shared" si="5"/>
        <v>-2.2199999999429565E-2</v>
      </c>
      <c r="O37">
        <f t="shared" ca="1" si="3"/>
        <v>-2.2248505555729783E-2</v>
      </c>
      <c r="Q37" s="2">
        <f t="shared" si="4"/>
        <v>39189.823400000001</v>
      </c>
    </row>
    <row r="38" spans="1:17" x14ac:dyDescent="0.2">
      <c r="A38" s="38" t="s">
        <v>51</v>
      </c>
      <c r="B38" s="39" t="s">
        <v>29</v>
      </c>
      <c r="C38" s="38">
        <v>54208.324000000001</v>
      </c>
      <c r="D38" s="38">
        <v>5.0000000000000001E-4</v>
      </c>
      <c r="E38">
        <f t="shared" si="0"/>
        <v>4309.9691000386283</v>
      </c>
      <c r="F38">
        <f t="shared" si="1"/>
        <v>4310</v>
      </c>
      <c r="G38">
        <f t="shared" si="2"/>
        <v>-2.1600000000034925E-2</v>
      </c>
      <c r="N38">
        <f t="shared" si="5"/>
        <v>-2.1600000000034925E-2</v>
      </c>
      <c r="O38">
        <f t="shared" ca="1" si="3"/>
        <v>-2.2248505555729783E-2</v>
      </c>
      <c r="Q38" s="2">
        <f t="shared" si="4"/>
        <v>39189.824000000001</v>
      </c>
    </row>
    <row r="39" spans="1:17" x14ac:dyDescent="0.2">
      <c r="A39" s="40" t="s">
        <v>55</v>
      </c>
      <c r="B39" s="41" t="s">
        <v>29</v>
      </c>
      <c r="C39" s="40">
        <v>54848.6302</v>
      </c>
      <c r="D39" s="40">
        <v>2.9999999999999997E-4</v>
      </c>
      <c r="E39">
        <f t="shared" si="0"/>
        <v>5225.961546714736</v>
      </c>
      <c r="F39">
        <f t="shared" si="1"/>
        <v>5226</v>
      </c>
      <c r="G39">
        <f t="shared" si="2"/>
        <v>-2.6879999997618143E-2</v>
      </c>
      <c r="I39">
        <f>+G39</f>
        <v>-2.6879999997618143E-2</v>
      </c>
      <c r="O39">
        <f t="shared" ca="1" si="3"/>
        <v>-2.6916204207625347E-2</v>
      </c>
      <c r="Q39" s="2">
        <f t="shared" si="4"/>
        <v>39830.1302</v>
      </c>
    </row>
    <row r="40" spans="1:17" x14ac:dyDescent="0.2">
      <c r="A40" s="43" t="s">
        <v>57</v>
      </c>
      <c r="B40" s="44" t="s">
        <v>29</v>
      </c>
      <c r="C40" s="43">
        <v>55245.677300000003</v>
      </c>
      <c r="D40" s="43">
        <v>4.0000000000000002E-4</v>
      </c>
      <c r="E40">
        <f>+(C40-C$7)/C$8</f>
        <v>5793.9587714404315</v>
      </c>
      <c r="F40">
        <f t="shared" si="1"/>
        <v>5794</v>
      </c>
      <c r="G40">
        <f>+C40-(C$7+F40*C$8)</f>
        <v>-2.8819999992265366E-2</v>
      </c>
      <c r="I40">
        <f>+G40</f>
        <v>-2.8819999992265366E-2</v>
      </c>
      <c r="O40">
        <f ca="1">+C$11+C$12*F40</f>
        <v>-2.9810585031071504E-2</v>
      </c>
      <c r="Q40" s="2">
        <f>+C40-15018.5</f>
        <v>40227.177300000003</v>
      </c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2023-08-07T00:10:44Z</dcterms:modified>
</cp:coreProperties>
</file>