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2E50BFB-84D3-4459-ADCA-AD05681D6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1" i="1"/>
  <c r="F31" i="1"/>
  <c r="G31" i="1"/>
  <c r="K31" i="1"/>
  <c r="E32" i="1"/>
  <c r="F32" i="1"/>
  <c r="G32" i="1"/>
  <c r="K32" i="1"/>
  <c r="E33" i="1"/>
  <c r="F33" i="1"/>
  <c r="G33" i="1"/>
  <c r="K33" i="1"/>
  <c r="E29" i="1"/>
  <c r="F29" i="1"/>
  <c r="G29" i="1"/>
  <c r="K29" i="1"/>
  <c r="E23" i="1"/>
  <c r="F23" i="1"/>
  <c r="G23" i="1"/>
  <c r="K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K27" i="1"/>
  <c r="E28" i="1"/>
  <c r="F28" i="1"/>
  <c r="G28" i="1"/>
  <c r="K28" i="1"/>
  <c r="E30" i="1"/>
  <c r="F30" i="1"/>
  <c r="G30" i="1"/>
  <c r="K30" i="1"/>
  <c r="Q31" i="1"/>
  <c r="Q32" i="1"/>
  <c r="Q33" i="1"/>
  <c r="Q29" i="1"/>
  <c r="Q30" i="1"/>
  <c r="E21" i="1"/>
  <c r="F21" i="1"/>
  <c r="G21" i="1"/>
  <c r="J21" i="1"/>
  <c r="E22" i="1"/>
  <c r="F22" i="1"/>
  <c r="U22" i="1"/>
  <c r="Q28" i="1"/>
  <c r="D9" i="1"/>
  <c r="C9" i="1"/>
  <c r="Q27" i="1"/>
  <c r="Q26" i="1"/>
  <c r="Q25" i="1"/>
  <c r="Q24" i="1"/>
  <c r="Q23" i="1"/>
  <c r="F16" i="1"/>
  <c r="F17" i="1" s="1"/>
  <c r="Q21" i="1"/>
  <c r="Q22" i="1"/>
  <c r="C17" i="1"/>
  <c r="C12" i="1"/>
  <c r="C11" i="1"/>
  <c r="O34" i="1" l="1"/>
  <c r="O29" i="1"/>
  <c r="C15" i="1"/>
  <c r="O31" i="1"/>
  <c r="O28" i="1"/>
  <c r="O24" i="1"/>
  <c r="O26" i="1"/>
  <c r="O21" i="1"/>
  <c r="O32" i="1"/>
  <c r="O30" i="1"/>
  <c r="O27" i="1"/>
  <c r="O33" i="1"/>
  <c r="O25" i="1"/>
  <c r="O22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<sst xmlns="http://schemas.openxmlformats.org/spreadsheetml/2006/main" count="72" uniqueCount="59">
  <si>
    <t>IBVS 6244</t>
  </si>
  <si>
    <t>JAVSO..45..121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</si>
  <si>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</si>
  <si>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</si>
  <si>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</si>
  <si>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</si>
  <si>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</si>
  <si>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</si>
  <si>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</si>
  <si>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</si>
  <si>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</si>
  <si>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</si>
  <si>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</si>
  <si>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</si>
  <si>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</si>
  <si>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</si>
  <si>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</si>
  <si>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</si>
  <si>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</si>
  <si>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</si>
  <si>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</si>
  <si>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</si>
  <si>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</si>
  <si>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</si>
  <si>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</si>
  <si>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</si>
  <si>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</si>
  <si>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</si>
  <si>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</si>
  <si>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</si>
  <si>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</si>
  <si>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</si>
  <si>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</si>
  <si>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</si>
  <si>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</si>
  <si>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</si>
  <si>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</si>
  <si>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</si>
  <si>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</si>
  <si>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</si>
  <si>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V0459 Aur / GSC 2426-0414</t>
  </si>
  <si>
    <t>EB</t>
  </si>
  <si>
    <t>not avail.</t>
  </si>
  <si>
    <t>IBVS 5462</t>
  </si>
  <si>
    <t>I</t>
  </si>
  <si>
    <t>IBVS 5871</t>
  </si>
  <si>
    <t>II</t>
  </si>
  <si>
    <t>OEJV 0160</t>
  </si>
  <si>
    <t>Add cycle</t>
  </si>
  <si>
    <t>Old Cycle</t>
  </si>
  <si>
    <t>IBVS 6118</t>
  </si>
  <si>
    <t>IBVS 6149</t>
  </si>
  <si>
    <t>IBVS 6152</t>
  </si>
  <si>
    <t>BAD?</t>
  </si>
  <si>
    <t>vis</t>
  </si>
  <si>
    <t>JAVSO..46..184</t>
  </si>
  <si>
    <t>JAVSO..47..263</t>
  </si>
  <si>
    <t>OEJV 0211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</si>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</sst>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8" xfId="0" applyFont="1" applyBorder="1" applyAlignment="1">
      <alignment horizontal="center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22" fillId="0" borderId="0" xfId="42"/>
    <xf numFmtId="0" fontId="22" fillId="0" borderId="0" xfId="42" applyAlignment="1">
      <alignment horizontal="center" wrapText="1"/>
    </xf>
    <xf numFmtId="0" fontId="22" fillId="0" borderId="0" xfId="42" applyAlignment="1">
      <alignment horizontal="left" wrapText="1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V459 Aur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0-478F-9062-5FA681DBD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0-478F-9062-5FA681DBD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3">
                  <c:v>-3.3019999973475933E-3</c:v>
                </c:pt>
                <c:pt idx="4">
                  <c:v>1.7175000029965304E-3</c:v>
                </c:pt>
                <c:pt idx="5">
                  <c:v>-1.0519999996176921E-3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0-478F-9062-5FA681DBD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1.7410000000381842E-3</c:v>
                </c:pt>
                <c:pt idx="6">
                  <c:v>-6.6000000515487045E-5</c:v>
                </c:pt>
                <c:pt idx="7">
                  <c:v>-1.1394999964977615E-3</c:v>
                </c:pt>
                <c:pt idx="8">
                  <c:v>1.1809998613898642E-3</c:v>
                </c:pt>
                <c:pt idx="9">
                  <c:v>-9.5149999833665788E-4</c:v>
                </c:pt>
                <c:pt idx="10">
                  <c:v>6.1200000054668635E-3</c:v>
                </c:pt>
                <c:pt idx="11">
                  <c:v>-5.2090000026510097E-3</c:v>
                </c:pt>
                <c:pt idx="12">
                  <c:v>-8.5350000008475035E-3</c:v>
                </c:pt>
                <c:pt idx="13">
                  <c:v>1.8519999430282041E-3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0-478F-9062-5FA681DBD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0-478F-9062-5FA681DBD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0-478F-9062-5FA681DBD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0-478F-9062-5FA681DBD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9.0580838675317064E-4</c:v>
                </c:pt>
                <c:pt idx="1">
                  <c:v>1.980173687572992E-4</c:v>
                </c:pt>
                <c:pt idx="2">
                  <c:v>-7.3445336449834029E-5</c:v>
                </c:pt>
                <c:pt idx="3">
                  <c:v>-4.1243096201783245E-4</c:v>
                </c:pt>
                <c:pt idx="4">
                  <c:v>-4.2151399445216221E-4</c:v>
                </c:pt>
                <c:pt idx="5">
                  <c:v>-5.323955413391666E-4</c:v>
                </c:pt>
                <c:pt idx="6">
                  <c:v>-6.4276295431479414E-4</c:v>
                </c:pt>
                <c:pt idx="7">
                  <c:v>-7.5090245367445381E-4</c:v>
                </c:pt>
                <c:pt idx="8">
                  <c:v>-7.6238477769521016E-4</c:v>
                </c:pt>
                <c:pt idx="9">
                  <c:v>-7.7695190518422934E-4</c:v>
                </c:pt>
                <c:pt idx="10">
                  <c:v>-8.9023274365766054E-4</c:v>
                </c:pt>
                <c:pt idx="11">
                  <c:v>-9.988863769286975E-4</c:v>
                </c:pt>
                <c:pt idx="12">
                  <c:v>-1.0324764591386709E-3</c:v>
                </c:pt>
                <c:pt idx="13">
                  <c:v>-1.2549250647945164E-3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0-478F-9062-5FA681DBDB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7.2695000002568122E-2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0-478F-9062-5FA681D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22296"/>
        <c:axId val="1"/>
      </c:scatterChart>
      <c:valAx>
        <c:axId val="46662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2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V459 Aur - O-C Diagr.</a:t>
            </a:r>
          </a:p>
        </c:rich>
      </c:tx>
      <c:layout>
        <c:manualLayout>
          <c:xMode val="edge"/>
          <c:yMode val="edge"/>
          <c:x val="0.3753758482892340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A-47BF-AA14-033E72677E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A-47BF-AA14-033E72677E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3">
                  <c:v>-3.3019999973475933E-3</c:v>
                </c:pt>
                <c:pt idx="4">
                  <c:v>1.7175000029965304E-3</c:v>
                </c:pt>
                <c:pt idx="5">
                  <c:v>-1.0519999996176921E-3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A-47BF-AA14-033E72677E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1.7410000000381842E-3</c:v>
                </c:pt>
                <c:pt idx="6">
                  <c:v>-6.6000000515487045E-5</c:v>
                </c:pt>
                <c:pt idx="7">
                  <c:v>-1.1394999964977615E-3</c:v>
                </c:pt>
                <c:pt idx="8">
                  <c:v>1.1809998613898642E-3</c:v>
                </c:pt>
                <c:pt idx="9">
                  <c:v>-9.5149999833665788E-4</c:v>
                </c:pt>
                <c:pt idx="10">
                  <c:v>6.1200000054668635E-3</c:v>
                </c:pt>
                <c:pt idx="11">
                  <c:v>-5.2090000026510097E-3</c:v>
                </c:pt>
                <c:pt idx="12">
                  <c:v>-8.5350000008475035E-3</c:v>
                </c:pt>
                <c:pt idx="13">
                  <c:v>1.8519999430282041E-3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A-47BF-AA14-033E72677E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A-47BF-AA14-033E72677E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A-47BF-AA14-033E72677E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A-47BF-AA14-033E72677E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9.0580838675317064E-4</c:v>
                </c:pt>
                <c:pt idx="1">
                  <c:v>1.980173687572992E-4</c:v>
                </c:pt>
                <c:pt idx="2">
                  <c:v>-7.3445336449834029E-5</c:v>
                </c:pt>
                <c:pt idx="3">
                  <c:v>-4.1243096201783245E-4</c:v>
                </c:pt>
                <c:pt idx="4">
                  <c:v>-4.2151399445216221E-4</c:v>
                </c:pt>
                <c:pt idx="5">
                  <c:v>-5.323955413391666E-4</c:v>
                </c:pt>
                <c:pt idx="6">
                  <c:v>-6.4276295431479414E-4</c:v>
                </c:pt>
                <c:pt idx="7">
                  <c:v>-7.5090245367445381E-4</c:v>
                </c:pt>
                <c:pt idx="8">
                  <c:v>-7.6238477769521016E-4</c:v>
                </c:pt>
                <c:pt idx="9">
                  <c:v>-7.7695190518422934E-4</c:v>
                </c:pt>
                <c:pt idx="10">
                  <c:v>-8.9023274365766054E-4</c:v>
                </c:pt>
                <c:pt idx="11">
                  <c:v>-9.988863769286975E-4</c:v>
                </c:pt>
                <c:pt idx="12">
                  <c:v>-1.0324764591386709E-3</c:v>
                </c:pt>
                <c:pt idx="13">
                  <c:v>-1.2549250647945164E-3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A-47BF-AA14-033E72677E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7.2695000002568122E-2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5A-47BF-AA14-033E7267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25248"/>
        <c:axId val="1"/>
      </c:scatterChart>
      <c:valAx>
        <c:axId val="46662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2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508EF1-472F-7217-1964-C30D699E1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F962582-63C5-6DAB-DEF2-76075C99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29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8" t="s">
        <v>42</v>
      </c>
      <c r="D4" s="9" t="s">
        <v>42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52583.481299999999</v>
      </c>
    </row>
    <row r="8" spans="1:6" x14ac:dyDescent="0.2">
      <c r="A8" t="s">
        <v>9</v>
      </c>
      <c r="C8">
        <v>1.0626370000000001</v>
      </c>
    </row>
    <row r="9" spans="1:6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INTERCEPT(INDIRECT($D$9):G991,INDIRECT($C$9):F991)</f>
        <v>9.0580838675317064E-4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SLOPE(INDIRECT($D$9):G991,INDIRECT($C$9):F991)</f>
        <v>-3.4275594091809755E-7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(C7+C11)+(C8+C12)*INT(MAX(F21:F3532))</f>
        <v>59282.343693074938</v>
      </c>
      <c r="E15" s="16" t="s">
        <v>48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1.0626366572440591</v>
      </c>
      <c r="E16" s="16" t="s">
        <v>36</v>
      </c>
      <c r="F16" s="17">
        <f ca="1">NOW()+15018.5+$C$5/24</f>
        <v>59970.771406134256</v>
      </c>
    </row>
    <row r="17" spans="1:21" ht="13.5" thickBot="1" x14ac:dyDescent="0.25">
      <c r="A17" s="16" t="s">
        <v>33</v>
      </c>
      <c r="B17" s="12"/>
      <c r="C17" s="12">
        <f>COUNT(C21:C2190)</f>
        <v>14</v>
      </c>
      <c r="E17" s="16" t="s">
        <v>49</v>
      </c>
      <c r="F17" s="17">
        <f ca="1">ROUND(2*(F16-$C$7)/$C$8,0)/2+F15</f>
        <v>6953</v>
      </c>
    </row>
    <row r="18" spans="1:21" ht="14.25" thickTop="1" thickBot="1" x14ac:dyDescent="0.25">
      <c r="A18" s="18" t="s">
        <v>11</v>
      </c>
      <c r="B18" s="12"/>
      <c r="C18" s="21">
        <f ca="1">+C15</f>
        <v>59282.343693074938</v>
      </c>
      <c r="D18" s="22">
        <f ca="1">+C16</f>
        <v>1.0626366572440591</v>
      </c>
      <c r="E18" s="16" t="s">
        <v>37</v>
      </c>
      <c r="F18" s="25">
        <f ca="1">ROUND(2*(F16-$C$15)/$C$16,0)/2+F15</f>
        <v>649</v>
      </c>
    </row>
    <row r="19" spans="1:21" ht="13.5" thickTop="1" x14ac:dyDescent="0.2">
      <c r="E19" s="16" t="s">
        <v>38</v>
      </c>
      <c r="F19" s="20">
        <f ca="1">+$C$15+$C$16*F18-15018.5-$C$5/24</f>
        <v>44953.890716959671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54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37" t="s">
        <v>53</v>
      </c>
    </row>
    <row r="21" spans="1:21" x14ac:dyDescent="0.2">
      <c r="A21" s="28" t="s">
        <v>43</v>
      </c>
      <c r="B21" s="28" t="s">
        <v>44</v>
      </c>
      <c r="C21" s="30">
        <v>52583.481299999999</v>
      </c>
      <c r="D21" s="30">
        <v>2.9999999999999997E-4</v>
      </c>
      <c r="E21">
        <f t="shared" ref="E21:E33" si="0">+(C21-C$7)/C$8</f>
        <v>0</v>
      </c>
      <c r="F21">
        <f t="shared" ref="F21:F33" si="1">ROUND(2*E21,0)/2</f>
        <v>0</v>
      </c>
      <c r="G21">
        <f>+C21-(C$7+F21*C$8)</f>
        <v>0</v>
      </c>
      <c r="J21">
        <f>+G21</f>
        <v>0</v>
      </c>
      <c r="O21">
        <f t="shared" ref="O21:O33" ca="1" si="2">+C$11+C$12*$F21</f>
        <v>9.0580838675317064E-4</v>
      </c>
      <c r="Q21" s="2">
        <f t="shared" ref="Q21:Q33" si="3">+C21-15018.5</f>
        <v>37564.981299999999</v>
      </c>
    </row>
    <row r="22" spans="1:21" x14ac:dyDescent="0.2">
      <c r="A22" s="28" t="s">
        <v>45</v>
      </c>
      <c r="B22" s="29" t="s">
        <v>46</v>
      </c>
      <c r="C22" s="28">
        <v>54777.899400000002</v>
      </c>
      <c r="D22" s="28">
        <v>5.9999999999999995E-4</v>
      </c>
      <c r="E22">
        <f t="shared" si="0"/>
        <v>2065.0684100026656</v>
      </c>
      <c r="F22">
        <f t="shared" si="1"/>
        <v>2065</v>
      </c>
      <c r="O22">
        <f t="shared" ca="1" si="2"/>
        <v>1.980173687572992E-4</v>
      </c>
      <c r="Q22" s="2">
        <f t="shared" si="3"/>
        <v>39759.399400000002</v>
      </c>
      <c r="U22">
        <f>+C22-(C$7+F22*C$8)</f>
        <v>7.2695000002568122E-2</v>
      </c>
    </row>
    <row r="23" spans="1:21" x14ac:dyDescent="0.2">
      <c r="A23" s="31" t="s">
        <v>47</v>
      </c>
      <c r="B23" s="32" t="s">
        <v>44</v>
      </c>
      <c r="C23" s="33">
        <v>55619.436950000003</v>
      </c>
      <c r="D23" s="33">
        <v>4.0000000000000002E-4</v>
      </c>
      <c r="E23">
        <f t="shared" si="0"/>
        <v>2857.0016383769844</v>
      </c>
      <c r="F23">
        <f t="shared" si="1"/>
        <v>2857</v>
      </c>
      <c r="G23">
        <f t="shared" ref="G23:G33" si="4">+C23-(C$7+F23*C$8)</f>
        <v>1.7410000000381842E-3</v>
      </c>
      <c r="K23">
        <f>+G23</f>
        <v>1.7410000000381842E-3</v>
      </c>
      <c r="O23">
        <f t="shared" ca="1" si="2"/>
        <v>-7.3445336449834029E-5</v>
      </c>
      <c r="Q23" s="2">
        <f t="shared" si="3"/>
        <v>40600.936950000003</v>
      </c>
    </row>
    <row r="24" spans="1:21" x14ac:dyDescent="0.2">
      <c r="A24" s="34" t="s">
        <v>50</v>
      </c>
      <c r="B24" s="35" t="s">
        <v>44</v>
      </c>
      <c r="C24" s="33">
        <v>56670.3799</v>
      </c>
      <c r="D24" s="36">
        <v>7.4000000000000003E-3</v>
      </c>
      <c r="E24">
        <f t="shared" si="0"/>
        <v>3845.9968926359616</v>
      </c>
      <c r="F24">
        <f t="shared" si="1"/>
        <v>3846</v>
      </c>
      <c r="G24">
        <f t="shared" si="4"/>
        <v>-3.3019999973475933E-3</v>
      </c>
      <c r="J24">
        <f>+G24</f>
        <v>-3.3019999973475933E-3</v>
      </c>
      <c r="O24">
        <f t="shared" ca="1" si="2"/>
        <v>-4.1243096201783245E-4</v>
      </c>
      <c r="Q24" s="2">
        <f t="shared" si="3"/>
        <v>41651.8799</v>
      </c>
    </row>
    <row r="25" spans="1:21" x14ac:dyDescent="0.2">
      <c r="A25" s="36" t="s">
        <v>51</v>
      </c>
      <c r="B25" s="35" t="s">
        <v>44</v>
      </c>
      <c r="C25" s="36">
        <v>56698.544800000003</v>
      </c>
      <c r="D25" s="36">
        <v>1.8E-3</v>
      </c>
      <c r="E25">
        <f t="shared" si="0"/>
        <v>3872.5016162621887</v>
      </c>
      <c r="F25">
        <f t="shared" si="1"/>
        <v>3872.5</v>
      </c>
      <c r="G25">
        <f t="shared" si="4"/>
        <v>1.7175000029965304E-3</v>
      </c>
      <c r="J25">
        <f>+G25</f>
        <v>1.7175000029965304E-3</v>
      </c>
      <c r="O25">
        <f t="shared" ca="1" si="2"/>
        <v>-4.2151399445216221E-4</v>
      </c>
      <c r="Q25" s="2">
        <f t="shared" si="3"/>
        <v>41680.044800000003</v>
      </c>
    </row>
    <row r="26" spans="1:21" x14ac:dyDescent="0.2">
      <c r="A26" s="36" t="s">
        <v>52</v>
      </c>
      <c r="B26" s="32"/>
      <c r="C26" s="36">
        <v>57042.305099999998</v>
      </c>
      <c r="D26" s="36">
        <v>1.1999999999999999E-3</v>
      </c>
      <c r="E26">
        <f t="shared" si="0"/>
        <v>4195.9990100100013</v>
      </c>
      <c r="F26">
        <f t="shared" si="1"/>
        <v>4196</v>
      </c>
      <c r="G26">
        <f t="shared" si="4"/>
        <v>-1.0519999996176921E-3</v>
      </c>
      <c r="J26">
        <f>+G26</f>
        <v>-1.0519999996176921E-3</v>
      </c>
      <c r="O26">
        <f t="shared" ca="1" si="2"/>
        <v>-5.323955413391666E-4</v>
      </c>
      <c r="Q26" s="2">
        <f t="shared" si="3"/>
        <v>42023.805099999998</v>
      </c>
    </row>
    <row r="27" spans="1:21" x14ac:dyDescent="0.2">
      <c r="A27" s="38" t="s">
        <v>3</v>
      </c>
      <c r="B27" s="39" t="s">
        <v>44</v>
      </c>
      <c r="C27" s="40">
        <v>57384.475200000001</v>
      </c>
      <c r="D27" s="40">
        <v>3.8999999999999998E-3</v>
      </c>
      <c r="E27">
        <f t="shared" si="0"/>
        <v>4517.9999378903622</v>
      </c>
      <c r="F27">
        <f t="shared" si="1"/>
        <v>4518</v>
      </c>
      <c r="G27">
        <f t="shared" si="4"/>
        <v>-6.6000000515487045E-5</v>
      </c>
      <c r="K27">
        <f t="shared" ref="K27:K33" si="5">+G27</f>
        <v>-6.6000000515487045E-5</v>
      </c>
      <c r="O27">
        <f t="shared" ca="1" si="2"/>
        <v>-6.4276295431479414E-4</v>
      </c>
      <c r="Q27" s="2">
        <f t="shared" si="3"/>
        <v>42365.975200000001</v>
      </c>
    </row>
    <row r="28" spans="1:21" x14ac:dyDescent="0.2">
      <c r="A28" s="41" t="s">
        <v>1</v>
      </c>
      <c r="B28" s="42" t="s">
        <v>46</v>
      </c>
      <c r="C28" s="43">
        <v>57719.736100000002</v>
      </c>
      <c r="D28" s="43">
        <v>2.0000000000000001E-4</v>
      </c>
      <c r="E28">
        <f t="shared" si="0"/>
        <v>4833.4989276676815</v>
      </c>
      <c r="F28">
        <f t="shared" si="1"/>
        <v>4833.5</v>
      </c>
      <c r="G28">
        <f t="shared" si="4"/>
        <v>-1.1394999964977615E-3</v>
      </c>
      <c r="K28">
        <f t="shared" si="5"/>
        <v>-1.1394999964977615E-3</v>
      </c>
      <c r="O28">
        <f t="shared" ca="1" si="2"/>
        <v>-7.5090245367445381E-4</v>
      </c>
      <c r="Q28" s="2">
        <f t="shared" si="3"/>
        <v>42701.236100000002</v>
      </c>
    </row>
    <row r="29" spans="1:21" x14ac:dyDescent="0.2">
      <c r="A29" s="50" t="s">
        <v>57</v>
      </c>
      <c r="B29" s="51" t="s">
        <v>44</v>
      </c>
      <c r="C29" s="52">
        <v>57755.33675999986</v>
      </c>
      <c r="D29" s="52">
        <v>5.9999999999999995E-4</v>
      </c>
      <c r="E29">
        <f t="shared" si="0"/>
        <v>4867.0011113859773</v>
      </c>
      <c r="F29">
        <f t="shared" si="1"/>
        <v>4867</v>
      </c>
      <c r="G29">
        <f t="shared" si="4"/>
        <v>1.1809998613898642E-3</v>
      </c>
      <c r="K29">
        <f t="shared" si="5"/>
        <v>1.1809998613898642E-3</v>
      </c>
      <c r="O29">
        <f t="shared" ca="1" si="2"/>
        <v>-7.6238477769521016E-4</v>
      </c>
      <c r="Q29" s="2">
        <f t="shared" si="3"/>
        <v>42736.83675999986</v>
      </c>
    </row>
    <row r="30" spans="1:21" x14ac:dyDescent="0.2">
      <c r="A30" s="44" t="s">
        <v>0</v>
      </c>
      <c r="B30" s="45" t="s">
        <v>44</v>
      </c>
      <c r="C30" s="46">
        <v>57800.496700000003</v>
      </c>
      <c r="D30" s="46">
        <v>3.0000000000000001E-3</v>
      </c>
      <c r="E30">
        <f t="shared" si="0"/>
        <v>4909.499104586047</v>
      </c>
      <c r="F30">
        <f t="shared" si="1"/>
        <v>4909.5</v>
      </c>
      <c r="G30">
        <f t="shared" si="4"/>
        <v>-9.5149999833665788E-4</v>
      </c>
      <c r="K30">
        <f t="shared" si="5"/>
        <v>-9.5149999833665788E-4</v>
      </c>
      <c r="O30">
        <f t="shared" ca="1" si="2"/>
        <v>-7.7695190518422934E-4</v>
      </c>
      <c r="Q30" s="2">
        <f t="shared" si="3"/>
        <v>42781.996700000003</v>
      </c>
    </row>
    <row r="31" spans="1:21" x14ac:dyDescent="0.2">
      <c r="A31" s="47" t="s">
        <v>55</v>
      </c>
      <c r="B31" s="48" t="s">
        <v>44</v>
      </c>
      <c r="C31" s="49">
        <v>58151.705300000001</v>
      </c>
      <c r="D31" s="49">
        <v>8.0000000000000004E-4</v>
      </c>
      <c r="E31">
        <f t="shared" si="0"/>
        <v>5240.0057592573958</v>
      </c>
      <c r="F31">
        <f t="shared" si="1"/>
        <v>5240</v>
      </c>
      <c r="G31">
        <f t="shared" si="4"/>
        <v>6.1200000054668635E-3</v>
      </c>
      <c r="K31">
        <f t="shared" si="5"/>
        <v>6.1200000054668635E-3</v>
      </c>
      <c r="O31">
        <f t="shared" ca="1" si="2"/>
        <v>-8.9023274365766054E-4</v>
      </c>
      <c r="Q31" s="2">
        <f t="shared" si="3"/>
        <v>43133.205300000001</v>
      </c>
    </row>
    <row r="32" spans="1:21" x14ac:dyDescent="0.2">
      <c r="A32" s="47" t="s">
        <v>56</v>
      </c>
      <c r="B32" s="48" t="s">
        <v>44</v>
      </c>
      <c r="C32" s="49">
        <v>58488.549899999998</v>
      </c>
      <c r="D32" s="49">
        <v>5.9999999999999995E-4</v>
      </c>
      <c r="E32">
        <f t="shared" si="0"/>
        <v>5556.9950980438271</v>
      </c>
      <c r="F32">
        <f t="shared" si="1"/>
        <v>5557</v>
      </c>
      <c r="G32">
        <f t="shared" si="4"/>
        <v>-5.2090000026510097E-3</v>
      </c>
      <c r="K32">
        <f t="shared" si="5"/>
        <v>-5.2090000026510097E-3</v>
      </c>
      <c r="O32">
        <f t="shared" ca="1" si="2"/>
        <v>-9.988863769286975E-4</v>
      </c>
      <c r="Q32" s="2">
        <f t="shared" si="3"/>
        <v>43470.049899999998</v>
      </c>
    </row>
    <row r="33" spans="1:17" x14ac:dyDescent="0.2">
      <c r="A33" s="47" t="s">
        <v>56</v>
      </c>
      <c r="B33" s="48" t="s">
        <v>44</v>
      </c>
      <c r="C33" s="49">
        <v>58592.684999999998</v>
      </c>
      <c r="D33" s="49">
        <v>8.0000000000000004E-4</v>
      </c>
      <c r="E33">
        <f t="shared" si="0"/>
        <v>5654.9919680944649</v>
      </c>
      <c r="F33">
        <f t="shared" si="1"/>
        <v>5655</v>
      </c>
      <c r="G33">
        <f t="shared" si="4"/>
        <v>-8.5350000008475035E-3</v>
      </c>
      <c r="K33">
        <f t="shared" si="5"/>
        <v>-8.5350000008475035E-3</v>
      </c>
      <c r="O33">
        <f t="shared" ca="1" si="2"/>
        <v>-1.0324764591386709E-3</v>
      </c>
      <c r="Q33" s="2">
        <f t="shared" si="3"/>
        <v>43574.184999999998</v>
      </c>
    </row>
    <row r="34" spans="1:17" x14ac:dyDescent="0.2">
      <c r="A34" s="53" t="s">
        <v>58</v>
      </c>
      <c r="B34" s="54" t="s">
        <v>44</v>
      </c>
      <c r="C34" s="55">
        <v>59282.346799999941</v>
      </c>
      <c r="D34" s="53"/>
      <c r="E34">
        <f t="shared" ref="E34" si="6">+(C34-C$7)/C$8</f>
        <v>6304.0017428340452</v>
      </c>
      <c r="F34">
        <f t="shared" ref="F34" si="7">ROUND(2*E34,0)/2</f>
        <v>6304</v>
      </c>
      <c r="G34">
        <f t="shared" ref="G34" si="8">+C34-(C$7+F34*C$8)</f>
        <v>1.8519999430282041E-3</v>
      </c>
      <c r="K34">
        <f t="shared" ref="K34" si="9">+G34</f>
        <v>1.8519999430282041E-3</v>
      </c>
      <c r="O34">
        <f t="shared" ref="O34" ca="1" si="10">+C$11+C$12*$F34</f>
        <v>-1.2549250647945164E-3</v>
      </c>
      <c r="Q34" s="2">
        <f t="shared" ref="Q34" si="11">+C34-15018.5</f>
        <v>44263.846799999941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30:D33" name="Range1"/>
  </protectedRanges>
  <phoneticPr fontId="8" type="noConversion"/>
  <hyperlinks>
    <hyperlink ref="H3136" r:id="rId1" display="http://vsolj.cetus-net.org/bulletin.html" xr:uid="{00000000-0004-0000-0000-000000000000}"/>
    <hyperlink ref="H64619" r:id="rId2" display="http://vsolj.cetus-net.org/bulletin.html" xr:uid="{00000000-0004-0000-0000-000001000000}"/>
    <hyperlink ref="H64612" r:id="rId3" display="http://vsolj.cetus-net.org/bulletin.html" xr:uid="{00000000-0004-0000-0000-000002000000}"/>
    <hyperlink ref="AP2109" r:id="rId4" display="http://cdsbib.u-strasbg.fr/cgi-bin/cdsbib?1990RMxAA..21..381G" xr:uid="{00000000-0004-0000-0000-000003000000}"/>
    <hyperlink ref="AP2112" r:id="rId5" display="http://cdsbib.u-strasbg.fr/cgi-bin/cdsbib?1990RMxAA..21..381G" xr:uid="{00000000-0004-0000-0000-000004000000}"/>
    <hyperlink ref="AP2110" r:id="rId6" display="http://cdsbib.u-strasbg.fr/cgi-bin/cdsbib?1990RMxAA..21..381G" xr:uid="{00000000-0004-0000-0000-000005000000}"/>
    <hyperlink ref="AP2088" r:id="rId7" display="http://cdsbib.u-strasbg.fr/cgi-bin/cdsbib?1990RMxAA..21..381G" xr:uid="{00000000-0004-0000-0000-000006000000}"/>
    <hyperlink ref="I64619" r:id="rId8" display="http://vsolj.cetus-net.org/bulletin.html" xr:uid="{00000000-0004-0000-0000-000007000000}"/>
    <hyperlink ref="AQ2222" r:id="rId9" display="http://cdsbib.u-strasbg.fr/cgi-bin/cdsbib?1990RMxAA..21..381G" xr:uid="{00000000-0004-0000-0000-000008000000}"/>
    <hyperlink ref="AQ491" r:id="rId10" display="http://cdsbib.u-strasbg.fr/cgi-bin/cdsbib?1990RMxAA..21..381G" xr:uid="{00000000-0004-0000-0000-000009000000}"/>
    <hyperlink ref="AQ2223" r:id="rId11" display="http://cdsbib.u-strasbg.fr/cgi-bin/cdsbib?1990RMxAA..21..381G" xr:uid="{00000000-0004-0000-0000-00000A000000}"/>
    <hyperlink ref="H64616" r:id="rId12" display="https://www.aavso.org/ejaavso" xr:uid="{00000000-0004-0000-0000-00000B000000}"/>
    <hyperlink ref="H64775" r:id="rId13" display="http://vsolj.cetus-net.org/bulletin.html" xr:uid="{00000000-0004-0000-0000-00000C000000}"/>
    <hyperlink ref="H64768" r:id="rId14" display="https://www.aavso.org/ejaavso" xr:uid="{00000000-0004-0000-0000-00000D000000}"/>
    <hyperlink ref="AP1626" r:id="rId15" display="http://cdsbib.u-strasbg.fr/cgi-bin/cdsbib?1990RMxAA..21..381G" xr:uid="{00000000-0004-0000-0000-00000E000000}"/>
    <hyperlink ref="AP1623" r:id="rId16" display="http://cdsbib.u-strasbg.fr/cgi-bin/cdsbib?1990RMxAA..21..381G" xr:uid="{00000000-0004-0000-0000-00000F000000}"/>
    <hyperlink ref="AP1625" r:id="rId17" display="http://cdsbib.u-strasbg.fr/cgi-bin/cdsbib?1990RMxAA..21..381G" xr:uid="{00000000-0004-0000-0000-000010000000}"/>
    <hyperlink ref="AP1601" r:id="rId18" display="http://cdsbib.u-strasbg.fr/cgi-bin/cdsbib?1990RMxAA..21..381G" xr:uid="{00000000-0004-0000-0000-000011000000}"/>
    <hyperlink ref="I64775" r:id="rId19" display="http://vsolj.cetus-net.org/bulletin.html" xr:uid="{00000000-0004-0000-0000-000012000000}"/>
    <hyperlink ref="AQ1762" r:id="rId20" display="http://cdsbib.u-strasbg.fr/cgi-bin/cdsbib?1990RMxAA..21..381G" xr:uid="{00000000-0004-0000-0000-000013000000}"/>
    <hyperlink ref="AQ3406" r:id="rId21" display="http://cdsbib.u-strasbg.fr/cgi-bin/cdsbib?1990RMxAA..21..381G" xr:uid="{00000000-0004-0000-0000-000014000000}"/>
    <hyperlink ref="AQ1763" r:id="rId22" display="http://cdsbib.u-strasbg.fr/cgi-bin/cdsbib?1990RMxAA..21..381G" xr:uid="{00000000-0004-0000-0000-000015000000}"/>
    <hyperlink ref="H64772" r:id="rId23" display="https://www.aavso.org/ejaavso" xr:uid="{00000000-0004-0000-0000-000016000000}"/>
    <hyperlink ref="H2613" r:id="rId24" display="http://vsolj.cetus-net.org/bulletin.html" xr:uid="{00000000-0004-0000-0000-000017000000}"/>
    <hyperlink ref="AP5851" r:id="rId25" display="http://cdsbib.u-strasbg.fr/cgi-bin/cdsbib?1990RMxAA..21..381G" xr:uid="{00000000-0004-0000-0000-000018000000}"/>
    <hyperlink ref="AP5854" r:id="rId26" display="http://cdsbib.u-strasbg.fr/cgi-bin/cdsbib?1990RMxAA..21..381G" xr:uid="{00000000-0004-0000-0000-000019000000}"/>
    <hyperlink ref="AP5852" r:id="rId27" display="http://cdsbib.u-strasbg.fr/cgi-bin/cdsbib?1990RMxAA..21..381G" xr:uid="{00000000-0004-0000-0000-00001A000000}"/>
    <hyperlink ref="AP5830" r:id="rId28" display="http://cdsbib.u-strasbg.fr/cgi-bin/cdsbib?1990RMxAA..21..381G" xr:uid="{00000000-0004-0000-0000-00001B000000}"/>
    <hyperlink ref="I2613" r:id="rId29" display="http://vsolj.cetus-net.org/bulletin.html" xr:uid="{00000000-0004-0000-0000-00001C000000}"/>
    <hyperlink ref="AQ5964" r:id="rId30" display="http://cdsbib.u-strasbg.fr/cgi-bin/cdsbib?1990RMxAA..21..381G" xr:uid="{00000000-0004-0000-0000-00001D000000}"/>
    <hyperlink ref="AQ516" r:id="rId31" display="http://cdsbib.u-strasbg.fr/cgi-bin/cdsbib?1990RMxAA..21..381G" xr:uid="{00000000-0004-0000-0000-00001E000000}"/>
    <hyperlink ref="AQ5965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2023-01-26T05:30:49Z</dcterms:modified>
</cp:coreProperties>
</file>