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D961A20D-23F3-440A-B99C-2E3BB3BEC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42" i="1" s="1"/>
  <c r="F42" i="1" s="1"/>
  <c r="G42" i="1" s="1"/>
  <c r="J42" i="1" s="1"/>
  <c r="Q42" i="1"/>
  <c r="Q41" i="1"/>
  <c r="Q39" i="1"/>
  <c r="Q40" i="1"/>
  <c r="F11" i="1"/>
  <c r="Q38" i="1"/>
  <c r="G11" i="1"/>
  <c r="E14" i="1"/>
  <c r="C17" i="1"/>
  <c r="Q25" i="1"/>
  <c r="C8" i="1"/>
  <c r="Q37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21" i="1"/>
  <c r="E27" i="1"/>
  <c r="F27" i="1" s="1"/>
  <c r="E23" i="1" l="1"/>
  <c r="F23" i="1" s="1"/>
  <c r="E30" i="1"/>
  <c r="F30" i="1" s="1"/>
  <c r="E25" i="1"/>
  <c r="F25" i="1" s="1"/>
  <c r="E24" i="1"/>
  <c r="F24" i="1" s="1"/>
  <c r="G24" i="1" s="1"/>
  <c r="I24" i="1" s="1"/>
  <c r="E40" i="1"/>
  <c r="F40" i="1" s="1"/>
  <c r="G40" i="1" s="1"/>
  <c r="I40" i="1" s="1"/>
  <c r="E39" i="1"/>
  <c r="F39" i="1" s="1"/>
  <c r="E15" i="1"/>
  <c r="E28" i="1"/>
  <c r="F28" i="1" s="1"/>
  <c r="G28" i="1" s="1"/>
  <c r="I28" i="1" s="1"/>
  <c r="G33" i="1"/>
  <c r="I33" i="1" s="1"/>
  <c r="E21" i="1"/>
  <c r="F21" i="1" s="1"/>
  <c r="E22" i="1"/>
  <c r="F22" i="1" s="1"/>
  <c r="E37" i="1"/>
  <c r="F37" i="1" s="1"/>
  <c r="G37" i="1" s="1"/>
  <c r="I37" i="1" s="1"/>
  <c r="E31" i="1"/>
  <c r="F31" i="1" s="1"/>
  <c r="G31" i="1" s="1"/>
  <c r="I31" i="1" s="1"/>
  <c r="E35" i="1"/>
  <c r="F35" i="1" s="1"/>
  <c r="G23" i="1"/>
  <c r="I23" i="1" s="1"/>
  <c r="E34" i="1"/>
  <c r="F34" i="1" s="1"/>
  <c r="G34" i="1" s="1"/>
  <c r="I34" i="1" s="1"/>
  <c r="E41" i="1"/>
  <c r="F41" i="1" s="1"/>
  <c r="G41" i="1" s="1"/>
  <c r="J41" i="1" s="1"/>
  <c r="G39" i="1"/>
  <c r="I39" i="1" s="1"/>
  <c r="G21" i="1"/>
  <c r="G22" i="1"/>
  <c r="I22" i="1" s="1"/>
  <c r="G35" i="1"/>
  <c r="I35" i="1" s="1"/>
  <c r="E33" i="1"/>
  <c r="F33" i="1" s="1"/>
  <c r="E36" i="1"/>
  <c r="F36" i="1" s="1"/>
  <c r="G36" i="1" s="1"/>
  <c r="I36" i="1" s="1"/>
  <c r="E29" i="1"/>
  <c r="F29" i="1" s="1"/>
  <c r="G29" i="1" s="1"/>
  <c r="I29" i="1" s="1"/>
  <c r="G27" i="1"/>
  <c r="I27" i="1" s="1"/>
  <c r="G25" i="1"/>
  <c r="I25" i="1" s="1"/>
  <c r="E32" i="1"/>
  <c r="F32" i="1" s="1"/>
  <c r="G32" i="1" s="1"/>
  <c r="I32" i="1" s="1"/>
  <c r="E38" i="1"/>
  <c r="F38" i="1" s="1"/>
  <c r="G38" i="1" s="1"/>
  <c r="I38" i="1" s="1"/>
  <c r="G30" i="1"/>
  <c r="I30" i="1" s="1"/>
  <c r="E26" i="1"/>
  <c r="F26" i="1" s="1"/>
  <c r="G26" i="1" s="1"/>
  <c r="I26" i="1" s="1"/>
  <c r="C12" i="1"/>
  <c r="C11" i="1"/>
  <c r="C16" i="1" l="1"/>
  <c r="D18" i="1" s="1"/>
  <c r="I21" i="1"/>
  <c r="O42" i="1"/>
  <c r="O39" i="1"/>
  <c r="O24" i="1"/>
  <c r="O40" i="1"/>
  <c r="O26" i="1"/>
  <c r="O41" i="1"/>
  <c r="O23" i="1"/>
  <c r="C15" i="1"/>
  <c r="O37" i="1"/>
  <c r="O22" i="1"/>
  <c r="O35" i="1"/>
  <c r="O21" i="1"/>
  <c r="O34" i="1"/>
  <c r="O33" i="1"/>
  <c r="O27" i="1"/>
  <c r="O28" i="1"/>
  <c r="O31" i="1"/>
  <c r="O30" i="1"/>
  <c r="O29" i="1"/>
  <c r="O36" i="1"/>
  <c r="O32" i="1"/>
  <c r="O38" i="1"/>
  <c r="O25" i="1"/>
  <c r="C18" i="1" l="1"/>
  <c r="E16" i="1"/>
  <c r="E17" i="1" s="1"/>
</calcChain>
</file>

<file path=xl/sharedStrings.xml><?xml version="1.0" encoding="utf-8"?>
<sst xmlns="http://schemas.openxmlformats.org/spreadsheetml/2006/main" count="87" uniqueCount="54">
  <si>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</si>
  <si>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</si>
  <si>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</si>
  <si>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</si>
  <si>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</si>
  <si>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</si>
  <si>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</si>
  <si>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</si>
  <si>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</si>
  <si>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</si>
  <si>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</si>
  <si>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</si>
  <si>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</si>
  <si>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</si>
  <si>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</si>
  <si>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</si>
  <si>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</si>
  <si>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</si>
  <si>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</si>
  <si>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</si>
  <si>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</si>
  <si>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</si>
  <si>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</si>
  <si>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</si>
  <si>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</si>
  <si>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</si>
  <si>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</si>
  <si>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</si>
  <si>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</si>
  <si>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</si>
  <si>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</si>
  <si>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</si>
  <si>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</si>
  <si>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</si>
  <si>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</si>
  <si>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</si>
  <si>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5600</t>
  </si>
  <si>
    <t>IBVS 5713</t>
  </si>
  <si>
    <t>I</t>
  </si>
  <si>
    <t>II</t>
  </si>
  <si>
    <t>IBVS 5781</t>
  </si>
  <si>
    <t>EW?</t>
  </si>
  <si>
    <t>IBVS 5600 Eph.</t>
  </si>
  <si>
    <t>IBVS 5699</t>
  </si>
  <si>
    <t>Start of linear fit &gt;&gt;&gt;&gt;&gt;&gt;&gt;&gt;&gt;&gt;&gt;&gt;&gt;&gt;&gt;&gt;&gt;&gt;&gt;&gt;&gt;</t>
  </si>
  <si>
    <t>V0596 Aur / GSC 2903-0237</t>
  </si>
  <si>
    <t>Add cycle</t>
  </si>
  <si>
    <t>Old Cycle</t>
  </si>
  <si>
    <t>IBVS 6011</t>
  </si>
  <si>
    <t>IBVS 6048</t>
  </si>
  <si>
    <t>IBVS 6063</t>
  </si>
  <si>
    <t>JAVSO 49, 106</t>
  </si>
  <si>
    <t>JAVSO, 49, 106</t>
  </si>
  <si>
    <t>JAAVSO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</si>
</sst>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V0596 Aur - O-C Diagr.</a:t>
            </a:r>
          </a:p>
        </c:rich>
      </c:tx>
      <c:layout>
        <c:manualLayout>
          <c:xMode val="edge"/>
          <c:yMode val="edge"/>
          <c:x val="0.3669729586553974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6961303279853"/>
          <c:y val="0.14678942920199375"/>
          <c:w val="0.8180440349711435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Active!$D$21:$D$107</c:f>
                <c:numCache>
                  <c:formatCode>General</c:formatCode>
                  <c:ptCount val="87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Active!$D$21:$D$107</c:f>
                <c:numCache>
                  <c:formatCode>General</c:formatCode>
                  <c:ptCount val="87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0-46AC-8267-AFDE7908EE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0</c:v>
                </c:pt>
                <c:pt idx="1">
                  <c:v>9.939999996277038E-3</c:v>
                </c:pt>
                <c:pt idx="2">
                  <c:v>1.0599999994155951E-2</c:v>
                </c:pt>
                <c:pt idx="3">
                  <c:v>1.0439999998197891E-2</c:v>
                </c:pt>
                <c:pt idx="4">
                  <c:v>1.0300000001734588E-2</c:v>
                </c:pt>
                <c:pt idx="5">
                  <c:v>1.1400000003050081E-2</c:v>
                </c:pt>
                <c:pt idx="6">
                  <c:v>1.0339999993448146E-2</c:v>
                </c:pt>
                <c:pt idx="7">
                  <c:v>1.1399999995774124E-2</c:v>
                </c:pt>
                <c:pt idx="8">
                  <c:v>1.0899999993853271E-2</c:v>
                </c:pt>
                <c:pt idx="9">
                  <c:v>9.5599999913247302E-3</c:v>
                </c:pt>
                <c:pt idx="10">
                  <c:v>1.2300000002142042E-2</c:v>
                </c:pt>
                <c:pt idx="11">
                  <c:v>1.0859999994863756E-2</c:v>
                </c:pt>
                <c:pt idx="12">
                  <c:v>1.0659999999916181E-2</c:v>
                </c:pt>
                <c:pt idx="13">
                  <c:v>9.7200000018347055E-3</c:v>
                </c:pt>
                <c:pt idx="14">
                  <c:v>1.0259999995469116E-2</c:v>
                </c:pt>
                <c:pt idx="15">
                  <c:v>1.2019999994663522E-2</c:v>
                </c:pt>
                <c:pt idx="16">
                  <c:v>1.7759999995178077E-2</c:v>
                </c:pt>
                <c:pt idx="17">
                  <c:v>5.0199999997857958E-2</c:v>
                </c:pt>
                <c:pt idx="18">
                  <c:v>4.6539999995729886E-2</c:v>
                </c:pt>
                <c:pt idx="19">
                  <c:v>5.3299999999580905E-2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E0-46AC-8267-AFDE7908EE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20">
                  <c:v>-9.4960000002174638E-2</c:v>
                </c:pt>
                <c:pt idx="21">
                  <c:v>-9.4920000003185123E-2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E0-46AC-8267-AFDE7908EE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E0-46AC-8267-AFDE7908EE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E0-46AC-8267-AFDE7908EE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E0-46AC-8267-AFDE7908EE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E0-46AC-8267-AFDE7908EE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0">
                  <c:v>2.5186258137462263E-2</c:v>
                </c:pt>
                <c:pt idx="1">
                  <c:v>1.6510185257123201E-2</c:v>
                </c:pt>
                <c:pt idx="2">
                  <c:v>1.6507662409527873E-2</c:v>
                </c:pt>
                <c:pt idx="3">
                  <c:v>1.6472342543193255E-2</c:v>
                </c:pt>
                <c:pt idx="4">
                  <c:v>1.6469819695597927E-2</c:v>
                </c:pt>
                <c:pt idx="5">
                  <c:v>1.6469819695597927E-2</c:v>
                </c:pt>
                <c:pt idx="6">
                  <c:v>1.6371428639380067E-2</c:v>
                </c:pt>
                <c:pt idx="7">
                  <c:v>1.6368905791784738E-2</c:v>
                </c:pt>
                <c:pt idx="8">
                  <c:v>1.62301491740416E-2</c:v>
                </c:pt>
                <c:pt idx="9">
                  <c:v>1.6227626326446268E-2</c:v>
                </c:pt>
                <c:pt idx="10">
                  <c:v>1.5776036606882239E-2</c:v>
                </c:pt>
                <c:pt idx="11">
                  <c:v>1.5773513759286914E-2</c:v>
                </c:pt>
                <c:pt idx="12">
                  <c:v>1.5533843237730584E-2</c:v>
                </c:pt>
                <c:pt idx="13">
                  <c:v>1.5531320390135255E-2</c:v>
                </c:pt>
                <c:pt idx="14">
                  <c:v>1.5432929333917393E-2</c:v>
                </c:pt>
                <c:pt idx="15">
                  <c:v>1.5430406486322063E-2</c:v>
                </c:pt>
                <c:pt idx="16">
                  <c:v>1.0841346710417222E-2</c:v>
                </c:pt>
                <c:pt idx="17">
                  <c:v>-1.2038358131628412E-2</c:v>
                </c:pt>
                <c:pt idx="18">
                  <c:v>-1.227550580558941E-2</c:v>
                </c:pt>
                <c:pt idx="19">
                  <c:v>-1.6793925848825015E-2</c:v>
                </c:pt>
                <c:pt idx="20">
                  <c:v>-4.8702902234555881E-2</c:v>
                </c:pt>
                <c:pt idx="21">
                  <c:v>-4.8702902234555881E-2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E0-46AC-8267-AFDE7908E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33928"/>
        <c:axId val="1"/>
      </c:scatterChart>
      <c:valAx>
        <c:axId val="513633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942650517313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33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12570332378175"/>
          <c:y val="0.9204921861831491"/>
          <c:w val="0.6850162537022321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47625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1F5BD27-2066-B26B-7ABA-D68CC9FFB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5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23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27" t="s">
        <v>42</v>
      </c>
      <c r="C4" s="8">
        <v>52999.23</v>
      </c>
      <c r="D4" s="9">
        <v>0.39788000000000001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52999.23</v>
      </c>
      <c r="D7" s="27"/>
    </row>
    <row r="8" spans="1:7" x14ac:dyDescent="0.2">
      <c r="A8" t="s">
        <v>2</v>
      </c>
      <c r="C8">
        <f>D4</f>
        <v>0.39788000000000001</v>
      </c>
      <c r="D8" s="28"/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32">
        <f ca="1">INTERCEPT(INDIRECT($G$11):G992,INDIRECT($F$11):F992)</f>
        <v>2.5186258137462263E-2</v>
      </c>
      <c r="D11" s="3"/>
      <c r="E11" s="12"/>
      <c r="F11" s="33" t="str">
        <f>"F"&amp;E19</f>
        <v>F21</v>
      </c>
      <c r="G11" s="34" t="str">
        <f>"G"&amp;E19</f>
        <v>G21</v>
      </c>
    </row>
    <row r="12" spans="1:7" x14ac:dyDescent="0.2">
      <c r="A12" s="12" t="s">
        <v>16</v>
      </c>
      <c r="B12" s="12"/>
      <c r="C12" s="32">
        <f ca="1">SLOPE(INDIRECT($G$11):G992,INDIRECT($F$11):F992)</f>
        <v>-5.045695190659529E-6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46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59970.774489120369</v>
      </c>
    </row>
    <row r="15" spans="1:7" x14ac:dyDescent="0.2">
      <c r="A15" s="14" t="s">
        <v>17</v>
      </c>
      <c r="B15" s="12"/>
      <c r="C15" s="15">
        <f ca="1">(C7+C11)+(C8+C12)*INT(MAX(F21:F3533))</f>
        <v>58825.736017097763</v>
      </c>
      <c r="D15" s="16" t="s">
        <v>47</v>
      </c>
      <c r="E15" s="17">
        <f ca="1">ROUND(2*(E14-$C$7)/$C$8,0)/2+E13</f>
        <v>17522.5</v>
      </c>
    </row>
    <row r="16" spans="1:7" x14ac:dyDescent="0.2">
      <c r="A16" s="18" t="s">
        <v>3</v>
      </c>
      <c r="B16" s="12"/>
      <c r="C16" s="19">
        <f ca="1">+C8+C12</f>
        <v>0.39787495430480935</v>
      </c>
      <c r="D16" s="16" t="s">
        <v>33</v>
      </c>
      <c r="E16" s="34">
        <f ca="1">ROUND(2*(E14-$C$15)/$C$16,0)/2+E13</f>
        <v>2879</v>
      </c>
    </row>
    <row r="17" spans="1:17" ht="13.5" thickBot="1" x14ac:dyDescent="0.25">
      <c r="A17" s="16" t="s">
        <v>29</v>
      </c>
      <c r="B17" s="12"/>
      <c r="C17" s="12">
        <f>COUNT(C21:C2191)</f>
        <v>22</v>
      </c>
      <c r="D17" s="16" t="s">
        <v>34</v>
      </c>
      <c r="E17" s="20">
        <f ca="1">+$C$15+$C$16*E16-15018.5-$C$9/24</f>
        <v>44953.113843874642</v>
      </c>
    </row>
    <row r="18" spans="1:17" ht="14.25" thickTop="1" thickBot="1" x14ac:dyDescent="0.25">
      <c r="A18" s="18" t="s">
        <v>4</v>
      </c>
      <c r="B18" s="12"/>
      <c r="C18" s="21">
        <f ca="1">+C15</f>
        <v>58825.736017097763</v>
      </c>
      <c r="D18" s="22">
        <f ca="1">+C16</f>
        <v>0.39787495430480935</v>
      </c>
      <c r="E18" s="23" t="s">
        <v>35</v>
      </c>
    </row>
    <row r="19" spans="1:17" ht="13.5" thickTop="1" x14ac:dyDescent="0.2">
      <c r="A19" s="35" t="s">
        <v>44</v>
      </c>
      <c r="E19" s="36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t="s">
        <v>36</v>
      </c>
      <c r="C21" s="10">
        <v>52999.23</v>
      </c>
      <c r="D21" s="10" t="s">
        <v>13</v>
      </c>
      <c r="E21">
        <f t="shared" ref="E21:E37" si="0">+(C21-C$7)/C$8</f>
        <v>0</v>
      </c>
      <c r="F21">
        <f t="shared" ref="F21:F40" si="1">ROUND(2*E21,0)/2</f>
        <v>0</v>
      </c>
      <c r="G21">
        <f t="shared" ref="G21:G37" si="2">+C21-(C$7+F21*C$8)</f>
        <v>0</v>
      </c>
      <c r="I21">
        <f t="shared" ref="I21:I40" si="3">+G21</f>
        <v>0</v>
      </c>
      <c r="O21">
        <f t="shared" ref="O21:O37" ca="1" si="4">+C$11+C$12*$F21</f>
        <v>2.5186258137462263E-2</v>
      </c>
      <c r="Q21" s="2">
        <f t="shared" ref="Q21:Q37" si="5">+C21-15018.5</f>
        <v>37980.730000000003</v>
      </c>
    </row>
    <row r="22" spans="1:17" x14ac:dyDescent="0.2">
      <c r="A22" s="24" t="s">
        <v>37</v>
      </c>
      <c r="B22" s="25" t="s">
        <v>38</v>
      </c>
      <c r="C22" s="26">
        <v>53683.3946</v>
      </c>
      <c r="D22" s="26">
        <v>1.1999999999999999E-3</v>
      </c>
      <c r="E22">
        <f t="shared" si="0"/>
        <v>1719.5249824067469</v>
      </c>
      <c r="F22">
        <f t="shared" si="1"/>
        <v>1719.5</v>
      </c>
      <c r="G22">
        <f t="shared" si="2"/>
        <v>9.939999996277038E-3</v>
      </c>
      <c r="I22">
        <f t="shared" si="3"/>
        <v>9.939999996277038E-3</v>
      </c>
      <c r="O22">
        <f t="shared" ca="1" si="4"/>
        <v>1.6510185257123201E-2</v>
      </c>
      <c r="Q22" s="2">
        <f t="shared" si="5"/>
        <v>38664.8946</v>
      </c>
    </row>
    <row r="23" spans="1:17" x14ac:dyDescent="0.2">
      <c r="A23" s="24" t="s">
        <v>37</v>
      </c>
      <c r="B23" s="25" t="s">
        <v>39</v>
      </c>
      <c r="C23" s="26">
        <v>53683.5942</v>
      </c>
      <c r="D23" s="26">
        <v>5.9999999999999995E-4</v>
      </c>
      <c r="E23">
        <f t="shared" si="0"/>
        <v>1720.0266411983421</v>
      </c>
      <c r="F23">
        <f t="shared" si="1"/>
        <v>1720</v>
      </c>
      <c r="G23">
        <f t="shared" si="2"/>
        <v>1.0599999994155951E-2</v>
      </c>
      <c r="I23">
        <f t="shared" si="3"/>
        <v>1.0599999994155951E-2</v>
      </c>
      <c r="O23">
        <f t="shared" ca="1" si="4"/>
        <v>1.6507662409527873E-2</v>
      </c>
      <c r="Q23" s="2">
        <f t="shared" si="5"/>
        <v>38665.0942</v>
      </c>
    </row>
    <row r="24" spans="1:17" x14ac:dyDescent="0.2">
      <c r="A24" s="24" t="s">
        <v>37</v>
      </c>
      <c r="B24" s="25" t="s">
        <v>39</v>
      </c>
      <c r="C24" s="26">
        <v>53686.379200000003</v>
      </c>
      <c r="D24" s="26">
        <v>1.1999999999999999E-3</v>
      </c>
      <c r="E24">
        <f t="shared" si="0"/>
        <v>1727.026239067055</v>
      </c>
      <c r="F24">
        <f t="shared" si="1"/>
        <v>1727</v>
      </c>
      <c r="G24">
        <f t="shared" si="2"/>
        <v>1.0439999998197891E-2</v>
      </c>
      <c r="I24">
        <f t="shared" si="3"/>
        <v>1.0439999998197891E-2</v>
      </c>
      <c r="O24">
        <f t="shared" ca="1" si="4"/>
        <v>1.6472342543193255E-2</v>
      </c>
      <c r="Q24" s="2">
        <f t="shared" si="5"/>
        <v>38667.879200000003</v>
      </c>
    </row>
    <row r="25" spans="1:17" x14ac:dyDescent="0.2">
      <c r="A25" s="29" t="s">
        <v>43</v>
      </c>
      <c r="B25" s="30"/>
      <c r="C25" s="31">
        <v>53686.578000000001</v>
      </c>
      <c r="D25" s="31" t="s">
        <v>13</v>
      </c>
      <c r="E25">
        <f t="shared" si="0"/>
        <v>1727.5258872021668</v>
      </c>
      <c r="F25">
        <f t="shared" si="1"/>
        <v>1727.5</v>
      </c>
      <c r="G25">
        <f t="shared" si="2"/>
        <v>1.0300000001734588E-2</v>
      </c>
      <c r="I25">
        <f t="shared" si="3"/>
        <v>1.0300000001734588E-2</v>
      </c>
      <c r="O25">
        <f t="shared" ca="1" si="4"/>
        <v>1.6469819695597927E-2</v>
      </c>
      <c r="Q25" s="2">
        <f t="shared" si="5"/>
        <v>38668.078000000001</v>
      </c>
    </row>
    <row r="26" spans="1:17" x14ac:dyDescent="0.2">
      <c r="A26" s="24" t="s">
        <v>37</v>
      </c>
      <c r="B26" s="25" t="s">
        <v>38</v>
      </c>
      <c r="C26" s="26">
        <v>53686.579100000003</v>
      </c>
      <c r="D26" s="26">
        <v>5.0000000000000001E-4</v>
      </c>
      <c r="E26">
        <f t="shared" si="0"/>
        <v>1727.5286518548291</v>
      </c>
      <c r="F26">
        <f t="shared" si="1"/>
        <v>1727.5</v>
      </c>
      <c r="G26">
        <f t="shared" si="2"/>
        <v>1.1400000003050081E-2</v>
      </c>
      <c r="I26">
        <f t="shared" si="3"/>
        <v>1.1400000003050081E-2</v>
      </c>
      <c r="O26">
        <f t="shared" ca="1" si="4"/>
        <v>1.6469819695597927E-2</v>
      </c>
      <c r="Q26" s="2">
        <f t="shared" si="5"/>
        <v>38668.079100000003</v>
      </c>
    </row>
    <row r="27" spans="1:17" x14ac:dyDescent="0.2">
      <c r="A27" s="24" t="s">
        <v>37</v>
      </c>
      <c r="B27" s="25" t="s">
        <v>39</v>
      </c>
      <c r="C27" s="26">
        <v>53694.3367</v>
      </c>
      <c r="D27" s="26">
        <v>6.9999999999999999E-4</v>
      </c>
      <c r="E27">
        <f t="shared" si="0"/>
        <v>1747.025987734987</v>
      </c>
      <c r="F27">
        <f t="shared" si="1"/>
        <v>1747</v>
      </c>
      <c r="G27">
        <f t="shared" si="2"/>
        <v>1.0339999993448146E-2</v>
      </c>
      <c r="I27">
        <f t="shared" si="3"/>
        <v>1.0339999993448146E-2</v>
      </c>
      <c r="O27">
        <f t="shared" ca="1" si="4"/>
        <v>1.6371428639380067E-2</v>
      </c>
      <c r="Q27" s="2">
        <f t="shared" si="5"/>
        <v>38675.8367</v>
      </c>
    </row>
    <row r="28" spans="1:17" x14ac:dyDescent="0.2">
      <c r="A28" s="24" t="s">
        <v>37</v>
      </c>
      <c r="B28" s="25" t="s">
        <v>38</v>
      </c>
      <c r="C28" s="26">
        <v>53694.536699999997</v>
      </c>
      <c r="D28" s="26">
        <v>1.2999999999999999E-3</v>
      </c>
      <c r="E28">
        <f t="shared" si="0"/>
        <v>1747.5286518548148</v>
      </c>
      <c r="F28">
        <f t="shared" si="1"/>
        <v>1747.5</v>
      </c>
      <c r="G28">
        <f t="shared" si="2"/>
        <v>1.1399999995774124E-2</v>
      </c>
      <c r="I28">
        <f t="shared" si="3"/>
        <v>1.1399999995774124E-2</v>
      </c>
      <c r="O28">
        <f t="shared" ca="1" si="4"/>
        <v>1.6368905791784738E-2</v>
      </c>
      <c r="Q28" s="2">
        <f t="shared" si="5"/>
        <v>38676.036699999997</v>
      </c>
    </row>
    <row r="29" spans="1:17" x14ac:dyDescent="0.2">
      <c r="A29" s="24" t="s">
        <v>37</v>
      </c>
      <c r="B29" s="25" t="s">
        <v>39</v>
      </c>
      <c r="C29" s="26">
        <v>53705.477899999998</v>
      </c>
      <c r="D29" s="26">
        <v>1E-3</v>
      </c>
      <c r="E29">
        <f t="shared" si="0"/>
        <v>1775.027395194518</v>
      </c>
      <c r="F29">
        <f t="shared" si="1"/>
        <v>1775</v>
      </c>
      <c r="G29">
        <f t="shared" si="2"/>
        <v>1.0899999993853271E-2</v>
      </c>
      <c r="I29">
        <f t="shared" si="3"/>
        <v>1.0899999993853271E-2</v>
      </c>
      <c r="O29">
        <f t="shared" ca="1" si="4"/>
        <v>1.62301491740416E-2</v>
      </c>
      <c r="Q29" s="2">
        <f t="shared" si="5"/>
        <v>38686.977899999998</v>
      </c>
    </row>
    <row r="30" spans="1:17" x14ac:dyDescent="0.2">
      <c r="A30" s="24" t="s">
        <v>37</v>
      </c>
      <c r="B30" s="25" t="s">
        <v>38</v>
      </c>
      <c r="C30" s="26">
        <v>53705.675499999998</v>
      </c>
      <c r="D30" s="26">
        <v>6.9999999999999999E-4</v>
      </c>
      <c r="E30">
        <f t="shared" si="0"/>
        <v>1775.524027344914</v>
      </c>
      <c r="F30">
        <f t="shared" si="1"/>
        <v>1775.5</v>
      </c>
      <c r="G30">
        <f t="shared" si="2"/>
        <v>9.5599999913247302E-3</v>
      </c>
      <c r="I30">
        <f t="shared" si="3"/>
        <v>9.5599999913247302E-3</v>
      </c>
      <c r="O30">
        <f t="shared" ca="1" si="4"/>
        <v>1.6227626326446268E-2</v>
      </c>
      <c r="Q30" s="2">
        <f t="shared" si="5"/>
        <v>38687.175499999998</v>
      </c>
    </row>
    <row r="31" spans="1:17" x14ac:dyDescent="0.2">
      <c r="A31" s="24" t="s">
        <v>37</v>
      </c>
      <c r="B31" s="25" t="s">
        <v>39</v>
      </c>
      <c r="C31" s="26">
        <v>53741.288500000002</v>
      </c>
      <c r="D31" s="26">
        <v>1.1000000000000001E-3</v>
      </c>
      <c r="E31">
        <f t="shared" si="0"/>
        <v>1865.0309138433677</v>
      </c>
      <c r="F31">
        <f t="shared" si="1"/>
        <v>1865</v>
      </c>
      <c r="G31">
        <f t="shared" si="2"/>
        <v>1.2300000002142042E-2</v>
      </c>
      <c r="I31">
        <f t="shared" si="3"/>
        <v>1.2300000002142042E-2</v>
      </c>
      <c r="O31">
        <f t="shared" ca="1" si="4"/>
        <v>1.5776036606882239E-2</v>
      </c>
      <c r="Q31" s="2">
        <f t="shared" si="5"/>
        <v>38722.788500000002</v>
      </c>
    </row>
    <row r="32" spans="1:17" x14ac:dyDescent="0.2">
      <c r="A32" s="24" t="s">
        <v>37</v>
      </c>
      <c r="B32" s="25" t="s">
        <v>38</v>
      </c>
      <c r="C32" s="26">
        <v>53741.485999999997</v>
      </c>
      <c r="D32" s="26">
        <v>5.9999999999999995E-4</v>
      </c>
      <c r="E32">
        <f t="shared" si="0"/>
        <v>1865.5272946616917</v>
      </c>
      <c r="F32">
        <f t="shared" si="1"/>
        <v>1865.5</v>
      </c>
      <c r="G32">
        <f t="shared" si="2"/>
        <v>1.0859999994863756E-2</v>
      </c>
      <c r="I32">
        <f t="shared" si="3"/>
        <v>1.0859999994863756E-2</v>
      </c>
      <c r="O32">
        <f t="shared" ca="1" si="4"/>
        <v>1.5773513759286914E-2</v>
      </c>
      <c r="Q32" s="2">
        <f t="shared" si="5"/>
        <v>38722.985999999997</v>
      </c>
    </row>
    <row r="33" spans="1:17" x14ac:dyDescent="0.2">
      <c r="A33" s="24" t="s">
        <v>37</v>
      </c>
      <c r="B33" s="25" t="s">
        <v>39</v>
      </c>
      <c r="C33" s="26">
        <v>53760.3851</v>
      </c>
      <c r="D33" s="26">
        <v>6.9999999999999999E-4</v>
      </c>
      <c r="E33">
        <f t="shared" si="0"/>
        <v>1913.0267919975779</v>
      </c>
      <c r="F33">
        <f t="shared" si="1"/>
        <v>1913</v>
      </c>
      <c r="G33">
        <f t="shared" si="2"/>
        <v>1.0659999999916181E-2</v>
      </c>
      <c r="I33">
        <f t="shared" si="3"/>
        <v>1.0659999999916181E-2</v>
      </c>
      <c r="O33">
        <f t="shared" ca="1" si="4"/>
        <v>1.5533843237730584E-2</v>
      </c>
      <c r="Q33" s="2">
        <f t="shared" si="5"/>
        <v>38741.8851</v>
      </c>
    </row>
    <row r="34" spans="1:17" x14ac:dyDescent="0.2">
      <c r="A34" s="24" t="s">
        <v>37</v>
      </c>
      <c r="B34" s="25" t="s">
        <v>38</v>
      </c>
      <c r="C34" s="26">
        <v>53760.583100000003</v>
      </c>
      <c r="D34" s="26">
        <v>2E-3</v>
      </c>
      <c r="E34">
        <f t="shared" si="0"/>
        <v>1913.5244294762247</v>
      </c>
      <c r="F34">
        <f t="shared" si="1"/>
        <v>1913.5</v>
      </c>
      <c r="G34">
        <f t="shared" si="2"/>
        <v>9.7200000018347055E-3</v>
      </c>
      <c r="I34">
        <f t="shared" si="3"/>
        <v>9.7200000018347055E-3</v>
      </c>
      <c r="O34">
        <f t="shared" ca="1" si="4"/>
        <v>1.5531320390135255E-2</v>
      </c>
      <c r="Q34" s="2">
        <f t="shared" si="5"/>
        <v>38742.083100000003</v>
      </c>
    </row>
    <row r="35" spans="1:17" x14ac:dyDescent="0.2">
      <c r="A35" s="24" t="s">
        <v>37</v>
      </c>
      <c r="B35" s="25" t="s">
        <v>39</v>
      </c>
      <c r="C35" s="26">
        <v>53768.342299999997</v>
      </c>
      <c r="D35" s="26">
        <v>6.9999999999999999E-4</v>
      </c>
      <c r="E35">
        <f t="shared" si="0"/>
        <v>1933.025786669331</v>
      </c>
      <c r="F35">
        <f t="shared" si="1"/>
        <v>1933</v>
      </c>
      <c r="G35">
        <f t="shared" si="2"/>
        <v>1.0259999995469116E-2</v>
      </c>
      <c r="I35">
        <f t="shared" si="3"/>
        <v>1.0259999995469116E-2</v>
      </c>
      <c r="O35">
        <f t="shared" ca="1" si="4"/>
        <v>1.5432929333917393E-2</v>
      </c>
      <c r="Q35" s="2">
        <f t="shared" si="5"/>
        <v>38749.842299999997</v>
      </c>
    </row>
    <row r="36" spans="1:17" x14ac:dyDescent="0.2">
      <c r="A36" s="24" t="s">
        <v>37</v>
      </c>
      <c r="B36" s="25" t="s">
        <v>38</v>
      </c>
      <c r="C36" s="26">
        <v>53768.542999999998</v>
      </c>
      <c r="D36" s="26">
        <v>1.1000000000000001E-3</v>
      </c>
      <c r="E36">
        <f t="shared" si="0"/>
        <v>1933.5302101135885</v>
      </c>
      <c r="F36">
        <f t="shared" si="1"/>
        <v>1933.5</v>
      </c>
      <c r="G36">
        <f t="shared" si="2"/>
        <v>1.2019999994663522E-2</v>
      </c>
      <c r="I36">
        <f t="shared" si="3"/>
        <v>1.2019999994663522E-2</v>
      </c>
      <c r="O36">
        <f t="shared" ca="1" si="4"/>
        <v>1.5430406486322063E-2</v>
      </c>
      <c r="Q36" s="2">
        <f t="shared" si="5"/>
        <v>38750.042999999998</v>
      </c>
    </row>
    <row r="37" spans="1:17" x14ac:dyDescent="0.2">
      <c r="A37" s="24" t="s">
        <v>40</v>
      </c>
      <c r="B37" s="25" t="s">
        <v>39</v>
      </c>
      <c r="C37" s="26">
        <v>54130.420599999998</v>
      </c>
      <c r="D37" s="26">
        <v>5.0000000000000001E-4</v>
      </c>
      <c r="E37">
        <f t="shared" si="0"/>
        <v>2843.0446365738271</v>
      </c>
      <c r="F37">
        <f t="shared" si="1"/>
        <v>2843</v>
      </c>
      <c r="G37">
        <f t="shared" si="2"/>
        <v>1.7759999995178077E-2</v>
      </c>
      <c r="I37">
        <f t="shared" si="3"/>
        <v>1.7759999995178077E-2</v>
      </c>
      <c r="O37">
        <f t="shared" ca="1" si="4"/>
        <v>1.0841346710417222E-2</v>
      </c>
      <c r="Q37" s="2">
        <f t="shared" si="5"/>
        <v>39111.920599999998</v>
      </c>
    </row>
    <row r="38" spans="1:17" x14ac:dyDescent="0.2">
      <c r="A38" s="37" t="s">
        <v>48</v>
      </c>
      <c r="B38" s="38" t="s">
        <v>38</v>
      </c>
      <c r="C38" s="37">
        <v>55934.639900000002</v>
      </c>
      <c r="D38" s="37">
        <v>6.9999999999999999E-4</v>
      </c>
      <c r="E38">
        <f>+(C38-C$7)/C$8</f>
        <v>7377.6261686940752</v>
      </c>
      <c r="F38">
        <f t="shared" si="1"/>
        <v>7377.5</v>
      </c>
      <c r="G38">
        <f>+C38-(C$7+F38*C$8)</f>
        <v>5.0199999997857958E-2</v>
      </c>
      <c r="I38">
        <f t="shared" si="3"/>
        <v>5.0199999997857958E-2</v>
      </c>
      <c r="O38">
        <f ca="1">+C$11+C$12*$F38</f>
        <v>-1.2038358131628412E-2</v>
      </c>
      <c r="Q38" s="2">
        <f>+C38-15018.5</f>
        <v>40916.139900000002</v>
      </c>
    </row>
    <row r="39" spans="1:17" x14ac:dyDescent="0.2">
      <c r="A39" s="39" t="s">
        <v>49</v>
      </c>
      <c r="B39" s="40" t="s">
        <v>38</v>
      </c>
      <c r="C39" s="41">
        <v>55953.336600000002</v>
      </c>
      <c r="D39" s="41">
        <v>2.3E-3</v>
      </c>
      <c r="E39">
        <f>+(C39-C$7)/C$8</f>
        <v>7424.6169699406837</v>
      </c>
      <c r="F39">
        <f t="shared" si="1"/>
        <v>7424.5</v>
      </c>
      <c r="G39">
        <f>+C39-(C$7+F39*C$8)</f>
        <v>4.6539999995729886E-2</v>
      </c>
      <c r="I39">
        <f t="shared" si="3"/>
        <v>4.6539999995729886E-2</v>
      </c>
      <c r="O39">
        <f ca="1">+C$11+C$12*$F39</f>
        <v>-1.227550580558941E-2</v>
      </c>
      <c r="Q39" s="2">
        <f>+C39-15018.5</f>
        <v>40934.836600000002</v>
      </c>
    </row>
    <row r="40" spans="1:17" x14ac:dyDescent="0.2">
      <c r="A40" s="39" t="s">
        <v>50</v>
      </c>
      <c r="B40" s="40" t="s">
        <v>39</v>
      </c>
      <c r="C40" s="41">
        <v>56309.644899999999</v>
      </c>
      <c r="D40" s="41">
        <v>4.0000000000000002E-4</v>
      </c>
      <c r="E40">
        <f>+(C40-C$7)/C$8</f>
        <v>8320.1339599879266</v>
      </c>
      <c r="F40">
        <f t="shared" si="1"/>
        <v>8320</v>
      </c>
      <c r="G40">
        <f>+C40-(C$7+F40*C$8)</f>
        <v>5.3299999999580905E-2</v>
      </c>
      <c r="I40">
        <f t="shared" si="3"/>
        <v>5.3299999999580905E-2</v>
      </c>
      <c r="O40">
        <f ca="1">+C$11+C$12*$F40</f>
        <v>-1.6793925848825015E-2</v>
      </c>
      <c r="Q40" s="2">
        <f>+C40-15018.5</f>
        <v>41291.144899999999</v>
      </c>
    </row>
    <row r="41" spans="1:17" x14ac:dyDescent="0.2">
      <c r="A41" s="42" t="s">
        <v>51</v>
      </c>
      <c r="B41" s="43" t="s">
        <v>39</v>
      </c>
      <c r="C41" s="44">
        <v>58825.689760000001</v>
      </c>
      <c r="D41" s="44">
        <v>9.6000000000000002E-5</v>
      </c>
      <c r="E41">
        <f>+(C41-C$7)/C$8</f>
        <v>14643.761335075897</v>
      </c>
      <c r="F41">
        <f>ROUND(2*E41,0)/2</f>
        <v>14644</v>
      </c>
      <c r="G41">
        <f>+C41-(C$7+F41*C$8)</f>
        <v>-9.4960000002174638E-2</v>
      </c>
      <c r="J41">
        <f>+G41</f>
        <v>-9.4960000002174638E-2</v>
      </c>
      <c r="O41">
        <f ca="1">+C$11+C$12*$F41</f>
        <v>-4.8702902234555881E-2</v>
      </c>
      <c r="Q41" s="2">
        <f>+C41-15018.5</f>
        <v>43807.189760000001</v>
      </c>
    </row>
    <row r="42" spans="1:17" ht="11.25" customHeight="1" x14ac:dyDescent="0.2">
      <c r="A42" s="45" t="s">
        <v>52</v>
      </c>
      <c r="B42" s="46" t="s">
        <v>39</v>
      </c>
      <c r="C42" s="47">
        <v>58825.6898</v>
      </c>
      <c r="D42" s="45">
        <v>1E-4</v>
      </c>
      <c r="E42">
        <f>+(C42-C$7)/C$8</f>
        <v>14643.761435608718</v>
      </c>
      <c r="F42">
        <f>ROUND(2*E42,0)/2</f>
        <v>14644</v>
      </c>
      <c r="G42">
        <f>+C42-(C$7+F42*C$8)</f>
        <v>-9.4920000003185123E-2</v>
      </c>
      <c r="J42">
        <f>+G42</f>
        <v>-9.4920000003185123E-2</v>
      </c>
      <c r="O42">
        <f ca="1">+C$11+C$12*$F42</f>
        <v>-4.8702902234555881E-2</v>
      </c>
      <c r="Q42" s="2">
        <f>+C42-15018.5</f>
        <v>43807.1898</v>
      </c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2023-01-26T05:35:15Z</dcterms:modified>
</cp:coreProperties>
</file>