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248355C-1A8A-45AB-8D3D-0ACEB43D3778}" xr6:coauthVersionLast="47" xr6:coauthVersionMax="47" xr10:uidLastSave="{00000000-0000-0000-0000-000000000000}"/>
  <bookViews>
    <workbookView xWindow="14805" yWindow="180" windowWidth="13995" windowHeight="1443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 s="1"/>
  <c r="K39" i="1" s="1"/>
  <c r="Q39" i="1"/>
  <c r="E38" i="1"/>
  <c r="F38" i="1"/>
  <c r="G38" i="1"/>
  <c r="K38" i="1"/>
  <c r="Q38" i="1"/>
  <c r="E35" i="1"/>
  <c r="F35" i="1"/>
  <c r="G35" i="1"/>
  <c r="K35" i="1"/>
  <c r="E36" i="1"/>
  <c r="F36" i="1"/>
  <c r="G36" i="1"/>
  <c r="K36" i="1"/>
  <c r="E37" i="1"/>
  <c r="F37" i="1"/>
  <c r="G37" i="1"/>
  <c r="K37" i="1"/>
  <c r="D9" i="1"/>
  <c r="C9" i="1"/>
  <c r="E21" i="1"/>
  <c r="F21" i="1"/>
  <c r="G21" i="1"/>
  <c r="K21" i="1"/>
  <c r="E22" i="1"/>
  <c r="F22" i="1"/>
  <c r="G22" i="1"/>
  <c r="J22" i="1"/>
  <c r="E23" i="1"/>
  <c r="F23" i="1"/>
  <c r="G23" i="1"/>
  <c r="J23" i="1"/>
  <c r="E24" i="1"/>
  <c r="F24" i="1"/>
  <c r="G24" i="1"/>
  <c r="J24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K30" i="1"/>
  <c r="E32" i="1"/>
  <c r="F32" i="1"/>
  <c r="G32" i="1"/>
  <c r="K32" i="1"/>
  <c r="E33" i="1"/>
  <c r="F33" i="1"/>
  <c r="G33" i="1"/>
  <c r="J33" i="1"/>
  <c r="E34" i="1"/>
  <c r="F34" i="1"/>
  <c r="G34" i="1"/>
  <c r="J34" i="1"/>
  <c r="E25" i="1"/>
  <c r="F25" i="1"/>
  <c r="U25" i="1"/>
  <c r="E31" i="1"/>
  <c r="F31" i="1"/>
  <c r="U31" i="1"/>
  <c r="Q35" i="1"/>
  <c r="Q36" i="1"/>
  <c r="Q37" i="1"/>
  <c r="Q34" i="1"/>
  <c r="Q33" i="1"/>
  <c r="Q21" i="1"/>
  <c r="Q22" i="1"/>
  <c r="Q23" i="1"/>
  <c r="Q24" i="1"/>
  <c r="Q25" i="1"/>
  <c r="Q26" i="1"/>
  <c r="Q27" i="1"/>
  <c r="Q28" i="1"/>
  <c r="Q29" i="1"/>
  <c r="Q30" i="1"/>
  <c r="Q32" i="1"/>
  <c r="F16" i="1"/>
  <c r="F17" i="1" s="1"/>
  <c r="C17" i="1"/>
  <c r="Q31" i="1"/>
  <c r="C12" i="1"/>
  <c r="C11" i="1"/>
  <c r="O39" i="1" l="1"/>
  <c r="O23" i="1"/>
  <c r="O26" i="1"/>
  <c r="O34" i="1"/>
  <c r="O37" i="1"/>
  <c r="O24" i="1"/>
  <c r="O25" i="1"/>
  <c r="O33" i="1"/>
  <c r="O22" i="1"/>
  <c r="O29" i="1"/>
  <c r="C15" i="1"/>
  <c r="O35" i="1"/>
  <c r="O38" i="1"/>
  <c r="O28" i="1"/>
  <c r="O30" i="1"/>
  <c r="O27" i="1"/>
  <c r="O36" i="1"/>
  <c r="O32" i="1"/>
  <c r="O21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<sst xmlns="http://schemas.openxmlformats.org/spreadsheetml/2006/main" count="80" uniqueCount="56">
  <si>
    <t>PE</t>
  </si>
  <si>
    <t>IBVS 6196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</si>
  <si>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</si>
  <si>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</si>
  <si>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</si>
  <si>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</si>
  <si>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</si>
  <si>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</si>
  <si>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</si>
  <si>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</si>
  <si>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</si>
  <si>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</si>
  <si>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</si>
  <si>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</si>
  <si>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</si>
  <si>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</si>
  <si>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</si>
  <si>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</si>
  <si>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</si>
  <si>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</si>
  <si>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</si>
  <si>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</si>
  <si>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</si>
  <si>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</si>
  <si>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</si>
  <si>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</si>
  <si>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</si>
  <si>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</si>
  <si>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</si>
  <si>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</si>
  <si>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</si>
  <si>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</si>
  <si>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</si>
  <si>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</si>
  <si>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</si>
  <si>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</si>
  <si>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</si>
  <si>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</si>
  <si>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</si>
  <si>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</si>
  <si>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V0620 Aur / GSC 2915-0212</t>
  </si>
  <si>
    <t>G2915-0212</t>
  </si>
  <si>
    <t>??</t>
  </si>
  <si>
    <t>GCVS 4</t>
  </si>
  <si>
    <t>IBVS 5653</t>
  </si>
  <si>
    <t>IBVS 5713</t>
  </si>
  <si>
    <t>I</t>
  </si>
  <si>
    <t>II</t>
  </si>
  <si>
    <t>IBVS 5781</t>
  </si>
  <si>
    <t>IBVS 5875</t>
  </si>
  <si>
    <t>GCVS 4 Eph. ?</t>
  </si>
  <si>
    <t>IBVS 6118</t>
  </si>
  <si>
    <t>IBVS 6152</t>
  </si>
  <si>
    <t>vis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</si>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</sst>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0" xfId="41" applyFont="1" applyAlignment="1">
      <alignment wrapText="1"/>
    </xf>
    <xf numFmtId="0" fontId="22" fillId="0" borderId="0" xfId="41" applyFont="1" applyAlignment="1">
      <alignment horizontal="center" wrapText="1"/>
    </xf>
    <xf numFmtId="0" fontId="22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76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 applyProtection="1"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V620 Aur - O-C Diagr.</a:t>
            </a:r>
          </a:p>
        </c:rich>
      </c:tx>
      <c:layout>
        <c:manualLayout>
          <c:xMode val="edge"/>
          <c:yMode val="edge"/>
          <c:x val="0.3719140662972683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051592115753"/>
          <c:y val="0.14035127795846455"/>
          <c:w val="0.810186406169231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C-4F49-B044-D2CBE8BA8F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C-4F49-B044-D2CBE8BA8F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1.9317281839903444E-5</c:v>
                </c:pt>
                <c:pt idx="2">
                  <c:v>8.9203495008405298E-5</c:v>
                </c:pt>
                <c:pt idx="3">
                  <c:v>-1.7216194100910798E-4</c:v>
                </c:pt>
                <c:pt idx="5">
                  <c:v>-8.8367950229439884E-4</c:v>
                </c:pt>
                <c:pt idx="6">
                  <c:v>4.8620671441312879E-4</c:v>
                </c:pt>
                <c:pt idx="7">
                  <c:v>8.3609222419909202E-3</c:v>
                </c:pt>
                <c:pt idx="8">
                  <c:v>5.1163011085009202E-4</c:v>
                </c:pt>
                <c:pt idx="12">
                  <c:v>2.0428057905519381E-4</c:v>
                </c:pt>
                <c:pt idx="13">
                  <c:v>-4.1481159860268235E-4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C-4F49-B044-D2CBE8BA8F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9">
                  <c:v>1.965586248843465E-3</c:v>
                </c:pt>
                <c:pt idx="11">
                  <c:v>-7.9921916767489165E-4</c:v>
                </c:pt>
                <c:pt idx="14">
                  <c:v>-8.2605129864532501E-4</c:v>
                </c:pt>
                <c:pt idx="15">
                  <c:v>-1.8646858661668375E-3</c:v>
                </c:pt>
                <c:pt idx="16">
                  <c:v>3.2451763399876654E-4</c:v>
                </c:pt>
                <c:pt idx="17">
                  <c:v>-2.2897058806847781E-3</c:v>
                </c:pt>
                <c:pt idx="18">
                  <c:v>-2.0018715295009315E-3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C-4F49-B044-D2CBE8BA8F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C-4F49-B044-D2CBE8BA8F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2C-4F49-B044-D2CBE8BA8F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2C-4F49-B044-D2CBE8BA8F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1.1532367221380778E-3</c:v>
                </c:pt>
                <c:pt idx="1">
                  <c:v>1.1437470633007684E-3</c:v>
                </c:pt>
                <c:pt idx="2">
                  <c:v>1.1421654534945502E-3</c:v>
                </c:pt>
                <c:pt idx="3">
                  <c:v>1.1231861358199312E-3</c:v>
                </c:pt>
                <c:pt idx="4">
                  <c:v>1.1152780867888399E-3</c:v>
                </c:pt>
                <c:pt idx="5">
                  <c:v>9.9784355867713536E-4</c:v>
                </c:pt>
                <c:pt idx="6">
                  <c:v>9.9626194887091697E-4</c:v>
                </c:pt>
                <c:pt idx="7">
                  <c:v>9.9230792435537132E-4</c:v>
                </c:pt>
                <c:pt idx="8">
                  <c:v>9.6739756990743401E-4</c:v>
                </c:pt>
                <c:pt idx="9">
                  <c:v>7.443905872306615E-4</c:v>
                </c:pt>
                <c:pt idx="10">
                  <c:v>3.9959964947508411E-4</c:v>
                </c:pt>
                <c:pt idx="11">
                  <c:v>3.9959964947508411E-4</c:v>
                </c:pt>
                <c:pt idx="12">
                  <c:v>-1.4249711160621938E-4</c:v>
                </c:pt>
                <c:pt idx="13">
                  <c:v>-7.553709115157895E-4</c:v>
                </c:pt>
                <c:pt idx="14">
                  <c:v>-9.4635029561664259E-4</c:v>
                </c:pt>
                <c:pt idx="15">
                  <c:v>-9.2737097794202365E-4</c:v>
                </c:pt>
                <c:pt idx="16">
                  <c:v>-9.3844224658555129E-4</c:v>
                </c:pt>
                <c:pt idx="17">
                  <c:v>-1.1361434723628321E-3</c:v>
                </c:pt>
                <c:pt idx="18">
                  <c:v>-2.1044840762199524E-3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2C-4F49-B044-D2CBE8BA8F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-9.8722730865119956E-2</c:v>
                </c:pt>
                <c:pt idx="10">
                  <c:v>-0.30051780212670565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2C-4F49-B044-D2CBE8BA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052960"/>
        <c:axId val="1"/>
      </c:scatterChart>
      <c:valAx>
        <c:axId val="51005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650076147889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25925925925923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5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833365736690321"/>
          <c:y val="0.92397937099967764"/>
          <c:w val="0.733025825475519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V620 Aur - O-C Diagr.</a:t>
            </a:r>
          </a:p>
        </c:rich>
      </c:tx>
      <c:layout>
        <c:manualLayout>
          <c:xMode val="edge"/>
          <c:yMode val="edge"/>
          <c:x val="0.3738605014798682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3994189017784567"/>
          <c:w val="0.8221890599688479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0-41DD-8EF2-5E524958E7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0-41DD-8EF2-5E524958E7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1.9317281839903444E-5</c:v>
                </c:pt>
                <c:pt idx="2">
                  <c:v>8.9203495008405298E-5</c:v>
                </c:pt>
                <c:pt idx="3">
                  <c:v>-1.7216194100910798E-4</c:v>
                </c:pt>
                <c:pt idx="5">
                  <c:v>-8.8367950229439884E-4</c:v>
                </c:pt>
                <c:pt idx="6">
                  <c:v>4.8620671441312879E-4</c:v>
                </c:pt>
                <c:pt idx="7">
                  <c:v>8.3609222419909202E-3</c:v>
                </c:pt>
                <c:pt idx="8">
                  <c:v>5.1163011085009202E-4</c:v>
                </c:pt>
                <c:pt idx="12">
                  <c:v>2.0428057905519381E-4</c:v>
                </c:pt>
                <c:pt idx="13">
                  <c:v>-4.1481159860268235E-4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0-41DD-8EF2-5E524958E7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9">
                  <c:v>1.965586248843465E-3</c:v>
                </c:pt>
                <c:pt idx="11">
                  <c:v>-7.9921916767489165E-4</c:v>
                </c:pt>
                <c:pt idx="14">
                  <c:v>-8.2605129864532501E-4</c:v>
                </c:pt>
                <c:pt idx="15">
                  <c:v>-1.8646858661668375E-3</c:v>
                </c:pt>
                <c:pt idx="16">
                  <c:v>3.2451763399876654E-4</c:v>
                </c:pt>
                <c:pt idx="17">
                  <c:v>-2.2897058806847781E-3</c:v>
                </c:pt>
                <c:pt idx="18">
                  <c:v>-2.0018715295009315E-3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0-41DD-8EF2-5E524958E7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0-41DD-8EF2-5E524958E7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0-41DD-8EF2-5E524958E7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0-41DD-8EF2-5E524958E7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1.1532367221380778E-3</c:v>
                </c:pt>
                <c:pt idx="1">
                  <c:v>1.1437470633007684E-3</c:v>
                </c:pt>
                <c:pt idx="2">
                  <c:v>1.1421654534945502E-3</c:v>
                </c:pt>
                <c:pt idx="3">
                  <c:v>1.1231861358199312E-3</c:v>
                </c:pt>
                <c:pt idx="4">
                  <c:v>1.1152780867888399E-3</c:v>
                </c:pt>
                <c:pt idx="5">
                  <c:v>9.9784355867713536E-4</c:v>
                </c:pt>
                <c:pt idx="6">
                  <c:v>9.9626194887091697E-4</c:v>
                </c:pt>
                <c:pt idx="7">
                  <c:v>9.9230792435537132E-4</c:v>
                </c:pt>
                <c:pt idx="8">
                  <c:v>9.6739756990743401E-4</c:v>
                </c:pt>
                <c:pt idx="9">
                  <c:v>7.443905872306615E-4</c:v>
                </c:pt>
                <c:pt idx="10">
                  <c:v>3.9959964947508411E-4</c:v>
                </c:pt>
                <c:pt idx="11">
                  <c:v>3.9959964947508411E-4</c:v>
                </c:pt>
                <c:pt idx="12">
                  <c:v>-1.4249711160621938E-4</c:v>
                </c:pt>
                <c:pt idx="13">
                  <c:v>-7.553709115157895E-4</c:v>
                </c:pt>
                <c:pt idx="14">
                  <c:v>-9.4635029561664259E-4</c:v>
                </c:pt>
                <c:pt idx="15">
                  <c:v>-9.2737097794202365E-4</c:v>
                </c:pt>
                <c:pt idx="16">
                  <c:v>-9.3844224658555129E-4</c:v>
                </c:pt>
                <c:pt idx="17">
                  <c:v>-1.1361434723628321E-3</c:v>
                </c:pt>
                <c:pt idx="18">
                  <c:v>-2.1044840762199524E-3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0-41DD-8EF2-5E524958E7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-9.8722730865119956E-2</c:v>
                </c:pt>
                <c:pt idx="10">
                  <c:v>-0.30051780212670565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00-41DD-8EF2-5E524958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26560"/>
        <c:axId val="1"/>
      </c:scatterChart>
      <c:valAx>
        <c:axId val="51622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361853704457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226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820684648461496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638175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AC8034C-FBB4-37B0-78AA-124528BBB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46E88AA-C2D7-94F0-008F-7825F1966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s="29"/>
      <c r="F1" t="s">
        <v>41</v>
      </c>
    </row>
    <row r="2" spans="1:6" x14ac:dyDescent="0.2">
      <c r="A2" t="s">
        <v>26</v>
      </c>
      <c r="B2" t="s">
        <v>42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50</v>
      </c>
      <c r="C4" s="8">
        <v>54820.598281417042</v>
      </c>
      <c r="D4" s="9">
        <v>1.5032650568931447</v>
      </c>
    </row>
    <row r="5" spans="1:6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v>53388.287199999999</v>
      </c>
    </row>
    <row r="8" spans="1:6" x14ac:dyDescent="0.2">
      <c r="A8" t="s">
        <v>6</v>
      </c>
      <c r="C8">
        <v>1.5032650568931447</v>
      </c>
    </row>
    <row r="9" spans="1:6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23">
        <f ca="1">INTERCEPT(INDIRECT($D$9):G992,INDIRECT($C$9):F992)</f>
        <v>1.1532367221380778E-3</v>
      </c>
      <c r="D11" s="3"/>
      <c r="E11" s="12"/>
    </row>
    <row r="12" spans="1:6" x14ac:dyDescent="0.2">
      <c r="A12" s="12" t="s">
        <v>19</v>
      </c>
      <c r="B12" s="12"/>
      <c r="C12" s="23">
        <f ca="1">SLOPE(INDIRECT($D$9):G992,INDIRECT($C$9):F992)</f>
        <v>-7.9080490310912253E-7</v>
      </c>
      <c r="D12" s="3"/>
      <c r="E12" s="12"/>
    </row>
    <row r="13" spans="1:6" x14ac:dyDescent="0.2">
      <c r="A13" s="12" t="s">
        <v>21</v>
      </c>
      <c r="B13" s="12"/>
      <c r="C13" s="3" t="s">
        <v>16</v>
      </c>
    </row>
    <row r="14" spans="1:6" x14ac:dyDescent="0.2">
      <c r="A14" s="12"/>
      <c r="B14" s="12"/>
      <c r="C14" s="12"/>
    </row>
    <row r="15" spans="1:6" x14ac:dyDescent="0.2">
      <c r="A15" s="14" t="s">
        <v>20</v>
      </c>
      <c r="B15" s="12"/>
      <c r="C15" s="15">
        <f ca="1">(C7+C11)+(C8+C12)*INT(MAX(F21:F3533))</f>
        <v>59580.233865254188</v>
      </c>
      <c r="E15" s="16" t="s">
        <v>38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1.5032642660882416</v>
      </c>
      <c r="E16" s="16" t="s">
        <v>33</v>
      </c>
      <c r="F16" s="17">
        <f ca="1">NOW()+15018.5+$C$5/24</f>
        <v>60175.781405092588</v>
      </c>
    </row>
    <row r="17" spans="1:21" ht="13.5" thickBot="1" x14ac:dyDescent="0.25">
      <c r="A17" s="16" t="s">
        <v>30</v>
      </c>
      <c r="B17" s="12"/>
      <c r="C17" s="12">
        <f>COUNT(C21:C2191)</f>
        <v>19</v>
      </c>
      <c r="E17" s="16" t="s">
        <v>39</v>
      </c>
      <c r="F17" s="17">
        <f ca="1">ROUND(2*(F16-$C$7)/$C$8,0)/2+F15</f>
        <v>4516</v>
      </c>
    </row>
    <row r="18" spans="1:21" ht="14.25" thickTop="1" thickBot="1" x14ac:dyDescent="0.25">
      <c r="A18" s="18" t="s">
        <v>8</v>
      </c>
      <c r="B18" s="12"/>
      <c r="C18" s="21">
        <f ca="1">+C15</f>
        <v>59580.233865254188</v>
      </c>
      <c r="D18" s="22">
        <f ca="1">+C16</f>
        <v>1.5032642660882416</v>
      </c>
      <c r="E18" s="16" t="s">
        <v>34</v>
      </c>
      <c r="F18" s="25">
        <f ca="1">ROUND(2*(F16-$C$15)/$C$16,0)/2+F15</f>
        <v>397</v>
      </c>
    </row>
    <row r="19" spans="1:21" ht="13.5" thickTop="1" x14ac:dyDescent="0.2">
      <c r="E19" s="16" t="s">
        <v>35</v>
      </c>
      <c r="F19" s="20">
        <f ca="1">+$C$15+$C$16*F18-15018.5-$C$5/24</f>
        <v>45158.925612224557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53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8" t="s">
        <v>37</v>
      </c>
    </row>
    <row r="21" spans="1:21" x14ac:dyDescent="0.2">
      <c r="A21" s="30" t="s">
        <v>44</v>
      </c>
      <c r="B21" s="31">
        <v>0</v>
      </c>
      <c r="C21" s="30">
        <v>53388.287199999999</v>
      </c>
      <c r="D21" s="30">
        <v>5.0000000000000001E-4</v>
      </c>
      <c r="E21">
        <f t="shared" ref="E21:E32" si="0">+(C21-C$7)/C$8</f>
        <v>0</v>
      </c>
      <c r="F21">
        <f t="shared" ref="F21:F38" si="1">ROUND(2*E21,0)/2</f>
        <v>0</v>
      </c>
      <c r="G21">
        <f>+C21-(C$7+F21*C$8)</f>
        <v>0</v>
      </c>
      <c r="K21">
        <f>+G21</f>
        <v>0</v>
      </c>
      <c r="O21">
        <f t="shared" ref="O21:O32" ca="1" si="2">+C$11+C$12*$F21</f>
        <v>1.1532367221380778E-3</v>
      </c>
      <c r="Q21" s="2">
        <f t="shared" ref="Q21:Q32" si="3">+C21-15018.5</f>
        <v>38369.787199999999</v>
      </c>
    </row>
    <row r="22" spans="1:21" x14ac:dyDescent="0.2">
      <c r="A22" s="30" t="s">
        <v>45</v>
      </c>
      <c r="B22" s="31" t="s">
        <v>46</v>
      </c>
      <c r="C22" s="30">
        <v>53406.326399999998</v>
      </c>
      <c r="D22" s="30">
        <v>-1E-4</v>
      </c>
      <c r="E22">
        <f t="shared" si="0"/>
        <v>12.000012850216553</v>
      </c>
      <c r="F22">
        <f t="shared" si="1"/>
        <v>12</v>
      </c>
      <c r="G22">
        <f>+C22-(C$7+F22*C$8)</f>
        <v>1.9317281839903444E-5</v>
      </c>
      <c r="J22">
        <f>+G22</f>
        <v>1.9317281839903444E-5</v>
      </c>
      <c r="O22">
        <f t="shared" ca="1" si="2"/>
        <v>1.1437470633007684E-3</v>
      </c>
      <c r="Q22" s="2">
        <f t="shared" si="3"/>
        <v>38387.826399999998</v>
      </c>
    </row>
    <row r="23" spans="1:21" x14ac:dyDescent="0.2">
      <c r="A23" s="30" t="s">
        <v>45</v>
      </c>
      <c r="B23" s="31" t="s">
        <v>46</v>
      </c>
      <c r="C23" s="30">
        <v>53409.332999999999</v>
      </c>
      <c r="D23" s="30">
        <v>5.0000000000000001E-4</v>
      </c>
      <c r="E23">
        <f t="shared" si="0"/>
        <v>14.000059339831946</v>
      </c>
      <c r="F23">
        <f t="shared" si="1"/>
        <v>14</v>
      </c>
      <c r="G23">
        <f>+C23-(C$7+F23*C$8)</f>
        <v>8.9203495008405298E-5</v>
      </c>
      <c r="J23">
        <f>+G23</f>
        <v>8.9203495008405298E-5</v>
      </c>
      <c r="O23">
        <f t="shared" ca="1" si="2"/>
        <v>1.1421654534945502E-3</v>
      </c>
      <c r="Q23" s="2">
        <f t="shared" si="3"/>
        <v>38390.832999999999</v>
      </c>
    </row>
    <row r="24" spans="1:21" x14ac:dyDescent="0.2">
      <c r="A24" s="30" t="s">
        <v>45</v>
      </c>
      <c r="B24" s="31" t="s">
        <v>46</v>
      </c>
      <c r="C24" s="30">
        <v>53445.411099999998</v>
      </c>
      <c r="D24" s="30">
        <v>1.2999999999999999E-3</v>
      </c>
      <c r="E24">
        <f t="shared" si="0"/>
        <v>37.999885474660623</v>
      </c>
      <c r="F24">
        <f t="shared" si="1"/>
        <v>38</v>
      </c>
      <c r="G24">
        <f>+C24-(C$7+F24*C$8)</f>
        <v>-1.7216194100910798E-4</v>
      </c>
      <c r="J24">
        <f>+G24</f>
        <v>-1.7216194100910798E-4</v>
      </c>
      <c r="O24">
        <f t="shared" ca="1" si="2"/>
        <v>1.1231861358199312E-3</v>
      </c>
      <c r="Q24" s="2">
        <f t="shared" si="3"/>
        <v>38426.911099999998</v>
      </c>
    </row>
    <row r="25" spans="1:21" x14ac:dyDescent="0.2">
      <c r="A25" s="30" t="s">
        <v>45</v>
      </c>
      <c r="B25" s="31" t="s">
        <v>47</v>
      </c>
      <c r="C25" s="30">
        <v>53460.345200000003</v>
      </c>
      <c r="D25" s="30">
        <v>1.2999999999999999E-3</v>
      </c>
      <c r="E25">
        <f t="shared" si="0"/>
        <v>47.934327795079305</v>
      </c>
      <c r="F25">
        <f t="shared" si="1"/>
        <v>48</v>
      </c>
      <c r="O25">
        <f t="shared" ca="1" si="2"/>
        <v>1.1152780867888399E-3</v>
      </c>
      <c r="Q25" s="2">
        <f t="shared" si="3"/>
        <v>38441.845200000003</v>
      </c>
      <c r="U25">
        <f>+C25-(C$7+F25*C$8)</f>
        <v>-9.8722730865119956E-2</v>
      </c>
    </row>
    <row r="26" spans="1:21" x14ac:dyDescent="0.2">
      <c r="A26" s="30" t="s">
        <v>45</v>
      </c>
      <c r="B26" s="31" t="s">
        <v>47</v>
      </c>
      <c r="C26" s="30">
        <v>53683.677900000002</v>
      </c>
      <c r="D26" s="30">
        <v>8.9999999999999998E-4</v>
      </c>
      <c r="E26">
        <f t="shared" si="0"/>
        <v>196.49941215988801</v>
      </c>
      <c r="F26">
        <f t="shared" si="1"/>
        <v>196.5</v>
      </c>
      <c r="G26">
        <f>+C26-(C$7+F26*C$8)</f>
        <v>-8.8367950229439884E-4</v>
      </c>
      <c r="J26">
        <f>+G26</f>
        <v>-8.8367950229439884E-4</v>
      </c>
      <c r="O26">
        <f t="shared" ca="1" si="2"/>
        <v>9.9784355867713536E-4</v>
      </c>
      <c r="Q26" s="2">
        <f t="shared" si="3"/>
        <v>38665.177900000002</v>
      </c>
    </row>
    <row r="27" spans="1:21" x14ac:dyDescent="0.2">
      <c r="A27" s="30" t="s">
        <v>45</v>
      </c>
      <c r="B27" s="31" t="s">
        <v>47</v>
      </c>
      <c r="C27" s="30">
        <v>53686.685799999999</v>
      </c>
      <c r="D27" s="30">
        <v>2.0999999999999999E-3</v>
      </c>
      <c r="E27">
        <f t="shared" si="0"/>
        <v>198.50032343378766</v>
      </c>
      <c r="F27">
        <f t="shared" si="1"/>
        <v>198.5</v>
      </c>
      <c r="G27">
        <f>+C27-(C$7+F27*C$8)</f>
        <v>4.8620671441312879E-4</v>
      </c>
      <c r="J27">
        <f>+G27</f>
        <v>4.8620671441312879E-4</v>
      </c>
      <c r="O27">
        <f t="shared" ca="1" si="2"/>
        <v>9.9626194887091697E-4</v>
      </c>
      <c r="Q27" s="2">
        <f t="shared" si="3"/>
        <v>38668.185799999999</v>
      </c>
    </row>
    <row r="28" spans="1:21" x14ac:dyDescent="0.2">
      <c r="A28" s="30" t="s">
        <v>45</v>
      </c>
      <c r="B28" s="31" t="s">
        <v>47</v>
      </c>
      <c r="C28" s="30">
        <v>53694.21</v>
      </c>
      <c r="D28" s="30">
        <v>5.0000000000000001E-3</v>
      </c>
      <c r="E28">
        <f t="shared" si="0"/>
        <v>203.50556184167721</v>
      </c>
      <c r="F28">
        <f t="shared" si="1"/>
        <v>203.5</v>
      </c>
      <c r="G28">
        <f>+C28-(C$7+F28*C$8)</f>
        <v>8.3609222419909202E-3</v>
      </c>
      <c r="J28">
        <f>+G28</f>
        <v>8.3609222419909202E-3</v>
      </c>
      <c r="O28">
        <f t="shared" ca="1" si="2"/>
        <v>9.9230792435537132E-4</v>
      </c>
      <c r="Q28" s="2">
        <f t="shared" si="3"/>
        <v>38675.71</v>
      </c>
    </row>
    <row r="29" spans="1:21" x14ac:dyDescent="0.2">
      <c r="A29" s="30" t="s">
        <v>45</v>
      </c>
      <c r="B29" s="31" t="s">
        <v>46</v>
      </c>
      <c r="C29" s="30">
        <v>53741.555</v>
      </c>
      <c r="D29" s="30">
        <v>1.1000000000000001E-3</v>
      </c>
      <c r="E29">
        <f t="shared" si="0"/>
        <v>235.00034034590911</v>
      </c>
      <c r="F29">
        <f t="shared" si="1"/>
        <v>235</v>
      </c>
      <c r="G29">
        <f>+C29-(C$7+F29*C$8)</f>
        <v>5.1163011085009202E-4</v>
      </c>
      <c r="J29">
        <f>+G29</f>
        <v>5.1163011085009202E-4</v>
      </c>
      <c r="O29">
        <f t="shared" ca="1" si="2"/>
        <v>9.6739756990743401E-4</v>
      </c>
      <c r="Q29" s="2">
        <f t="shared" si="3"/>
        <v>38723.055</v>
      </c>
    </row>
    <row r="30" spans="1:21" x14ac:dyDescent="0.2">
      <c r="A30" s="30" t="s">
        <v>48</v>
      </c>
      <c r="B30" s="31" t="s">
        <v>46</v>
      </c>
      <c r="C30" s="30">
        <v>54165.477200000001</v>
      </c>
      <c r="D30" s="30">
        <v>5.0000000000000001E-4</v>
      </c>
      <c r="E30">
        <f t="shared" si="0"/>
        <v>517.00130754469251</v>
      </c>
      <c r="F30">
        <f t="shared" si="1"/>
        <v>517</v>
      </c>
      <c r="G30">
        <f>+C30-(C$7+F30*C$8)</f>
        <v>1.965586248843465E-3</v>
      </c>
      <c r="K30">
        <f>+G30</f>
        <v>1.965586248843465E-3</v>
      </c>
      <c r="O30">
        <f t="shared" ca="1" si="2"/>
        <v>7.443905872306615E-4</v>
      </c>
      <c r="Q30" s="2">
        <f t="shared" si="3"/>
        <v>39146.977200000001</v>
      </c>
    </row>
    <row r="31" spans="1:21" x14ac:dyDescent="0.2">
      <c r="A31" s="33" t="s">
        <v>43</v>
      </c>
      <c r="B31" s="33"/>
      <c r="C31" s="34">
        <v>54820.598281417042</v>
      </c>
      <c r="D31" s="34" t="s">
        <v>16</v>
      </c>
      <c r="E31">
        <f t="shared" si="0"/>
        <v>952.80008994372236</v>
      </c>
      <c r="F31">
        <f t="shared" si="1"/>
        <v>953</v>
      </c>
      <c r="O31">
        <f t="shared" ca="1" si="2"/>
        <v>3.9959964947508411E-4</v>
      </c>
      <c r="Q31" s="2">
        <f t="shared" si="3"/>
        <v>39802.098281417042</v>
      </c>
      <c r="U31">
        <f>+C31-(C$7+F31*C$8)</f>
        <v>-0.30051780212670565</v>
      </c>
    </row>
    <row r="32" spans="1:21" x14ac:dyDescent="0.2">
      <c r="A32" s="35" t="s">
        <v>49</v>
      </c>
      <c r="B32" s="36" t="s">
        <v>46</v>
      </c>
      <c r="C32" s="35">
        <v>54820.898000000001</v>
      </c>
      <c r="D32" s="35">
        <v>1E-3</v>
      </c>
      <c r="E32">
        <f t="shared" si="0"/>
        <v>952.99946834448053</v>
      </c>
      <c r="F32">
        <f t="shared" si="1"/>
        <v>953</v>
      </c>
      <c r="G32">
        <f t="shared" ref="G32:G37" si="4">+C32-(C$7+F32*C$8)</f>
        <v>-7.9921916767489165E-4</v>
      </c>
      <c r="K32">
        <f>+G32</f>
        <v>-7.9921916767489165E-4</v>
      </c>
      <c r="O32">
        <f t="shared" ca="1" si="2"/>
        <v>3.9959964947508411E-4</v>
      </c>
      <c r="Q32" s="2">
        <f t="shared" si="3"/>
        <v>39802.398000000001</v>
      </c>
    </row>
    <row r="33" spans="1:17" x14ac:dyDescent="0.2">
      <c r="A33" s="37" t="s">
        <v>51</v>
      </c>
      <c r="B33" s="38" t="s">
        <v>46</v>
      </c>
      <c r="C33" s="34">
        <v>55851.387199999997</v>
      </c>
      <c r="D33" s="39">
        <v>8.9999999999999998E-4</v>
      </c>
      <c r="E33" s="32">
        <f t="shared" ref="E33:E38" si="5">+(C33-C$7)/C$8</f>
        <v>1638.5001358912589</v>
      </c>
      <c r="F33">
        <f t="shared" si="1"/>
        <v>1638.5</v>
      </c>
      <c r="G33">
        <f t="shared" si="4"/>
        <v>2.0428057905519381E-4</v>
      </c>
      <c r="J33">
        <f>+G33</f>
        <v>2.0428057905519381E-4</v>
      </c>
      <c r="O33">
        <f t="shared" ref="O33:O38" ca="1" si="6">+C$11+C$12*$F33</f>
        <v>-1.4249711160621938E-4</v>
      </c>
      <c r="Q33" s="2">
        <f t="shared" ref="Q33:Q38" si="7">+C33-15018.5</f>
        <v>40832.887199999997</v>
      </c>
    </row>
    <row r="34" spans="1:17" x14ac:dyDescent="0.2">
      <c r="A34" s="39" t="s">
        <v>52</v>
      </c>
      <c r="B34" s="40"/>
      <c r="C34" s="39">
        <v>57016.417000000001</v>
      </c>
      <c r="D34" s="39">
        <v>2.9999999999999997E-4</v>
      </c>
      <c r="E34" s="32">
        <f t="shared" si="5"/>
        <v>2413.4997240595726</v>
      </c>
      <c r="F34">
        <f t="shared" si="1"/>
        <v>2413.5</v>
      </c>
      <c r="G34">
        <f t="shared" si="4"/>
        <v>-4.1481159860268235E-4</v>
      </c>
      <c r="J34">
        <f>+G34</f>
        <v>-4.1481159860268235E-4</v>
      </c>
      <c r="O34">
        <f t="shared" ca="1" si="6"/>
        <v>-7.553709115157895E-4</v>
      </c>
      <c r="Q34" s="2">
        <f t="shared" si="7"/>
        <v>41997.917000000001</v>
      </c>
    </row>
    <row r="35" spans="1:17" x14ac:dyDescent="0.2">
      <c r="A35" s="41" t="s">
        <v>1</v>
      </c>
      <c r="B35" s="42" t="s">
        <v>46</v>
      </c>
      <c r="C35" s="43">
        <v>57379.455099999999</v>
      </c>
      <c r="D35" s="43">
        <v>2.9999999999999997E-4</v>
      </c>
      <c r="E35" s="32">
        <f t="shared" si="5"/>
        <v>2654.9994504952438</v>
      </c>
      <c r="F35">
        <f t="shared" si="1"/>
        <v>2655</v>
      </c>
      <c r="G35">
        <f t="shared" si="4"/>
        <v>-8.2605129864532501E-4</v>
      </c>
      <c r="K35">
        <f>+G35</f>
        <v>-8.2605129864532501E-4</v>
      </c>
      <c r="O35">
        <f t="shared" ca="1" si="6"/>
        <v>-9.4635029561664259E-4</v>
      </c>
      <c r="Q35" s="2">
        <f t="shared" si="7"/>
        <v>42360.955099999999</v>
      </c>
    </row>
    <row r="36" spans="1:17" x14ac:dyDescent="0.2">
      <c r="A36" s="41" t="s">
        <v>1</v>
      </c>
      <c r="B36" s="42" t="s">
        <v>46</v>
      </c>
      <c r="C36" s="43">
        <v>57343.375699999997</v>
      </c>
      <c r="D36" s="43">
        <v>1.1999999999999999E-3</v>
      </c>
      <c r="E36" s="32">
        <f t="shared" si="5"/>
        <v>2630.9987595761258</v>
      </c>
      <c r="F36">
        <f t="shared" si="1"/>
        <v>2631</v>
      </c>
      <c r="G36">
        <f t="shared" si="4"/>
        <v>-1.8646858661668375E-3</v>
      </c>
      <c r="K36">
        <f>+G36</f>
        <v>-1.8646858661668375E-3</v>
      </c>
      <c r="O36">
        <f t="shared" ca="1" si="6"/>
        <v>-9.2737097794202365E-4</v>
      </c>
      <c r="Q36" s="2">
        <f t="shared" si="7"/>
        <v>42324.875699999997</v>
      </c>
    </row>
    <row r="37" spans="1:17" x14ac:dyDescent="0.2">
      <c r="A37" s="41" t="s">
        <v>1</v>
      </c>
      <c r="B37" s="42" t="s">
        <v>46</v>
      </c>
      <c r="C37" s="43">
        <v>57364.423600000002</v>
      </c>
      <c r="D37" s="43">
        <v>3.2000000000000002E-3</v>
      </c>
      <c r="E37" s="32">
        <f t="shared" si="5"/>
        <v>2645.0002158751936</v>
      </c>
      <c r="F37">
        <f t="shared" si="1"/>
        <v>2645</v>
      </c>
      <c r="G37">
        <f t="shared" si="4"/>
        <v>3.2451763399876654E-4</v>
      </c>
      <c r="K37">
        <f>+G37</f>
        <v>3.2451763399876654E-4</v>
      </c>
      <c r="O37">
        <f t="shared" ca="1" si="6"/>
        <v>-9.3844224658555129E-4</v>
      </c>
      <c r="Q37" s="2">
        <f t="shared" si="7"/>
        <v>42345.923600000002</v>
      </c>
    </row>
    <row r="38" spans="1:17" x14ac:dyDescent="0.2">
      <c r="A38" s="44" t="s">
        <v>54</v>
      </c>
      <c r="B38" s="45" t="s">
        <v>46</v>
      </c>
      <c r="C38" s="46">
        <v>57740.237249999773</v>
      </c>
      <c r="D38" s="46">
        <v>1E-3</v>
      </c>
      <c r="E38" s="32">
        <f t="shared" si="5"/>
        <v>2894.9984768448721</v>
      </c>
      <c r="F38">
        <f t="shared" si="1"/>
        <v>2895</v>
      </c>
      <c r="G38">
        <f>+C38-(C$7+F38*C$8)</f>
        <v>-2.2897058806847781E-3</v>
      </c>
      <c r="K38">
        <f>+G38</f>
        <v>-2.2897058806847781E-3</v>
      </c>
      <c r="O38">
        <f t="shared" ca="1" si="6"/>
        <v>-1.1361434723628321E-3</v>
      </c>
      <c r="Q38" s="2">
        <f t="shared" si="7"/>
        <v>42721.737249999773</v>
      </c>
    </row>
    <row r="39" spans="1:17" x14ac:dyDescent="0.2">
      <c r="A39" s="47" t="s">
        <v>55</v>
      </c>
      <c r="B39" s="48" t="s">
        <v>47</v>
      </c>
      <c r="C39" s="49">
        <v>59580.985599999782</v>
      </c>
      <c r="D39" s="50"/>
      <c r="E39" s="32">
        <f t="shared" ref="E39" si="8">+(C39-C$7)/C$8</f>
        <v>4119.4986683176612</v>
      </c>
      <c r="F39">
        <f t="shared" ref="F39" si="9">ROUND(2*E39,0)/2</f>
        <v>4119.5</v>
      </c>
      <c r="G39">
        <f>+C39-(C$7+F39*C$8)</f>
        <v>-2.0018715295009315E-3</v>
      </c>
      <c r="K39">
        <f>+G39</f>
        <v>-2.0018715295009315E-3</v>
      </c>
      <c r="O39">
        <f t="shared" ref="O39" ca="1" si="10">+C$11+C$12*$F39</f>
        <v>-2.1044840762199524E-3</v>
      </c>
      <c r="Q39" s="2">
        <f t="shared" ref="Q39" si="11">+C39-15018.5</f>
        <v>44562.485599999782</v>
      </c>
    </row>
    <row r="40" spans="1:17" x14ac:dyDescent="0.2">
      <c r="A40" s="33"/>
      <c r="B40" s="33"/>
      <c r="C40" s="34"/>
      <c r="D40" s="34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8:D38" name="Range1"/>
  </protectedRanges>
  <phoneticPr fontId="8" type="noConversion"/>
  <hyperlinks>
    <hyperlink ref="H310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2023-08-19T06:45:13Z</dcterms:modified>
</cp:coreProperties>
</file>