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433D9E1-BB7D-4C56-8BC9-EA8FD9DD3E17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9" i="1" l="1"/>
  <c r="F39" i="1"/>
  <c r="G39" i="1" s="1"/>
  <c r="K39" i="1" s="1"/>
  <c r="Q39" i="1"/>
  <c r="E37" i="1"/>
  <c r="F37" i="1" s="1"/>
  <c r="G37" i="1" s="1"/>
  <c r="K37" i="1" s="1"/>
  <c r="Q37" i="1"/>
  <c r="E38" i="1"/>
  <c r="F38" i="1" s="1"/>
  <c r="G38" i="1" s="1"/>
  <c r="K38" i="1" s="1"/>
  <c r="Q38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Q33" i="1"/>
  <c r="Q34" i="1"/>
  <c r="Q35" i="1"/>
  <c r="Q36" i="1"/>
  <c r="E31" i="1"/>
  <c r="F31" i="1"/>
  <c r="G31" i="1"/>
  <c r="K31" i="1"/>
  <c r="Q31" i="1"/>
  <c r="E32" i="1"/>
  <c r="F32" i="1"/>
  <c r="G32" i="1"/>
  <c r="K32" i="1"/>
  <c r="Q32" i="1"/>
  <c r="E25" i="1"/>
  <c r="F25" i="1"/>
  <c r="G25" i="1"/>
  <c r="K25" i="1"/>
  <c r="E23" i="1"/>
  <c r="F23" i="1"/>
  <c r="G23" i="1"/>
  <c r="K23" i="1"/>
  <c r="E27" i="1"/>
  <c r="F27" i="1"/>
  <c r="G27" i="1"/>
  <c r="K27" i="1"/>
  <c r="E29" i="1"/>
  <c r="F29" i="1"/>
  <c r="G29" i="1"/>
  <c r="K29" i="1"/>
  <c r="E30" i="1"/>
  <c r="F30" i="1"/>
  <c r="G30" i="1"/>
  <c r="K30" i="1"/>
  <c r="E22" i="1"/>
  <c r="F22" i="1"/>
  <c r="G22" i="1"/>
  <c r="J22" i="1"/>
  <c r="E26" i="1"/>
  <c r="F26" i="1"/>
  <c r="G26" i="1"/>
  <c r="J26" i="1"/>
  <c r="E28" i="1"/>
  <c r="F28" i="1"/>
  <c r="G28" i="1"/>
  <c r="J28" i="1"/>
  <c r="D9" i="1"/>
  <c r="C9" i="1"/>
  <c r="E24" i="1"/>
  <c r="F24" i="1"/>
  <c r="G24" i="1"/>
  <c r="K24" i="1"/>
  <c r="Q29" i="1"/>
  <c r="Q30" i="1"/>
  <c r="Q28" i="1"/>
  <c r="Q23" i="1"/>
  <c r="Q27" i="1"/>
  <c r="Q26" i="1"/>
  <c r="E21" i="1"/>
  <c r="F21" i="1"/>
  <c r="G21" i="1"/>
  <c r="I21" i="1"/>
  <c r="Q22" i="1"/>
  <c r="Q24" i="1"/>
  <c r="Q25" i="1"/>
  <c r="F16" i="1"/>
  <c r="C17" i="1"/>
  <c r="Q21" i="1"/>
  <c r="C11" i="1"/>
  <c r="C12" i="1"/>
  <c r="O39" i="1" l="1"/>
  <c r="O38" i="1"/>
  <c r="O37" i="1"/>
  <c r="C16" i="1"/>
  <c r="D18" i="1" s="1"/>
  <c r="O29" i="1"/>
  <c r="O34" i="1"/>
  <c r="O21" i="1"/>
  <c r="O22" i="1"/>
  <c r="C15" i="1"/>
  <c r="O31" i="1"/>
  <c r="O35" i="1"/>
  <c r="O23" i="1"/>
  <c r="O27" i="1"/>
  <c r="O26" i="1"/>
  <c r="O32" i="1"/>
  <c r="O30" i="1"/>
  <c r="O33" i="1"/>
  <c r="O24" i="1"/>
  <c r="O25" i="1"/>
  <c r="O36" i="1"/>
  <c r="O28" i="1"/>
  <c r="F17" i="1"/>
  <c r="C18" i="1" l="1"/>
  <c r="F18" i="1"/>
  <c r="F19" i="1" s="1"/>
</calcChain>
</file>

<file path=xl/sharedStrings.xml><?xml version="1.0" encoding="utf-8"?>
<sst xmlns="http://schemas.openxmlformats.org/spreadsheetml/2006/main" count="85" uniqueCount="61">
  <si>
    <t>0.0011</t>
  </si>
  <si>
    <t>0.0018</t>
  </si>
  <si>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</si>
  <si>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</si>
  <si>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</si>
  <si>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</si>
  <si>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</si>
  <si>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</si>
  <si>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</si>
  <si>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</si>
  <si>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</si>
  <si>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</si>
  <si>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</si>
  <si>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</si>
  <si>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</si>
  <si>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</si>
  <si>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</si>
  <si>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</si>
  <si>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</si>
  <si>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</si>
  <si>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</si>
  <si>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</si>
  <si>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</si>
  <si>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</si>
  <si>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</si>
  <si>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</si>
  <si>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</si>
  <si>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</si>
  <si>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</si>
  <si>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</si>
  <si>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</si>
  <si>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</si>
  <si>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</si>
  <si>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</si>
  <si>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</si>
  <si>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</si>
  <si>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</si>
  <si>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</si>
  <si>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</si>
  <si>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</si>
  <si>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</si>
  <si>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</si>
  <si>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</si>
  <si>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</si>
  <si>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</si>
  <si>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V0641 Aur / GSC 2933-1972</t>
  </si>
  <si>
    <t>IBVS 6042</t>
  </si>
  <si>
    <t>I</t>
  </si>
  <si>
    <t>EA</t>
  </si>
  <si>
    <t>OEJV 0160</t>
  </si>
  <si>
    <t>IBVS 6070</t>
  </si>
  <si>
    <t>IBVS 6118</t>
  </si>
  <si>
    <t>IBVS 6152</t>
  </si>
  <si>
    <t>OEJV 0165</t>
  </si>
  <si>
    <t>OEJV 0168</t>
  </si>
  <si>
    <t>vis</t>
  </si>
  <si>
    <t>JAVSO..44..164</t>
  </si>
  <si>
    <t>JAVSO..44…69</t>
  </si>
  <si>
    <t>OEJV 0211</t>
  </si>
  <si>
    <t>JAAVSO, 50, 255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</si>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</sst>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>
      <alignment vertical="top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left" wrapText="1"/>
    </xf>
    <xf numFmtId="0" fontId="34" fillId="0" borderId="0" xfId="0" applyFont="1" applyAlignment="1">
      <alignment horizontal="left"/>
    </xf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5" fontId="35" fillId="0" borderId="0" xfId="0" applyNumberFormat="1" applyFont="1" applyAlignment="1">
      <alignment vertical="center" wrapText="1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V0641 Aur - O-C Diagr.</a:t>
            </a:r>
          </a:p>
        </c:rich>
      </c:tx>
      <c:layout>
        <c:manualLayout>
          <c:xMode val="edge"/>
          <c:yMode val="edge"/>
          <c:x val="0.3796940194714881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219749652294854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77-47D9-8620-B2F747AF88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77-47D9-8620-B2F747AF889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-1.9160000003466848E-2</c:v>
                </c:pt>
                <c:pt idx="5">
                  <c:v>-1.9840000000840519E-2</c:v>
                </c:pt>
                <c:pt idx="7">
                  <c:v>-2.6180000000749715E-2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77-47D9-8620-B2F747AF889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-2.0700000000942964E-2</c:v>
                </c:pt>
                <c:pt idx="3">
                  <c:v>-2.0570000000589062E-2</c:v>
                </c:pt>
                <c:pt idx="4">
                  <c:v>-1.8579999996291008E-2</c:v>
                </c:pt>
                <c:pt idx="6">
                  <c:v>-2.3359999999229331E-2</c:v>
                </c:pt>
                <c:pt idx="8">
                  <c:v>-2.4919999996200204E-2</c:v>
                </c:pt>
                <c:pt idx="9">
                  <c:v>-2.4160000000847504E-2</c:v>
                </c:pt>
                <c:pt idx="10">
                  <c:v>-2.5339999992866069E-2</c:v>
                </c:pt>
                <c:pt idx="11">
                  <c:v>-2.5780000003578607E-2</c:v>
                </c:pt>
                <c:pt idx="12">
                  <c:v>-2.6659999944968149E-2</c:v>
                </c:pt>
                <c:pt idx="13">
                  <c:v>-2.7060000182245858E-2</c:v>
                </c:pt>
                <c:pt idx="14">
                  <c:v>-2.7029999953811057E-2</c:v>
                </c:pt>
                <c:pt idx="15">
                  <c:v>-2.6880000208620913E-2</c:v>
                </c:pt>
                <c:pt idx="16">
                  <c:v>-3.6899999999150168E-2</c:v>
                </c:pt>
                <c:pt idx="17">
                  <c:v>-3.7219999998342246E-2</c:v>
                </c:pt>
                <c:pt idx="18">
                  <c:v>-3.7539999997534323E-2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77-47D9-8620-B2F747AF889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77-47D9-8620-B2F747AF88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77-47D9-8620-B2F747AF88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6.0000000000000006E-4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8.9999999999999998E-4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77-47D9-8620-B2F747AF88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4.1074646851855662E-3</c:v>
                </c:pt>
                <c:pt idx="1">
                  <c:v>-1.8861499639722338E-2</c:v>
                </c:pt>
                <c:pt idx="2">
                  <c:v>-1.9717744945147764E-2</c:v>
                </c:pt>
                <c:pt idx="3">
                  <c:v>-1.9717744945147764E-2</c:v>
                </c:pt>
                <c:pt idx="4">
                  <c:v>-2.0098025811454187E-2</c:v>
                </c:pt>
                <c:pt idx="5">
                  <c:v>-2.0630419024283177E-2</c:v>
                </c:pt>
                <c:pt idx="6">
                  <c:v>-2.2389524709068371E-2</c:v>
                </c:pt>
                <c:pt idx="7">
                  <c:v>-2.4017372159354247E-2</c:v>
                </c:pt>
                <c:pt idx="8">
                  <c:v>-2.5484520275813865E-2</c:v>
                </c:pt>
                <c:pt idx="9">
                  <c:v>-2.5485746988285821E-2</c:v>
                </c:pt>
                <c:pt idx="10">
                  <c:v>-2.5807145655938345E-2</c:v>
                </c:pt>
                <c:pt idx="11">
                  <c:v>-2.5618231935257089E-2</c:v>
                </c:pt>
                <c:pt idx="12">
                  <c:v>-2.7181063624529288E-2</c:v>
                </c:pt>
                <c:pt idx="13">
                  <c:v>-2.737488419509837E-2</c:v>
                </c:pt>
                <c:pt idx="14">
                  <c:v>-2.737488419509837E-2</c:v>
                </c:pt>
                <c:pt idx="15">
                  <c:v>-2.737488419509837E-2</c:v>
                </c:pt>
                <c:pt idx="16">
                  <c:v>-3.6496718136564681E-2</c:v>
                </c:pt>
                <c:pt idx="17">
                  <c:v>-3.6555600335218576E-2</c:v>
                </c:pt>
                <c:pt idx="18">
                  <c:v>-3.7693989509193927E-2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77-47D9-8620-B2F747AF889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9362</c:v>
                </c:pt>
                <c:pt idx="2">
                  <c:v>9711</c:v>
                </c:pt>
                <c:pt idx="3">
                  <c:v>9711</c:v>
                </c:pt>
                <c:pt idx="4">
                  <c:v>9866</c:v>
                </c:pt>
                <c:pt idx="5">
                  <c:v>10083</c:v>
                </c:pt>
                <c:pt idx="6">
                  <c:v>10800</c:v>
                </c:pt>
                <c:pt idx="7">
                  <c:v>11463.5</c:v>
                </c:pt>
                <c:pt idx="8">
                  <c:v>12061.5</c:v>
                </c:pt>
                <c:pt idx="9">
                  <c:v>12062</c:v>
                </c:pt>
                <c:pt idx="10">
                  <c:v>12193</c:v>
                </c:pt>
                <c:pt idx="11">
                  <c:v>12116</c:v>
                </c:pt>
                <c:pt idx="12">
                  <c:v>12753</c:v>
                </c:pt>
                <c:pt idx="13">
                  <c:v>12832</c:v>
                </c:pt>
                <c:pt idx="14">
                  <c:v>12832</c:v>
                </c:pt>
                <c:pt idx="15">
                  <c:v>12832</c:v>
                </c:pt>
                <c:pt idx="16">
                  <c:v>16550</c:v>
                </c:pt>
                <c:pt idx="17">
                  <c:v>16574</c:v>
                </c:pt>
                <c:pt idx="18">
                  <c:v>17038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77-47D9-8620-B2F747AF8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09328"/>
        <c:axId val="1"/>
      </c:scatterChart>
      <c:valAx>
        <c:axId val="513609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118219749652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09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00278164116829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57150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CBEF6F0-347E-A28B-A5D3-51F94F0C3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:F8"/>
    </sheetView>
  </sheetViews>
  <sheetFormatPr defaultColWidth="10.28515625" defaultRowHeight="12.75"/>
  <cols>
    <col min="1" max="1" width="16.1406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45</v>
      </c>
    </row>
    <row r="2" spans="1:6">
      <c r="A2" t="s">
        <v>29</v>
      </c>
      <c r="B2" t="s">
        <v>48</v>
      </c>
      <c r="C2" s="3"/>
      <c r="D2" s="3"/>
    </row>
    <row r="3" spans="1:6" ht="13.5" thickBot="1"/>
    <row r="4" spans="1:6" ht="14.25" thickTop="1" thickBot="1">
      <c r="A4" s="5" t="s">
        <v>6</v>
      </c>
      <c r="C4" s="27" t="s">
        <v>43</v>
      </c>
      <c r="D4" s="28" t="s">
        <v>43</v>
      </c>
    </row>
    <row r="5" spans="1:6" ht="13.5" thickTop="1">
      <c r="A5" s="9" t="s">
        <v>34</v>
      </c>
      <c r="B5" s="10"/>
      <c r="C5" s="11">
        <v>-9.5</v>
      </c>
      <c r="D5" s="10" t="s">
        <v>35</v>
      </c>
    </row>
    <row r="6" spans="1:6">
      <c r="A6" s="5" t="s">
        <v>7</v>
      </c>
    </row>
    <row r="7" spans="1:6">
      <c r="A7" t="s">
        <v>8</v>
      </c>
      <c r="C7" s="8">
        <v>51274.690999999999</v>
      </c>
      <c r="D7" s="29" t="s">
        <v>44</v>
      </c>
    </row>
    <row r="8" spans="1:6">
      <c r="A8" t="s">
        <v>9</v>
      </c>
      <c r="C8">
        <v>0.50488</v>
      </c>
      <c r="D8" s="29" t="s">
        <v>44</v>
      </c>
    </row>
    <row r="9" spans="1:6">
      <c r="A9" s="24" t="s">
        <v>38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>
      <c r="A10" s="10"/>
      <c r="B10" s="10"/>
      <c r="C10" s="4" t="s">
        <v>25</v>
      </c>
      <c r="D10" s="4" t="s">
        <v>26</v>
      </c>
      <c r="E10" s="10"/>
    </row>
    <row r="11" spans="1:6">
      <c r="A11" s="10" t="s">
        <v>21</v>
      </c>
      <c r="B11" s="10"/>
      <c r="C11" s="21">
        <f ca="1">INTERCEPT(INDIRECT($D$9):G992,INDIRECT($C$9):F992)</f>
        <v>4.1074646851855662E-3</v>
      </c>
      <c r="D11" s="3"/>
      <c r="E11" s="10"/>
    </row>
    <row r="12" spans="1:6">
      <c r="A12" s="10" t="s">
        <v>22</v>
      </c>
      <c r="B12" s="10"/>
      <c r="C12" s="21">
        <f ca="1">SLOPE(INDIRECT($D$9):G992,INDIRECT($C$9):F992)</f>
        <v>-2.4534249439124015E-6</v>
      </c>
      <c r="D12" s="3"/>
      <c r="E12" s="10"/>
    </row>
    <row r="13" spans="1:6">
      <c r="A13" s="10" t="s">
        <v>24</v>
      </c>
      <c r="B13" s="10"/>
      <c r="C13" s="3" t="s">
        <v>19</v>
      </c>
    </row>
    <row r="14" spans="1:6">
      <c r="A14" s="10"/>
      <c r="B14" s="10"/>
      <c r="C14" s="10"/>
    </row>
    <row r="15" spans="1:6">
      <c r="A15" s="12" t="s">
        <v>23</v>
      </c>
      <c r="B15" s="10"/>
      <c r="C15" s="13">
        <f ca="1">(C7+C11)+(C8+C12)*INT(MAX(F21:F3533))</f>
        <v>59876.798746010492</v>
      </c>
      <c r="E15" s="14" t="s">
        <v>40</v>
      </c>
      <c r="F15" s="11">
        <v>1</v>
      </c>
    </row>
    <row r="16" spans="1:6">
      <c r="A16" s="16" t="s">
        <v>10</v>
      </c>
      <c r="B16" s="10"/>
      <c r="C16" s="17">
        <f ca="1">+C8+C12</f>
        <v>0.50487754657505612</v>
      </c>
      <c r="E16" s="14" t="s">
        <v>36</v>
      </c>
      <c r="F16" s="15">
        <f ca="1">NOW()+15018.5+$C$5/24</f>
        <v>60163.50723275463</v>
      </c>
    </row>
    <row r="17" spans="1:21" ht="13.5" thickBot="1">
      <c r="A17" s="14" t="s">
        <v>33</v>
      </c>
      <c r="B17" s="10"/>
      <c r="C17" s="10">
        <f>COUNT(C21:C2191)</f>
        <v>19</v>
      </c>
      <c r="E17" s="14" t="s">
        <v>41</v>
      </c>
      <c r="F17" s="15">
        <f ca="1">ROUND(2*(F16-$C$7)/$C$8,0)/2+F15</f>
        <v>17607</v>
      </c>
    </row>
    <row r="18" spans="1:21" ht="14.25" thickTop="1" thickBot="1">
      <c r="A18" s="16" t="s">
        <v>11</v>
      </c>
      <c r="B18" s="10"/>
      <c r="C18" s="19">
        <f ca="1">+C15</f>
        <v>59876.798746010492</v>
      </c>
      <c r="D18" s="20">
        <f ca="1">+C16</f>
        <v>0.50487754657505612</v>
      </c>
      <c r="E18" s="14" t="s">
        <v>42</v>
      </c>
      <c r="F18" s="23">
        <f ca="1">ROUND(2*(F16-$C$15)/$C$16,0)/2+F15</f>
        <v>569</v>
      </c>
    </row>
    <row r="19" spans="1:21" ht="13.5" thickTop="1">
      <c r="E19" s="14" t="s">
        <v>37</v>
      </c>
      <c r="F19" s="18">
        <f ca="1">+$C$15+$C$16*F18-15018.5-$C$5/24</f>
        <v>45145.969903345038</v>
      </c>
    </row>
    <row r="20" spans="1:21" ht="13.5" thickBot="1">
      <c r="A20" s="4" t="s">
        <v>12</v>
      </c>
      <c r="B20" s="4" t="s">
        <v>13</v>
      </c>
      <c r="C20" s="4" t="s">
        <v>14</v>
      </c>
      <c r="D20" s="4" t="s">
        <v>18</v>
      </c>
      <c r="E20" s="4" t="s">
        <v>15</v>
      </c>
      <c r="F20" s="4" t="s">
        <v>16</v>
      </c>
      <c r="G20" s="4" t="s">
        <v>17</v>
      </c>
      <c r="H20" s="7" t="s">
        <v>5</v>
      </c>
      <c r="I20" s="7" t="s">
        <v>55</v>
      </c>
      <c r="J20" s="7" t="s">
        <v>2</v>
      </c>
      <c r="K20" s="7" t="s">
        <v>4</v>
      </c>
      <c r="L20" s="7" t="s">
        <v>30</v>
      </c>
      <c r="M20" s="7" t="s">
        <v>31</v>
      </c>
      <c r="N20" s="7" t="s">
        <v>32</v>
      </c>
      <c r="O20" s="7" t="s">
        <v>28</v>
      </c>
      <c r="P20" s="6" t="s">
        <v>27</v>
      </c>
      <c r="Q20" s="4" t="s">
        <v>20</v>
      </c>
      <c r="U20" s="26" t="s">
        <v>39</v>
      </c>
    </row>
    <row r="21" spans="1:21">
      <c r="A21" s="30" t="s">
        <v>44</v>
      </c>
      <c r="B21" s="30"/>
      <c r="C21" s="31">
        <v>51274.690999999999</v>
      </c>
      <c r="D21" s="31" t="s">
        <v>19</v>
      </c>
      <c r="E21">
        <f t="shared" ref="E21:E30" si="0">+(C21-C$7)/C$8</f>
        <v>0</v>
      </c>
      <c r="F21">
        <f t="shared" ref="F21:F36" si="1">ROUND(2*E21,0)/2</f>
        <v>0</v>
      </c>
      <c r="G21">
        <f t="shared" ref="G21:G30" si="2">+C21-(C$7+F21*C$8)</f>
        <v>0</v>
      </c>
      <c r="I21">
        <f>+G21</f>
        <v>0</v>
      </c>
      <c r="O21">
        <f t="shared" ref="O21:O30" ca="1" si="3">+C$11+C$12*$F21</f>
        <v>4.1074646851855662E-3</v>
      </c>
      <c r="Q21" s="2">
        <f t="shared" ref="Q21:Q30" si="4">+C21-15018.5</f>
        <v>36256.190999999999</v>
      </c>
    </row>
    <row r="22" spans="1:21">
      <c r="A22" s="32" t="s">
        <v>50</v>
      </c>
      <c r="B22" s="33" t="s">
        <v>47</v>
      </c>
      <c r="C22" s="31">
        <v>56001.358399999997</v>
      </c>
      <c r="D22" s="31">
        <v>1.1999999999999999E-3</v>
      </c>
      <c r="E22">
        <f t="shared" si="0"/>
        <v>9361.9620503882088</v>
      </c>
      <c r="F22">
        <f t="shared" si="1"/>
        <v>9362</v>
      </c>
      <c r="G22">
        <f t="shared" si="2"/>
        <v>-1.9160000003466848E-2</v>
      </c>
      <c r="J22">
        <f>+G22</f>
        <v>-1.9160000003466848E-2</v>
      </c>
      <c r="O22">
        <f t="shared" ca="1" si="3"/>
        <v>-1.8861499639722338E-2</v>
      </c>
      <c r="Q22" s="2">
        <f t="shared" si="4"/>
        <v>40982.858399999997</v>
      </c>
    </row>
    <row r="23" spans="1:21">
      <c r="A23" s="34" t="s">
        <v>53</v>
      </c>
      <c r="B23" s="35"/>
      <c r="C23" s="34">
        <v>56177.559979999998</v>
      </c>
      <c r="D23" s="34">
        <v>1E-4</v>
      </c>
      <c r="E23">
        <f t="shared" si="0"/>
        <v>9710.9590001584529</v>
      </c>
      <c r="F23">
        <f t="shared" si="1"/>
        <v>9711</v>
      </c>
      <c r="G23">
        <f t="shared" si="2"/>
        <v>-2.0700000000942964E-2</v>
      </c>
      <c r="K23">
        <f>+G23</f>
        <v>-2.0700000000942964E-2</v>
      </c>
      <c r="O23">
        <f t="shared" ca="1" si="3"/>
        <v>-1.9717744945147764E-2</v>
      </c>
      <c r="Q23" s="2">
        <f t="shared" si="4"/>
        <v>41159.059979999998</v>
      </c>
    </row>
    <row r="24" spans="1:21">
      <c r="A24" s="36" t="s">
        <v>49</v>
      </c>
      <c r="B24" s="35" t="s">
        <v>47</v>
      </c>
      <c r="C24" s="34">
        <v>56177.560109999999</v>
      </c>
      <c r="D24" s="34">
        <v>1E-4</v>
      </c>
      <c r="E24">
        <f t="shared" si="0"/>
        <v>9710.9592576453797</v>
      </c>
      <c r="F24">
        <f t="shared" si="1"/>
        <v>9711</v>
      </c>
      <c r="G24">
        <f t="shared" si="2"/>
        <v>-2.0570000000589062E-2</v>
      </c>
      <c r="K24">
        <f>+G24</f>
        <v>-2.0570000000589062E-2</v>
      </c>
      <c r="O24">
        <f t="shared" ca="1" si="3"/>
        <v>-1.9717744945147764E-2</v>
      </c>
      <c r="Q24" s="2">
        <f t="shared" si="4"/>
        <v>41159.060109999999</v>
      </c>
    </row>
    <row r="25" spans="1:21">
      <c r="A25" s="36" t="s">
        <v>46</v>
      </c>
      <c r="B25" s="35" t="s">
        <v>47</v>
      </c>
      <c r="C25" s="34">
        <v>56255.818500000001</v>
      </c>
      <c r="D25" s="34">
        <v>6.0000000000000006E-4</v>
      </c>
      <c r="E25">
        <f t="shared" si="0"/>
        <v>9865.9631991760471</v>
      </c>
      <c r="F25">
        <f t="shared" si="1"/>
        <v>9866</v>
      </c>
      <c r="G25">
        <f t="shared" si="2"/>
        <v>-1.8579999996291008E-2</v>
      </c>
      <c r="K25">
        <f>+G25</f>
        <v>-1.8579999996291008E-2</v>
      </c>
      <c r="O25">
        <f t="shared" ca="1" si="3"/>
        <v>-2.0098025811454187E-2</v>
      </c>
      <c r="Q25" s="2">
        <f t="shared" si="4"/>
        <v>41237.318500000001</v>
      </c>
    </row>
    <row r="26" spans="1:21">
      <c r="A26" s="37" t="s">
        <v>51</v>
      </c>
      <c r="B26" s="38" t="s">
        <v>47</v>
      </c>
      <c r="C26" s="34">
        <v>56365.376199999999</v>
      </c>
      <c r="D26" s="39">
        <v>4.0000000000000002E-4</v>
      </c>
      <c r="E26">
        <f t="shared" si="0"/>
        <v>10082.960703533512</v>
      </c>
      <c r="F26">
        <f t="shared" si="1"/>
        <v>10083</v>
      </c>
      <c r="G26">
        <f t="shared" si="2"/>
        <v>-1.9840000000840519E-2</v>
      </c>
      <c r="J26">
        <f>+G26</f>
        <v>-1.9840000000840519E-2</v>
      </c>
      <c r="O26">
        <f t="shared" ca="1" si="3"/>
        <v>-2.0630419024283177E-2</v>
      </c>
      <c r="Q26" s="2">
        <f t="shared" si="4"/>
        <v>41346.876199999999</v>
      </c>
    </row>
    <row r="27" spans="1:21">
      <c r="A27" s="34" t="s">
        <v>54</v>
      </c>
      <c r="B27" s="35" t="s">
        <v>47</v>
      </c>
      <c r="C27" s="40">
        <v>56727.371639999998</v>
      </c>
      <c r="D27" s="34">
        <v>1E-4</v>
      </c>
      <c r="E27">
        <f t="shared" si="0"/>
        <v>10799.953731579779</v>
      </c>
      <c r="F27">
        <f t="shared" si="1"/>
        <v>10800</v>
      </c>
      <c r="G27">
        <f t="shared" si="2"/>
        <v>-2.3359999999229331E-2</v>
      </c>
      <c r="K27">
        <f>+G27</f>
        <v>-2.3359999999229331E-2</v>
      </c>
      <c r="O27">
        <f t="shared" ca="1" si="3"/>
        <v>-2.2389524709068371E-2</v>
      </c>
      <c r="Q27" s="2">
        <f t="shared" si="4"/>
        <v>41708.871639999998</v>
      </c>
    </row>
    <row r="28" spans="1:21">
      <c r="A28" s="39" t="s">
        <v>52</v>
      </c>
      <c r="B28" s="35"/>
      <c r="C28" s="39">
        <v>57062.356699999997</v>
      </c>
      <c r="D28" s="39">
        <v>8.9999999999999998E-4</v>
      </c>
      <c r="E28">
        <f t="shared" si="0"/>
        <v>11463.448146094117</v>
      </c>
      <c r="F28">
        <f t="shared" si="1"/>
        <v>11463.5</v>
      </c>
      <c r="G28">
        <f t="shared" si="2"/>
        <v>-2.6180000000749715E-2</v>
      </c>
      <c r="J28">
        <f>+G28</f>
        <v>-2.6180000000749715E-2</v>
      </c>
      <c r="O28">
        <f t="shared" ca="1" si="3"/>
        <v>-2.4017372159354247E-2</v>
      </c>
      <c r="Q28" s="2">
        <f t="shared" si="4"/>
        <v>42043.856699999997</v>
      </c>
    </row>
    <row r="29" spans="1:21">
      <c r="A29" s="41" t="s">
        <v>3</v>
      </c>
      <c r="B29" s="42" t="s">
        <v>47</v>
      </c>
      <c r="C29" s="43">
        <v>57364.2762</v>
      </c>
      <c r="D29" s="43" t="s">
        <v>0</v>
      </c>
      <c r="E29">
        <f t="shared" si="0"/>
        <v>12061.450641736654</v>
      </c>
      <c r="F29">
        <f t="shared" si="1"/>
        <v>12061.5</v>
      </c>
      <c r="G29">
        <f t="shared" si="2"/>
        <v>-2.4919999996200204E-2</v>
      </c>
      <c r="K29">
        <f t="shared" ref="K29:K36" si="5">+G29</f>
        <v>-2.4919999996200204E-2</v>
      </c>
      <c r="O29">
        <f t="shared" ca="1" si="3"/>
        <v>-2.5484520275813865E-2</v>
      </c>
      <c r="Q29" s="2">
        <f t="shared" si="4"/>
        <v>42345.7762</v>
      </c>
    </row>
    <row r="30" spans="1:21">
      <c r="A30" s="41" t="s">
        <v>3</v>
      </c>
      <c r="B30" s="42" t="s">
        <v>47</v>
      </c>
      <c r="C30" s="43">
        <v>57364.529399999999</v>
      </c>
      <c r="D30" s="43" t="s">
        <v>1</v>
      </c>
      <c r="E30">
        <f t="shared" si="0"/>
        <v>12061.952147044844</v>
      </c>
      <c r="F30">
        <f t="shared" si="1"/>
        <v>12062</v>
      </c>
      <c r="G30">
        <f t="shared" si="2"/>
        <v>-2.4160000000847504E-2</v>
      </c>
      <c r="K30">
        <f t="shared" si="5"/>
        <v>-2.4160000000847504E-2</v>
      </c>
      <c r="O30">
        <f t="shared" ca="1" si="3"/>
        <v>-2.5485746988285821E-2</v>
      </c>
      <c r="Q30" s="2">
        <f t="shared" si="4"/>
        <v>42346.029399999999</v>
      </c>
    </row>
    <row r="31" spans="1:21">
      <c r="A31" s="44" t="s">
        <v>56</v>
      </c>
      <c r="B31" s="45" t="s">
        <v>47</v>
      </c>
      <c r="C31" s="46">
        <v>57430.667500000003</v>
      </c>
      <c r="D31" s="46">
        <v>1E-4</v>
      </c>
      <c r="E31">
        <f t="shared" ref="E31:E36" si="6">+(C31-C$7)/C$8</f>
        <v>12192.949809855816</v>
      </c>
      <c r="F31">
        <f t="shared" si="1"/>
        <v>12193</v>
      </c>
      <c r="G31">
        <f t="shared" ref="G31:G36" si="7">+C31-(C$7+F31*C$8)</f>
        <v>-2.5339999992866069E-2</v>
      </c>
      <c r="K31">
        <f t="shared" si="5"/>
        <v>-2.5339999992866069E-2</v>
      </c>
      <c r="O31">
        <f t="shared" ref="O31:O36" ca="1" si="8">+C$11+C$12*$F31</f>
        <v>-2.5807145655938345E-2</v>
      </c>
      <c r="Q31" s="2">
        <f t="shared" ref="Q31:Q36" si="9">+C31-15018.5</f>
        <v>42412.167500000003</v>
      </c>
    </row>
    <row r="32" spans="1:21">
      <c r="A32" s="44" t="s">
        <v>57</v>
      </c>
      <c r="B32" s="45" t="s">
        <v>47</v>
      </c>
      <c r="C32" s="46">
        <v>57391.791299999997</v>
      </c>
      <c r="D32" s="46">
        <v>1E-4</v>
      </c>
      <c r="E32">
        <f t="shared" si="6"/>
        <v>12115.948938361587</v>
      </c>
      <c r="F32">
        <f t="shared" si="1"/>
        <v>12116</v>
      </c>
      <c r="G32">
        <f t="shared" si="7"/>
        <v>-2.5780000003578607E-2</v>
      </c>
      <c r="K32">
        <f t="shared" si="5"/>
        <v>-2.5780000003578607E-2</v>
      </c>
      <c r="O32">
        <f t="shared" ca="1" si="8"/>
        <v>-2.5618231935257089E-2</v>
      </c>
      <c r="Q32" s="2">
        <f t="shared" si="9"/>
        <v>42373.291299999997</v>
      </c>
    </row>
    <row r="33" spans="1:17">
      <c r="A33" s="47" t="s">
        <v>58</v>
      </c>
      <c r="B33" s="48" t="s">
        <v>47</v>
      </c>
      <c r="C33" s="49">
        <v>57713.398980000056</v>
      </c>
      <c r="D33" s="49">
        <v>1E-4</v>
      </c>
      <c r="E33">
        <f t="shared" si="6"/>
        <v>12752.947195373272</v>
      </c>
      <c r="F33">
        <f t="shared" si="1"/>
        <v>12753</v>
      </c>
      <c r="G33">
        <f t="shared" si="7"/>
        <v>-2.6659999944968149E-2</v>
      </c>
      <c r="K33">
        <f t="shared" si="5"/>
        <v>-2.6659999944968149E-2</v>
      </c>
      <c r="O33">
        <f t="shared" ca="1" si="8"/>
        <v>-2.7181063624529288E-2</v>
      </c>
      <c r="Q33" s="2">
        <f t="shared" si="9"/>
        <v>42694.898980000056</v>
      </c>
    </row>
    <row r="34" spans="1:17" ht="12" customHeight="1">
      <c r="A34" s="47" t="s">
        <v>58</v>
      </c>
      <c r="B34" s="48" t="s">
        <v>47</v>
      </c>
      <c r="C34" s="49">
        <v>57753.284099999815</v>
      </c>
      <c r="D34" s="49">
        <v>1E-4</v>
      </c>
      <c r="E34">
        <f t="shared" si="6"/>
        <v>12831.946403105325</v>
      </c>
      <c r="F34">
        <f t="shared" si="1"/>
        <v>12832</v>
      </c>
      <c r="G34">
        <f t="shared" si="7"/>
        <v>-2.7060000182245858E-2</v>
      </c>
      <c r="K34">
        <f t="shared" si="5"/>
        <v>-2.7060000182245858E-2</v>
      </c>
      <c r="O34">
        <f t="shared" ca="1" si="8"/>
        <v>-2.737488419509837E-2</v>
      </c>
      <c r="Q34" s="2">
        <f t="shared" si="9"/>
        <v>42734.784099999815</v>
      </c>
    </row>
    <row r="35" spans="1:17" ht="12" customHeight="1">
      <c r="A35" s="47" t="s">
        <v>58</v>
      </c>
      <c r="B35" s="48" t="s">
        <v>47</v>
      </c>
      <c r="C35" s="49">
        <v>57753.284130000044</v>
      </c>
      <c r="D35" s="49">
        <v>1E-4</v>
      </c>
      <c r="E35">
        <f t="shared" si="6"/>
        <v>12831.946462525837</v>
      </c>
      <c r="F35">
        <f t="shared" si="1"/>
        <v>12832</v>
      </c>
      <c r="G35">
        <f t="shared" si="7"/>
        <v>-2.7029999953811057E-2</v>
      </c>
      <c r="K35">
        <f t="shared" si="5"/>
        <v>-2.7029999953811057E-2</v>
      </c>
      <c r="O35">
        <f t="shared" ca="1" si="8"/>
        <v>-2.737488419509837E-2</v>
      </c>
      <c r="Q35" s="2">
        <f t="shared" si="9"/>
        <v>42734.784130000044</v>
      </c>
    </row>
    <row r="36" spans="1:17" ht="12" customHeight="1">
      <c r="A36" s="47" t="s">
        <v>58</v>
      </c>
      <c r="B36" s="48" t="s">
        <v>47</v>
      </c>
      <c r="C36" s="49">
        <v>57753.284279999789</v>
      </c>
      <c r="D36" s="49">
        <v>1E-4</v>
      </c>
      <c r="E36">
        <f t="shared" si="6"/>
        <v>12831.946759625635</v>
      </c>
      <c r="F36">
        <f t="shared" si="1"/>
        <v>12832</v>
      </c>
      <c r="G36">
        <f t="shared" si="7"/>
        <v>-2.6880000208620913E-2</v>
      </c>
      <c r="K36">
        <f t="shared" si="5"/>
        <v>-2.6880000208620913E-2</v>
      </c>
      <c r="O36">
        <f t="shared" ca="1" si="8"/>
        <v>-2.737488419509837E-2</v>
      </c>
      <c r="Q36" s="2">
        <f t="shared" si="9"/>
        <v>42734.784279999789</v>
      </c>
    </row>
    <row r="37" spans="1:17" ht="12" customHeight="1">
      <c r="A37" s="50" t="s">
        <v>59</v>
      </c>
      <c r="B37" s="51" t="s">
        <v>47</v>
      </c>
      <c r="C37" s="52">
        <v>59630.418100000003</v>
      </c>
      <c r="D37" s="50">
        <v>2.0000000000000001E-4</v>
      </c>
      <c r="E37">
        <f t="shared" ref="E37:E38" si="10">+(C37-C$7)/C$8</f>
        <v>16549.926913325948</v>
      </c>
      <c r="F37">
        <f t="shared" ref="F37:F38" si="11">ROUND(2*E37,0)/2</f>
        <v>16550</v>
      </c>
      <c r="G37">
        <f t="shared" ref="G37:G38" si="12">+C37-(C$7+F37*C$8)</f>
        <v>-3.6899999999150168E-2</v>
      </c>
      <c r="K37">
        <f t="shared" ref="K37:K38" si="13">+G37</f>
        <v>-3.6899999999150168E-2</v>
      </c>
      <c r="O37">
        <f t="shared" ref="O37:O38" ca="1" si="14">+C$11+C$12*$F37</f>
        <v>-3.6496718136564681E-2</v>
      </c>
      <c r="Q37" s="2">
        <f t="shared" ref="Q37:Q38" si="15">+C37-15018.5</f>
        <v>44611.918100000003</v>
      </c>
    </row>
    <row r="38" spans="1:17" ht="12" customHeight="1">
      <c r="A38" s="50" t="s">
        <v>59</v>
      </c>
      <c r="B38" s="51" t="s">
        <v>47</v>
      </c>
      <c r="C38" s="52">
        <v>59642.534899999999</v>
      </c>
      <c r="D38" s="50">
        <v>2.0000000000000001E-4</v>
      </c>
      <c r="E38">
        <f t="shared" si="10"/>
        <v>16573.926279511965</v>
      </c>
      <c r="F38">
        <f t="shared" si="11"/>
        <v>16574</v>
      </c>
      <c r="G38">
        <f t="shared" si="12"/>
        <v>-3.7219999998342246E-2</v>
      </c>
      <c r="K38">
        <f t="shared" si="13"/>
        <v>-3.7219999998342246E-2</v>
      </c>
      <c r="O38">
        <f t="shared" ca="1" si="14"/>
        <v>-3.6555600335218576E-2</v>
      </c>
      <c r="Q38" s="2">
        <f t="shared" si="15"/>
        <v>44624.034899999999</v>
      </c>
    </row>
    <row r="39" spans="1:17" ht="12" customHeight="1">
      <c r="A39" s="53" t="s">
        <v>60</v>
      </c>
      <c r="B39" s="54" t="s">
        <v>47</v>
      </c>
      <c r="C39" s="52">
        <v>59876.798900000002</v>
      </c>
      <c r="D39" s="50">
        <v>5.9999999999999995E-4</v>
      </c>
      <c r="E39">
        <f t="shared" ref="E39" si="16">+(C39-C$7)/C$8</f>
        <v>17037.925645697993</v>
      </c>
      <c r="F39">
        <f t="shared" ref="F39" si="17">ROUND(2*E39,0)/2</f>
        <v>17038</v>
      </c>
      <c r="G39">
        <f t="shared" ref="G39" si="18">+C39-(C$7+F39*C$8)</f>
        <v>-3.7539999997534323E-2</v>
      </c>
      <c r="K39">
        <f t="shared" ref="K39" si="19">+G39</f>
        <v>-3.7539999997534323E-2</v>
      </c>
      <c r="O39">
        <f t="shared" ref="O39" ca="1" si="20">+C$11+C$12*$F39</f>
        <v>-3.7693989509193927E-2</v>
      </c>
      <c r="Q39" s="2">
        <f t="shared" ref="Q39" si="21">+C39-15018.5</f>
        <v>44858.298900000002</v>
      </c>
    </row>
    <row r="40" spans="1:17" ht="12" customHeight="1">
      <c r="C40" s="8"/>
      <c r="D40" s="8"/>
    </row>
    <row r="41" spans="1:17" ht="12" customHeight="1">
      <c r="C41" s="8"/>
      <c r="D41" s="8"/>
    </row>
    <row r="42" spans="1:17" ht="12" customHeight="1">
      <c r="C42" s="8"/>
      <c r="D42" s="8"/>
    </row>
    <row r="43" spans="1:17" ht="12" customHeight="1">
      <c r="C43" s="8"/>
      <c r="D43" s="8"/>
    </row>
    <row r="44" spans="1:17" ht="12" customHeight="1">
      <c r="C44" s="8"/>
      <c r="D44" s="8"/>
    </row>
    <row r="45" spans="1:17" ht="12" customHeight="1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33:D36" name="Range1"/>
  </protectedRanges>
  <phoneticPr fontId="7" type="noConversion"/>
  <hyperlinks>
    <hyperlink ref="H3086" r:id="rId1" display="http://vsolj.cetus-net.org/bulletin.html" xr:uid="{00000000-0004-0000-0000-000000000000}"/>
  </hyperlinks>
  <pageMargins left="0.75" right="0.75" top="1" bottom="1" header="0.5" footer="0.5"/>
  <pageSetup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2023-08-07T00:10:24Z</dcterms:modified>
</cp:coreProperties>
</file>