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BC8994D-BDF5-4939-9C0A-4152336B7DE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37" i="1"/>
  <c r="F37" i="1" s="1"/>
  <c r="G37" i="1" s="1"/>
  <c r="K37" i="1" s="1"/>
  <c r="Q37" i="1"/>
  <c r="E38" i="1"/>
  <c r="F38" i="1"/>
  <c r="G38" i="1" s="1"/>
  <c r="K38" i="1" s="1"/>
  <c r="Q38" i="1"/>
  <c r="E21" i="1"/>
  <c r="F21" i="1" s="1"/>
  <c r="G21" i="1" s="1"/>
  <c r="I21" i="1" s="1"/>
  <c r="E29" i="1"/>
  <c r="F29" i="1" s="1"/>
  <c r="G29" i="1" s="1"/>
  <c r="J29" i="1" s="1"/>
  <c r="E30" i="1"/>
  <c r="F30" i="1" s="1"/>
  <c r="G30" i="1" s="1"/>
  <c r="K30" i="1" s="1"/>
  <c r="E31" i="1"/>
  <c r="F31" i="1" s="1"/>
  <c r="G31" i="1" s="1"/>
  <c r="K31" i="1" s="1"/>
  <c r="E35" i="1"/>
  <c r="F35" i="1" s="1"/>
  <c r="G35" i="1" s="1"/>
  <c r="K35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6" i="1"/>
  <c r="F36" i="1" s="1"/>
  <c r="G36" i="1" s="1"/>
  <c r="K36" i="1" s="1"/>
  <c r="D9" i="1"/>
  <c r="C9" i="1"/>
  <c r="E28" i="1"/>
  <c r="F28" i="1"/>
  <c r="G28" i="1"/>
  <c r="K28" i="1" s="1"/>
  <c r="Q35" i="1"/>
  <c r="Q34" i="1"/>
  <c r="Q36" i="1"/>
  <c r="Q33" i="1"/>
  <c r="Q32" i="1"/>
  <c r="F16" i="1"/>
  <c r="F17" i="1" s="1"/>
  <c r="Q31" i="1"/>
  <c r="Q29" i="1"/>
  <c r="Q30" i="1"/>
  <c r="Q28" i="1"/>
  <c r="C17" i="1"/>
  <c r="Q21" i="1"/>
  <c r="C12" i="1"/>
  <c r="C11" i="1"/>
  <c r="O39" i="1" l="1"/>
  <c r="O24" i="1"/>
  <c r="O37" i="1"/>
  <c r="O22" i="1"/>
  <c r="O23" i="1"/>
  <c r="O27" i="1"/>
  <c r="O26" i="1"/>
  <c r="O25" i="1"/>
  <c r="C15" i="1"/>
  <c r="O29" i="1"/>
  <c r="O36" i="1"/>
  <c r="O31" i="1"/>
  <c r="O38" i="1"/>
  <c r="O35" i="1"/>
  <c r="O28" i="1"/>
  <c r="O33" i="1"/>
  <c r="O21" i="1"/>
  <c r="O30" i="1"/>
  <c r="O34" i="1"/>
  <c r="O3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<sst xmlns="http://schemas.openxmlformats.org/spreadsheetml/2006/main" count="82" uniqueCount="59">
  <si>
    <t>PE</t>
  </si>
  <si>
    <t>IBVS 6196</t>
  </si>
  <si>
    <t>0.0012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</si>
  <si>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</si>
  <si>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</si>
  <si>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</si>
  <si>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</si>
  <si>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</si>
  <si>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</si>
  <si>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</si>
  <si>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</si>
  <si>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</si>
  <si>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</si>
  <si>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</si>
  <si>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</si>
  <si>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</si>
  <si>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</si>
  <si>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</si>
  <si>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</si>
  <si>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</si>
  <si>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</si>
  <si>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</si>
  <si>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</si>
  <si>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</si>
  <si>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</si>
  <si>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</si>
  <si>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</si>
  <si>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</si>
  <si>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</si>
  <si>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</si>
  <si>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</si>
  <si>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</si>
  <si>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</si>
  <si>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</si>
  <si>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</si>
  <si>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</si>
  <si>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</si>
  <si>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</si>
  <si>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</si>
  <si>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Aur</t>
  </si>
  <si>
    <t>EA</t>
  </si>
  <si>
    <t>OEJV 0091</t>
  </si>
  <si>
    <t>not avail.</t>
  </si>
  <si>
    <t>IBVS 6018</t>
  </si>
  <si>
    <t>V0644 Aur / GSC 2429-1010</t>
  </si>
  <si>
    <t>IBVS 6050</t>
  </si>
  <si>
    <t>IBVS 6048</t>
  </si>
  <si>
    <t>I</t>
  </si>
  <si>
    <t>Add cycle</t>
  </si>
  <si>
    <t>Old Cycle</t>
  </si>
  <si>
    <t>IBVS 6131</t>
  </si>
  <si>
    <t>OEJV 0168</t>
  </si>
  <si>
    <t>II</t>
  </si>
  <si>
    <t>RHN 2016</t>
  </si>
  <si>
    <t>vis</t>
  </si>
  <si>
    <t>OEJV 0179</t>
  </si>
  <si>
    <t>JAVSO 49, 106</t>
  </si>
  <si>
    <t>JAVSO, 49, 106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</si>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</sst>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14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4" fillId="0" borderId="0" xfId="0" applyFont="1" applyAlignment="1"/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15" fillId="0" borderId="0" xfId="41" applyFont="1" applyAlignment="1">
      <alignment wrapText="1"/>
    </xf>
    <xf numFmtId="0" fontId="15" fillId="0" borderId="0" xfId="41" applyFont="1" applyAlignment="1">
      <alignment horizontal="center" wrapText="1"/>
    </xf>
    <xf numFmtId="0" fontId="15" fillId="0" borderId="0" xfId="4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V0644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B-4A63-9DAB-5311E82ABF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B-4A63-9DAB-5311E82ABF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">
                  <c:v>1.5999999959603883E-3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2B-4A63-9DAB-5311E82ABF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-8.2499999552965164E-4</c:v>
                </c:pt>
                <c:pt idx="2">
                  <c:v>-1.0000000038417056E-3</c:v>
                </c:pt>
                <c:pt idx="3">
                  <c:v>-7.2500000533182174E-4</c:v>
                </c:pt>
                <c:pt idx="4">
                  <c:v>-2.7500000578584149E-4</c:v>
                </c:pt>
                <c:pt idx="5">
                  <c:v>7.7500000043073669E-4</c:v>
                </c:pt>
                <c:pt idx="6">
                  <c:v>4.4999999954598024E-4</c:v>
                </c:pt>
                <c:pt idx="7">
                  <c:v>-1.6000000032363459E-3</c:v>
                </c:pt>
                <c:pt idx="9">
                  <c:v>-4.0000000444706529E-4</c:v>
                </c:pt>
                <c:pt idx="10">
                  <c:v>-8.9999999909196049E-4</c:v>
                </c:pt>
                <c:pt idx="11">
                  <c:v>-1.9899999970220961E-3</c:v>
                </c:pt>
                <c:pt idx="12">
                  <c:v>-9.4999995781108737E-5</c:v>
                </c:pt>
                <c:pt idx="13">
                  <c:v>-5.1350000067031942E-3</c:v>
                </c:pt>
                <c:pt idx="14">
                  <c:v>-1.2500000011641532E-3</c:v>
                </c:pt>
                <c:pt idx="15">
                  <c:v>-1.3500000059138983E-3</c:v>
                </c:pt>
                <c:pt idx="16">
                  <c:v>3.9999999717110768E-4</c:v>
                </c:pt>
                <c:pt idx="17">
                  <c:v>4.2399999802000821E-4</c:v>
                </c:pt>
                <c:pt idx="18">
                  <c:v>-8.5000000399304554E-4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2B-4A63-9DAB-5311E82ABF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2B-4A63-9DAB-5311E82ABF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2B-4A63-9DAB-5311E82ABF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2B-4A63-9DAB-5311E82ABF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  <c:pt idx="18">
                  <c:v>10431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-6.4805917418941407E-5</c:v>
                </c:pt>
                <c:pt idx="1">
                  <c:v>-4.1802297428925511E-4</c:v>
                </c:pt>
                <c:pt idx="2">
                  <c:v>-4.2076693010043346E-4</c:v>
                </c:pt>
                <c:pt idx="3">
                  <c:v>-4.2641625088815367E-4</c:v>
                </c:pt>
                <c:pt idx="4">
                  <c:v>-4.2695428143936509E-4</c:v>
                </c:pt>
                <c:pt idx="5">
                  <c:v>-4.279227364315457E-4</c:v>
                </c:pt>
                <c:pt idx="6">
                  <c:v>-4.2819175170715141E-4</c:v>
                </c:pt>
                <c:pt idx="7">
                  <c:v>-6.3038363285241249E-4</c:v>
                </c:pt>
                <c:pt idx="8">
                  <c:v>-6.8698444683985653E-4</c:v>
                </c:pt>
                <c:pt idx="9">
                  <c:v>-7.2357052432223481E-4</c:v>
                </c:pt>
                <c:pt idx="10">
                  <c:v>-7.7801921610483305E-4</c:v>
                </c:pt>
                <c:pt idx="11">
                  <c:v>-7.7866485276628671E-4</c:v>
                </c:pt>
                <c:pt idx="12">
                  <c:v>-7.8721953853054874E-4</c:v>
                </c:pt>
                <c:pt idx="13">
                  <c:v>-8.347814392576405E-4</c:v>
                </c:pt>
                <c:pt idx="14">
                  <c:v>-8.7755486807895031E-4</c:v>
                </c:pt>
                <c:pt idx="15">
                  <c:v>-9.2597761768798044E-4</c:v>
                </c:pt>
                <c:pt idx="16">
                  <c:v>-9.9366186103038009E-4</c:v>
                </c:pt>
                <c:pt idx="17">
                  <c:v>-9.9366186103038009E-4</c:v>
                </c:pt>
                <c:pt idx="18">
                  <c:v>-1.187245253356258E-3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2B-4A63-9DAB-5311E82AB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580968"/>
        <c:axId val="1"/>
      </c:scatterChart>
      <c:valAx>
        <c:axId val="46658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580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BF98C83-CB78-E3D4-7F1F-01A269A55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44</v>
      </c>
    </row>
    <row r="2" spans="1:6" x14ac:dyDescent="0.2">
      <c r="A2" t="s">
        <v>28</v>
      </c>
      <c r="B2" t="s">
        <v>40</v>
      </c>
      <c r="C2" s="2"/>
      <c r="D2" s="2" t="s">
        <v>39</v>
      </c>
    </row>
    <row r="3" spans="1:6" ht="13.5" thickBot="1" x14ac:dyDescent="0.25"/>
    <row r="4" spans="1:6" ht="14.25" thickTop="1" thickBot="1" x14ac:dyDescent="0.25">
      <c r="A4" s="4" t="s">
        <v>5</v>
      </c>
      <c r="C4" s="7" t="s">
        <v>42</v>
      </c>
      <c r="D4" s="8" t="s">
        <v>42</v>
      </c>
    </row>
    <row r="5" spans="1:6" ht="13.5" thickTop="1" x14ac:dyDescent="0.2">
      <c r="A5" s="10" t="s">
        <v>33</v>
      </c>
      <c r="B5" s="11"/>
      <c r="C5" s="12">
        <v>-9.5</v>
      </c>
      <c r="D5" s="11" t="s">
        <v>34</v>
      </c>
    </row>
    <row r="6" spans="1:6" x14ac:dyDescent="0.2">
      <c r="A6" s="4" t="s">
        <v>6</v>
      </c>
    </row>
    <row r="7" spans="1:6" x14ac:dyDescent="0.2">
      <c r="A7" t="s">
        <v>7</v>
      </c>
      <c r="C7">
        <v>51488.800000000003</v>
      </c>
      <c r="D7" s="27" t="s">
        <v>41</v>
      </c>
    </row>
    <row r="8" spans="1:6" x14ac:dyDescent="0.2">
      <c r="A8" t="s">
        <v>8</v>
      </c>
      <c r="C8">
        <v>0.78044999999999998</v>
      </c>
      <c r="D8" s="27" t="s">
        <v>41</v>
      </c>
    </row>
    <row r="9" spans="1:6" x14ac:dyDescent="0.2">
      <c r="A9" s="25" t="s">
        <v>38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1"/>
      <c r="B10" s="11"/>
      <c r="C10" s="3" t="s">
        <v>24</v>
      </c>
      <c r="D10" s="3" t="s">
        <v>25</v>
      </c>
      <c r="E10" s="11"/>
    </row>
    <row r="11" spans="1:6" x14ac:dyDescent="0.2">
      <c r="A11" s="11" t="s">
        <v>20</v>
      </c>
      <c r="B11" s="11"/>
      <c r="C11" s="22">
        <f ca="1">INTERCEPT(INDIRECT($D$9):G992,INDIRECT($C$9):F992)</f>
        <v>-6.4805917418941407E-5</v>
      </c>
      <c r="D11" s="2"/>
      <c r="E11" s="11"/>
    </row>
    <row r="12" spans="1:6" x14ac:dyDescent="0.2">
      <c r="A12" s="11" t="s">
        <v>21</v>
      </c>
      <c r="B12" s="11"/>
      <c r="C12" s="22">
        <f ca="1">SLOPE(INDIRECT($D$9):G992,INDIRECT($C$9):F992)</f>
        <v>-1.0760611024228902E-7</v>
      </c>
      <c r="D12" s="2"/>
      <c r="E12" s="11"/>
    </row>
    <row r="13" spans="1:6" x14ac:dyDescent="0.2">
      <c r="A13" s="11" t="s">
        <v>23</v>
      </c>
      <c r="B13" s="11"/>
      <c r="C13" s="2" t="s">
        <v>18</v>
      </c>
    </row>
    <row r="14" spans="1:6" x14ac:dyDescent="0.2">
      <c r="A14" s="11"/>
      <c r="B14" s="11"/>
      <c r="C14" s="11"/>
    </row>
    <row r="15" spans="1:6" x14ac:dyDescent="0.2">
      <c r="A15" s="13" t="s">
        <v>22</v>
      </c>
      <c r="B15" s="11"/>
      <c r="C15" s="14">
        <f ca="1">(C7+C11)+(C8+C12)*INT(MAX(F21:F3533))</f>
        <v>59629.672762754752</v>
      </c>
      <c r="E15" s="15" t="s">
        <v>48</v>
      </c>
      <c r="F15" s="12">
        <v>1</v>
      </c>
    </row>
    <row r="16" spans="1:6" x14ac:dyDescent="0.2">
      <c r="A16" s="17" t="s">
        <v>9</v>
      </c>
      <c r="B16" s="11"/>
      <c r="C16" s="18">
        <f ca="1">+C8+C12</f>
        <v>0.78044989239388973</v>
      </c>
      <c r="E16" s="15" t="s">
        <v>35</v>
      </c>
      <c r="F16" s="16">
        <f ca="1">NOW()+15018.5+$C$5/24</f>
        <v>60163.507074884255</v>
      </c>
    </row>
    <row r="17" spans="1:17" ht="13.5" thickBot="1" x14ac:dyDescent="0.25">
      <c r="A17" s="15" t="s">
        <v>32</v>
      </c>
      <c r="B17" s="11"/>
      <c r="C17" s="11">
        <f>COUNT(C21:C2191)</f>
        <v>19</v>
      </c>
      <c r="E17" s="15" t="s">
        <v>49</v>
      </c>
      <c r="F17" s="16">
        <f ca="1">ROUND(2*(F16-$C$7)/$C$8,0)/2+F15</f>
        <v>11116</v>
      </c>
    </row>
    <row r="18" spans="1:17" ht="14.25" thickTop="1" thickBot="1" x14ac:dyDescent="0.25">
      <c r="A18" s="17" t="s">
        <v>10</v>
      </c>
      <c r="B18" s="11"/>
      <c r="C18" s="20">
        <f ca="1">+C15</f>
        <v>59629.672762754752</v>
      </c>
      <c r="D18" s="21">
        <f ca="1">+C16</f>
        <v>0.78044989239388973</v>
      </c>
      <c r="E18" s="15" t="s">
        <v>36</v>
      </c>
      <c r="F18" s="24">
        <f ca="1">ROUND(2*(F16-$C$15)/$C$16,0)/2+F15</f>
        <v>685</v>
      </c>
    </row>
    <row r="19" spans="1:17" ht="13.5" thickTop="1" x14ac:dyDescent="0.2">
      <c r="E19" s="15" t="s">
        <v>37</v>
      </c>
      <c r="F19" s="19">
        <f ca="1">+$C$15+$C$16*F18-15018.5-$C$5/24</f>
        <v>45146.176772377905</v>
      </c>
    </row>
    <row r="20" spans="1:17" ht="13.5" thickBot="1" x14ac:dyDescent="0.25">
      <c r="A20" s="3" t="s">
        <v>11</v>
      </c>
      <c r="B20" s="3" t="s">
        <v>12</v>
      </c>
      <c r="C20" s="3" t="s">
        <v>13</v>
      </c>
      <c r="D20" s="3" t="s">
        <v>17</v>
      </c>
      <c r="E20" s="3" t="s">
        <v>14</v>
      </c>
      <c r="F20" s="3" t="s">
        <v>15</v>
      </c>
      <c r="G20" s="3" t="s">
        <v>16</v>
      </c>
      <c r="H20" s="6" t="s">
        <v>4</v>
      </c>
      <c r="I20" s="6" t="s">
        <v>54</v>
      </c>
      <c r="J20" s="6" t="s">
        <v>0</v>
      </c>
      <c r="K20" s="6" t="s">
        <v>3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</row>
    <row r="21" spans="1:17" s="40" customFormat="1" ht="12" customHeight="1" x14ac:dyDescent="0.2">
      <c r="A21" s="39" t="s">
        <v>41</v>
      </c>
      <c r="C21" s="41">
        <v>51488.800000000003</v>
      </c>
      <c r="D21" s="41" t="s">
        <v>18</v>
      </c>
      <c r="E21" s="40">
        <f t="shared" ref="E21:E38" si="0">+(C21-C$7)/C$8</f>
        <v>0</v>
      </c>
      <c r="F21" s="40">
        <f t="shared" ref="F21:F38" si="1">ROUND(2*E21,0)/2</f>
        <v>0</v>
      </c>
      <c r="G21" s="40">
        <f t="shared" ref="G21:G38" si="2">+C21-(C$7+F21*C$8)</f>
        <v>0</v>
      </c>
      <c r="I21" s="40">
        <f>G21</f>
        <v>0</v>
      </c>
      <c r="O21" s="40">
        <f t="shared" ref="O21:O38" ca="1" si="3">+C$11+C$12*$F21</f>
        <v>-6.4805917418941407E-5</v>
      </c>
      <c r="Q21" s="42">
        <f t="shared" ref="Q21:Q38" si="4">+C21-15018.5</f>
        <v>36470.300000000003</v>
      </c>
    </row>
    <row r="22" spans="1:17" s="40" customFormat="1" ht="12" customHeight="1" x14ac:dyDescent="0.2">
      <c r="A22" s="34" t="s">
        <v>57</v>
      </c>
      <c r="B22" s="35" t="s">
        <v>52</v>
      </c>
      <c r="C22" s="36">
        <v>54050.626300000004</v>
      </c>
      <c r="D22" s="34">
        <v>2.0000000000000001E-4</v>
      </c>
      <c r="E22" s="40">
        <f t="shared" si="0"/>
        <v>3282.4989429175484</v>
      </c>
      <c r="F22" s="40">
        <f t="shared" si="1"/>
        <v>3282.5</v>
      </c>
      <c r="G22" s="40">
        <f t="shared" si="2"/>
        <v>-8.2499999552965164E-4</v>
      </c>
      <c r="K22" s="40">
        <f t="shared" ref="K22:K28" si="5">+G22</f>
        <v>-8.2499999552965164E-4</v>
      </c>
      <c r="O22" s="40">
        <f t="shared" ca="1" si="3"/>
        <v>-4.1802297428925511E-4</v>
      </c>
      <c r="Q22" s="42">
        <f t="shared" si="4"/>
        <v>39032.126300000004</v>
      </c>
    </row>
    <row r="23" spans="1:17" s="40" customFormat="1" ht="12" customHeight="1" x14ac:dyDescent="0.2">
      <c r="A23" s="34" t="s">
        <v>57</v>
      </c>
      <c r="B23" s="35" t="s">
        <v>47</v>
      </c>
      <c r="C23" s="36">
        <v>54070.527600000001</v>
      </c>
      <c r="D23" s="34">
        <v>4.0000000000000002E-4</v>
      </c>
      <c r="E23" s="40">
        <f t="shared" si="0"/>
        <v>3307.9987186879343</v>
      </c>
      <c r="F23" s="40">
        <f t="shared" si="1"/>
        <v>3308</v>
      </c>
      <c r="G23" s="40">
        <f t="shared" si="2"/>
        <v>-1.0000000038417056E-3</v>
      </c>
      <c r="K23" s="40">
        <f t="shared" si="5"/>
        <v>-1.0000000038417056E-3</v>
      </c>
      <c r="O23" s="40">
        <f t="shared" ca="1" si="3"/>
        <v>-4.2076693010043346E-4</v>
      </c>
      <c r="Q23" s="42">
        <f t="shared" si="4"/>
        <v>39052.027600000001</v>
      </c>
    </row>
    <row r="24" spans="1:17" s="40" customFormat="1" ht="12" customHeight="1" x14ac:dyDescent="0.2">
      <c r="A24" s="34" t="s">
        <v>57</v>
      </c>
      <c r="B24" s="35" t="s">
        <v>52</v>
      </c>
      <c r="C24" s="36">
        <v>54111.501499999998</v>
      </c>
      <c r="D24" s="34">
        <v>4.0000000000000002E-4</v>
      </c>
      <c r="E24" s="40">
        <f t="shared" si="0"/>
        <v>3360.4990710487482</v>
      </c>
      <c r="F24" s="40">
        <f t="shared" si="1"/>
        <v>3360.5</v>
      </c>
      <c r="G24" s="40">
        <f t="shared" si="2"/>
        <v>-7.2500000533182174E-4</v>
      </c>
      <c r="K24" s="40">
        <f t="shared" si="5"/>
        <v>-7.2500000533182174E-4</v>
      </c>
      <c r="O24" s="40">
        <f t="shared" ca="1" si="3"/>
        <v>-4.2641625088815367E-4</v>
      </c>
      <c r="Q24" s="42">
        <f t="shared" si="4"/>
        <v>39093.001499999998</v>
      </c>
    </row>
    <row r="25" spans="1:17" s="40" customFormat="1" ht="12" customHeight="1" x14ac:dyDescent="0.2">
      <c r="A25" s="34" t="s">
        <v>57</v>
      </c>
      <c r="B25" s="35" t="s">
        <v>52</v>
      </c>
      <c r="C25" s="36">
        <v>54115.404199999997</v>
      </c>
      <c r="D25" s="34">
        <v>4.0000000000000002E-4</v>
      </c>
      <c r="E25" s="40">
        <f t="shared" si="0"/>
        <v>3365.4996476391752</v>
      </c>
      <c r="F25" s="40">
        <f t="shared" si="1"/>
        <v>3365.5</v>
      </c>
      <c r="G25" s="40">
        <f t="shared" si="2"/>
        <v>-2.7500000578584149E-4</v>
      </c>
      <c r="K25" s="40">
        <f t="shared" si="5"/>
        <v>-2.7500000578584149E-4</v>
      </c>
      <c r="O25" s="40">
        <f t="shared" ca="1" si="3"/>
        <v>-4.2695428143936509E-4</v>
      </c>
      <c r="Q25" s="42">
        <f t="shared" si="4"/>
        <v>39096.904199999997</v>
      </c>
    </row>
    <row r="26" spans="1:17" s="40" customFormat="1" ht="12" customHeight="1" x14ac:dyDescent="0.2">
      <c r="A26" s="34" t="s">
        <v>57</v>
      </c>
      <c r="B26" s="35" t="s">
        <v>52</v>
      </c>
      <c r="C26" s="36">
        <v>54122.429300000003</v>
      </c>
      <c r="D26" s="34">
        <v>2.0000000000000001E-4</v>
      </c>
      <c r="E26" s="40">
        <f t="shared" si="0"/>
        <v>3374.5009930168499</v>
      </c>
      <c r="F26" s="40">
        <f t="shared" si="1"/>
        <v>3374.5</v>
      </c>
      <c r="G26" s="40">
        <f t="shared" si="2"/>
        <v>7.7500000043073669E-4</v>
      </c>
      <c r="K26" s="40">
        <f t="shared" si="5"/>
        <v>7.7500000043073669E-4</v>
      </c>
      <c r="O26" s="40">
        <f t="shared" ca="1" si="3"/>
        <v>-4.279227364315457E-4</v>
      </c>
      <c r="Q26" s="42">
        <f t="shared" si="4"/>
        <v>39103.929300000003</v>
      </c>
    </row>
    <row r="27" spans="1:17" s="40" customFormat="1" ht="12" customHeight="1" x14ac:dyDescent="0.2">
      <c r="A27" s="34" t="s">
        <v>57</v>
      </c>
      <c r="B27" s="35" t="s">
        <v>47</v>
      </c>
      <c r="C27" s="36">
        <v>54124.380100000002</v>
      </c>
      <c r="D27" s="34">
        <v>1.1999999999999999E-3</v>
      </c>
      <c r="E27" s="40">
        <f t="shared" si="0"/>
        <v>3377.0005765904275</v>
      </c>
      <c r="F27" s="40">
        <f t="shared" si="1"/>
        <v>3377</v>
      </c>
      <c r="G27" s="40">
        <f t="shared" si="2"/>
        <v>4.4999999954598024E-4</v>
      </c>
      <c r="K27" s="40">
        <f t="shared" si="5"/>
        <v>4.4999999954598024E-4</v>
      </c>
      <c r="O27" s="40">
        <f t="shared" ca="1" si="3"/>
        <v>-4.2819175170715141E-4</v>
      </c>
      <c r="Q27" s="42">
        <f t="shared" si="4"/>
        <v>39105.880100000002</v>
      </c>
    </row>
    <row r="28" spans="1:17" s="40" customFormat="1" ht="12" customHeight="1" x14ac:dyDescent="0.2">
      <c r="A28" s="43" t="s">
        <v>43</v>
      </c>
      <c r="C28" s="41">
        <v>55590.8436</v>
      </c>
      <c r="D28" s="41">
        <v>1E-3</v>
      </c>
      <c r="E28" s="40">
        <f t="shared" si="0"/>
        <v>5255.9979499006949</v>
      </c>
      <c r="F28" s="40">
        <f t="shared" si="1"/>
        <v>5256</v>
      </c>
      <c r="G28" s="40">
        <f t="shared" si="2"/>
        <v>-1.6000000032363459E-3</v>
      </c>
      <c r="K28" s="40">
        <f t="shared" si="5"/>
        <v>-1.6000000032363459E-3</v>
      </c>
      <c r="O28" s="40">
        <f t="shared" ca="1" si="3"/>
        <v>-6.3038363285241249E-4</v>
      </c>
      <c r="Q28" s="42">
        <f t="shared" si="4"/>
        <v>40572.3436</v>
      </c>
    </row>
    <row r="29" spans="1:17" s="40" customFormat="1" ht="12" customHeight="1" x14ac:dyDescent="0.2">
      <c r="A29" s="28" t="s">
        <v>46</v>
      </c>
      <c r="B29" s="29" t="s">
        <v>47</v>
      </c>
      <c r="C29" s="30">
        <v>56001.363499999999</v>
      </c>
      <c r="D29" s="30">
        <v>2.7000000000000001E-3</v>
      </c>
      <c r="E29" s="40">
        <f t="shared" si="0"/>
        <v>5782.0020500992978</v>
      </c>
      <c r="F29" s="40">
        <f t="shared" si="1"/>
        <v>5782</v>
      </c>
      <c r="G29" s="40">
        <f t="shared" si="2"/>
        <v>1.5999999959603883E-3</v>
      </c>
      <c r="J29" s="40">
        <f>+G29</f>
        <v>1.5999999959603883E-3</v>
      </c>
      <c r="O29" s="40">
        <f t="shared" ca="1" si="3"/>
        <v>-6.8698444683985653E-4</v>
      </c>
      <c r="Q29" s="42">
        <f t="shared" si="4"/>
        <v>40982.863499999999</v>
      </c>
    </row>
    <row r="30" spans="1:17" s="40" customFormat="1" ht="12" customHeight="1" x14ac:dyDescent="0.2">
      <c r="A30" s="43" t="s">
        <v>45</v>
      </c>
      <c r="C30" s="41">
        <v>56266.714500000002</v>
      </c>
      <c r="D30" s="41">
        <v>5.0000000000000001E-4</v>
      </c>
      <c r="E30" s="40">
        <f t="shared" si="0"/>
        <v>6121.9994874751737</v>
      </c>
      <c r="F30" s="40">
        <f t="shared" si="1"/>
        <v>6122</v>
      </c>
      <c r="G30" s="40">
        <f t="shared" si="2"/>
        <v>-4.0000000444706529E-4</v>
      </c>
      <c r="K30" s="40">
        <f t="shared" ref="K30:K38" si="6">+G30</f>
        <v>-4.0000000444706529E-4</v>
      </c>
      <c r="O30" s="40">
        <f t="shared" ca="1" si="3"/>
        <v>-7.2357052432223481E-4</v>
      </c>
      <c r="Q30" s="42">
        <f t="shared" si="4"/>
        <v>41248.214500000002</v>
      </c>
    </row>
    <row r="31" spans="1:17" s="40" customFormat="1" ht="12" customHeight="1" x14ac:dyDescent="0.2">
      <c r="A31" s="43" t="s">
        <v>50</v>
      </c>
      <c r="C31" s="41">
        <v>56661.621700000003</v>
      </c>
      <c r="D31" s="41">
        <v>2.9999999999999997E-4</v>
      </c>
      <c r="E31" s="40">
        <f t="shared" si="0"/>
        <v>6627.9988468191432</v>
      </c>
      <c r="F31" s="40">
        <f t="shared" si="1"/>
        <v>6628</v>
      </c>
      <c r="G31" s="40">
        <f t="shared" si="2"/>
        <v>-8.9999999909196049E-4</v>
      </c>
      <c r="K31" s="40">
        <f t="shared" si="6"/>
        <v>-8.9999999909196049E-4</v>
      </c>
      <c r="O31" s="40">
        <f t="shared" ca="1" si="3"/>
        <v>-7.7801921610483305E-4</v>
      </c>
      <c r="Q31" s="42">
        <f t="shared" si="4"/>
        <v>41643.121700000003</v>
      </c>
    </row>
    <row r="32" spans="1:17" s="40" customFormat="1" ht="12" customHeight="1" x14ac:dyDescent="0.2">
      <c r="A32" s="31" t="s">
        <v>51</v>
      </c>
      <c r="B32" s="32" t="s">
        <v>47</v>
      </c>
      <c r="C32" s="31">
        <v>56666.303310000003</v>
      </c>
      <c r="D32" s="31">
        <v>2.0000000000000001E-4</v>
      </c>
      <c r="E32" s="40">
        <f t="shared" si="0"/>
        <v>6633.9974501889938</v>
      </c>
      <c r="F32" s="40">
        <f t="shared" si="1"/>
        <v>6634</v>
      </c>
      <c r="G32" s="40">
        <f t="shared" si="2"/>
        <v>-1.9899999970220961E-3</v>
      </c>
      <c r="K32" s="40">
        <f t="shared" si="6"/>
        <v>-1.9899999970220961E-3</v>
      </c>
      <c r="O32" s="40">
        <f t="shared" ca="1" si="3"/>
        <v>-7.7866485276628671E-4</v>
      </c>
      <c r="Q32" s="42">
        <f t="shared" si="4"/>
        <v>41647.803310000003</v>
      </c>
    </row>
    <row r="33" spans="1:17" s="40" customFormat="1" ht="12" customHeight="1" x14ac:dyDescent="0.2">
      <c r="A33" s="31" t="s">
        <v>51</v>
      </c>
      <c r="B33" s="32" t="s">
        <v>52</v>
      </c>
      <c r="C33" s="31">
        <v>56728.350980000003</v>
      </c>
      <c r="D33" s="31">
        <v>2.0000000000000001E-4</v>
      </c>
      <c r="E33" s="40">
        <f t="shared" si="0"/>
        <v>6713.4998782753537</v>
      </c>
      <c r="F33" s="40">
        <f t="shared" si="1"/>
        <v>6713.5</v>
      </c>
      <c r="G33" s="40">
        <f t="shared" si="2"/>
        <v>-9.4999995781108737E-5</v>
      </c>
      <c r="K33" s="40">
        <f t="shared" si="6"/>
        <v>-9.4999995781108737E-5</v>
      </c>
      <c r="O33" s="40">
        <f t="shared" ca="1" si="3"/>
        <v>-7.8721953853054874E-4</v>
      </c>
      <c r="Q33" s="42">
        <f t="shared" si="4"/>
        <v>41709.850980000003</v>
      </c>
    </row>
    <row r="34" spans="1:17" s="40" customFormat="1" ht="12" customHeight="1" x14ac:dyDescent="0.2">
      <c r="A34" s="44" t="s">
        <v>55</v>
      </c>
      <c r="B34" s="45" t="s">
        <v>52</v>
      </c>
      <c r="C34" s="46">
        <v>57073.304839999997</v>
      </c>
      <c r="D34" s="46">
        <v>4.0000000000000002E-4</v>
      </c>
      <c r="E34" s="40">
        <f t="shared" si="0"/>
        <v>7155.4934204625461</v>
      </c>
      <c r="F34" s="40">
        <f t="shared" si="1"/>
        <v>7155.5</v>
      </c>
      <c r="G34" s="40">
        <f t="shared" si="2"/>
        <v>-5.1350000067031942E-3</v>
      </c>
      <c r="K34" s="40">
        <f t="shared" si="6"/>
        <v>-5.1350000067031942E-3</v>
      </c>
      <c r="O34" s="40">
        <f t="shared" ca="1" si="3"/>
        <v>-8.347814392576405E-4</v>
      </c>
      <c r="Q34" s="42">
        <f t="shared" si="4"/>
        <v>42054.804839999997</v>
      </c>
    </row>
    <row r="35" spans="1:17" s="40" customFormat="1" ht="12" customHeight="1" x14ac:dyDescent="0.2">
      <c r="A35" s="47" t="s">
        <v>1</v>
      </c>
      <c r="B35" s="48" t="s">
        <v>47</v>
      </c>
      <c r="C35" s="49">
        <v>57383.537600000003</v>
      </c>
      <c r="D35" s="49" t="s">
        <v>2</v>
      </c>
      <c r="E35" s="40">
        <f t="shared" si="0"/>
        <v>7552.9983983599213</v>
      </c>
      <c r="F35" s="40">
        <f t="shared" si="1"/>
        <v>7553</v>
      </c>
      <c r="G35" s="40">
        <f t="shared" si="2"/>
        <v>-1.2500000011641532E-3</v>
      </c>
      <c r="K35" s="40">
        <f t="shared" si="6"/>
        <v>-1.2500000011641532E-3</v>
      </c>
      <c r="O35" s="40">
        <f t="shared" ca="1" si="3"/>
        <v>-8.7755486807895031E-4</v>
      </c>
      <c r="Q35" s="42">
        <f t="shared" si="4"/>
        <v>42365.037600000003</v>
      </c>
    </row>
    <row r="36" spans="1:17" s="40" customFormat="1" ht="12" customHeight="1" x14ac:dyDescent="0.2">
      <c r="A36" s="43" t="s">
        <v>53</v>
      </c>
      <c r="C36" s="41">
        <v>57734.74</v>
      </c>
      <c r="D36" s="41">
        <v>2.0000000000000001E-4</v>
      </c>
      <c r="E36" s="40">
        <f t="shared" si="0"/>
        <v>8002.998270228708</v>
      </c>
      <c r="F36" s="40">
        <f t="shared" si="1"/>
        <v>8003</v>
      </c>
      <c r="G36" s="40">
        <f t="shared" si="2"/>
        <v>-1.3500000059138983E-3</v>
      </c>
      <c r="K36" s="40">
        <f t="shared" si="6"/>
        <v>-1.3500000059138983E-3</v>
      </c>
      <c r="O36" s="40">
        <f t="shared" ca="1" si="3"/>
        <v>-9.2597761768798044E-4</v>
      </c>
      <c r="Q36" s="42">
        <f t="shared" si="4"/>
        <v>42716.24</v>
      </c>
    </row>
    <row r="37" spans="1:17" s="40" customFormat="1" ht="12" customHeight="1" x14ac:dyDescent="0.2">
      <c r="A37" s="34" t="s">
        <v>57</v>
      </c>
      <c r="B37" s="35" t="s">
        <v>47</v>
      </c>
      <c r="C37" s="36">
        <v>58225.644800000002</v>
      </c>
      <c r="D37" s="34">
        <v>1E-4</v>
      </c>
      <c r="E37" s="40">
        <f t="shared" si="0"/>
        <v>8632.0005125248244</v>
      </c>
      <c r="F37" s="40">
        <f t="shared" si="1"/>
        <v>8632</v>
      </c>
      <c r="G37" s="40">
        <f t="shared" si="2"/>
        <v>3.9999999717110768E-4</v>
      </c>
      <c r="K37" s="40">
        <f t="shared" si="6"/>
        <v>3.9999999717110768E-4</v>
      </c>
      <c r="O37" s="40">
        <f t="shared" ca="1" si="3"/>
        <v>-9.9366186103038009E-4</v>
      </c>
      <c r="Q37" s="42">
        <f t="shared" si="4"/>
        <v>43207.144800000002</v>
      </c>
    </row>
    <row r="38" spans="1:17" s="40" customFormat="1" ht="12" customHeight="1" x14ac:dyDescent="0.2">
      <c r="A38" s="33" t="s">
        <v>56</v>
      </c>
      <c r="B38" s="29" t="s">
        <v>47</v>
      </c>
      <c r="C38" s="30">
        <v>58225.644824000003</v>
      </c>
      <c r="D38" s="30">
        <v>1.02E-4</v>
      </c>
      <c r="E38" s="40">
        <f t="shared" si="0"/>
        <v>8632.0005432763155</v>
      </c>
      <c r="F38" s="40">
        <f t="shared" si="1"/>
        <v>8632</v>
      </c>
      <c r="G38" s="40">
        <f t="shared" si="2"/>
        <v>4.2399999802000821E-4</v>
      </c>
      <c r="K38" s="40">
        <f t="shared" si="6"/>
        <v>4.2399999802000821E-4</v>
      </c>
      <c r="O38" s="40">
        <f t="shared" ca="1" si="3"/>
        <v>-9.9366186103038009E-4</v>
      </c>
      <c r="Q38" s="42">
        <f t="shared" si="4"/>
        <v>43207.144824000003</v>
      </c>
    </row>
    <row r="39" spans="1:17" s="40" customFormat="1" ht="12" customHeight="1" x14ac:dyDescent="0.2">
      <c r="A39" s="37" t="s">
        <v>58</v>
      </c>
      <c r="B39" s="38" t="s">
        <v>47</v>
      </c>
      <c r="C39" s="36">
        <v>59629.6731</v>
      </c>
      <c r="D39" s="34">
        <v>2.0000000000000001E-4</v>
      </c>
      <c r="E39" s="40">
        <f t="shared" ref="E39" si="7">+(C39-C$7)/C$8</f>
        <v>10430.998910884742</v>
      </c>
      <c r="F39" s="40">
        <f t="shared" ref="F39" si="8">ROUND(2*E39,0)/2</f>
        <v>10431</v>
      </c>
      <c r="G39" s="40">
        <f t="shared" ref="G39" si="9">+C39-(C$7+F39*C$8)</f>
        <v>-8.5000000399304554E-4</v>
      </c>
      <c r="K39" s="40">
        <f t="shared" ref="K39" si="10">+G39</f>
        <v>-8.5000000399304554E-4</v>
      </c>
      <c r="O39" s="40">
        <f t="shared" ref="O39" ca="1" si="11">+C$11+C$12*$F39</f>
        <v>-1.187245253356258E-3</v>
      </c>
      <c r="Q39" s="42">
        <f t="shared" ref="Q39" si="12">+C39-15018.5</f>
        <v>44611.1731</v>
      </c>
    </row>
    <row r="40" spans="1:17" s="40" customFormat="1" ht="12" customHeight="1" x14ac:dyDescent="0.2">
      <c r="C40" s="41"/>
      <c r="D40" s="41"/>
    </row>
    <row r="41" spans="1:17" s="40" customFormat="1" ht="12" customHeight="1" x14ac:dyDescent="0.2">
      <c r="C41" s="41"/>
      <c r="D41" s="41"/>
    </row>
    <row r="42" spans="1:17" s="40" customFormat="1" ht="12" customHeight="1" x14ac:dyDescent="0.2">
      <c r="C42" s="41"/>
      <c r="D42" s="41"/>
    </row>
    <row r="43" spans="1:17" s="40" customFormat="1" ht="12" customHeight="1" x14ac:dyDescent="0.2">
      <c r="C43" s="41"/>
      <c r="D43" s="41"/>
    </row>
    <row r="44" spans="1:17" s="40" customFormat="1" ht="12" customHeight="1" x14ac:dyDescent="0.2">
      <c r="C44" s="41"/>
      <c r="D44" s="41"/>
    </row>
    <row r="45" spans="1:17" s="40" customFormat="1" ht="12" customHeight="1" x14ac:dyDescent="0.2">
      <c r="C45" s="41"/>
      <c r="D45" s="41"/>
    </row>
    <row r="46" spans="1:17" s="40" customFormat="1" ht="12" customHeight="1" x14ac:dyDescent="0.2">
      <c r="C46" s="41"/>
      <c r="D46" s="41"/>
    </row>
    <row r="47" spans="1:17" s="40" customFormat="1" ht="12" customHeight="1" x14ac:dyDescent="0.2">
      <c r="C47" s="41"/>
      <c r="D47" s="41"/>
    </row>
    <row r="48" spans="1:17" s="40" customFormat="1" ht="12" customHeight="1" x14ac:dyDescent="0.2">
      <c r="C48" s="41"/>
      <c r="D48" s="41"/>
    </row>
    <row r="49" spans="3:4" s="40" customFormat="1" ht="12" customHeight="1" x14ac:dyDescent="0.2">
      <c r="C49" s="41"/>
      <c r="D49" s="41"/>
    </row>
    <row r="50" spans="3:4" s="40" customFormat="1" ht="12" customHeight="1" x14ac:dyDescent="0.2">
      <c r="C50" s="41"/>
      <c r="D50" s="41"/>
    </row>
    <row r="51" spans="3:4" s="40" customFormat="1" ht="12" customHeight="1" x14ac:dyDescent="0.2">
      <c r="C51" s="41"/>
      <c r="D51" s="41"/>
    </row>
    <row r="52" spans="3:4" s="40" customFormat="1" ht="12" customHeight="1" x14ac:dyDescent="0.2">
      <c r="C52" s="41"/>
      <c r="D52" s="41"/>
    </row>
    <row r="53" spans="3:4" s="40" customFormat="1" ht="12" customHeight="1" x14ac:dyDescent="0.2">
      <c r="C53" s="41"/>
      <c r="D53" s="41"/>
    </row>
    <row r="54" spans="3:4" s="40" customFormat="1" ht="12" customHeight="1" x14ac:dyDescent="0.2">
      <c r="C54" s="41"/>
      <c r="D54" s="41"/>
    </row>
    <row r="55" spans="3:4" s="40" customFormat="1" ht="12" customHeight="1" x14ac:dyDescent="0.2">
      <c r="C55" s="41"/>
      <c r="D55" s="41"/>
    </row>
    <row r="56" spans="3:4" s="40" customFormat="1" ht="12" customHeight="1" x14ac:dyDescent="0.2">
      <c r="C56" s="41"/>
      <c r="D56" s="41"/>
    </row>
    <row r="57" spans="3:4" s="40" customFormat="1" ht="12" customHeight="1" x14ac:dyDescent="0.2">
      <c r="C57" s="41"/>
      <c r="D57" s="41"/>
    </row>
    <row r="58" spans="3:4" s="40" customFormat="1" ht="12" customHeight="1" x14ac:dyDescent="0.2">
      <c r="C58" s="41"/>
      <c r="D58" s="41"/>
    </row>
    <row r="59" spans="3:4" s="40" customFormat="1" ht="12" customHeight="1" x14ac:dyDescent="0.2">
      <c r="C59" s="41"/>
      <c r="D59" s="41"/>
    </row>
    <row r="60" spans="3:4" s="40" customFormat="1" ht="12" customHeight="1" x14ac:dyDescent="0.2">
      <c r="C60" s="41"/>
      <c r="D60" s="41"/>
    </row>
    <row r="61" spans="3:4" s="40" customFormat="1" ht="12" customHeight="1" x14ac:dyDescent="0.2">
      <c r="C61" s="41"/>
      <c r="D61" s="41"/>
    </row>
    <row r="62" spans="3:4" s="40" customFormat="1" ht="12" customHeight="1" x14ac:dyDescent="0.2">
      <c r="C62" s="41"/>
      <c r="D62" s="41"/>
    </row>
    <row r="63" spans="3:4" s="40" customFormat="1" ht="12" customHeight="1" x14ac:dyDescent="0.2">
      <c r="C63" s="41"/>
      <c r="D63" s="41"/>
    </row>
    <row r="64" spans="3:4" s="40" customFormat="1" ht="12" customHeight="1" x14ac:dyDescent="0.2">
      <c r="C64" s="41"/>
      <c r="D64" s="41"/>
    </row>
    <row r="65" spans="3:4" s="40" customFormat="1" ht="12" customHeight="1" x14ac:dyDescent="0.2">
      <c r="C65" s="41"/>
      <c r="D65" s="41"/>
    </row>
    <row r="66" spans="3:4" s="40" customFormat="1" ht="12" customHeight="1" x14ac:dyDescent="0.2">
      <c r="C66" s="41"/>
      <c r="D66" s="41"/>
    </row>
    <row r="67" spans="3:4" s="40" customFormat="1" ht="12" customHeight="1" x14ac:dyDescent="0.2">
      <c r="C67" s="41"/>
      <c r="D67" s="41"/>
    </row>
    <row r="68" spans="3:4" s="40" customFormat="1" ht="12" customHeight="1" x14ac:dyDescent="0.2">
      <c r="C68" s="41"/>
      <c r="D68" s="41"/>
    </row>
    <row r="69" spans="3:4" s="40" customFormat="1" ht="12" customHeight="1" x14ac:dyDescent="0.2">
      <c r="C69" s="41"/>
      <c r="D69" s="41"/>
    </row>
    <row r="70" spans="3:4" s="40" customFormat="1" ht="12" customHeight="1" x14ac:dyDescent="0.2">
      <c r="C70" s="41"/>
      <c r="D70" s="41"/>
    </row>
    <row r="71" spans="3:4" s="40" customFormat="1" ht="12" customHeight="1" x14ac:dyDescent="0.2">
      <c r="C71" s="41"/>
      <c r="D71" s="41"/>
    </row>
    <row r="72" spans="3:4" s="40" customFormat="1" ht="12" customHeight="1" x14ac:dyDescent="0.2">
      <c r="C72" s="41"/>
      <c r="D72" s="41"/>
    </row>
    <row r="73" spans="3:4" s="40" customFormat="1" ht="12" customHeight="1" x14ac:dyDescent="0.2">
      <c r="C73" s="41"/>
      <c r="D73" s="41"/>
    </row>
    <row r="74" spans="3:4" s="40" customFormat="1" ht="12" customHeight="1" x14ac:dyDescent="0.2">
      <c r="C74" s="41"/>
      <c r="D74" s="41"/>
    </row>
    <row r="75" spans="3:4" s="40" customFormat="1" ht="12" customHeight="1" x14ac:dyDescent="0.2">
      <c r="C75" s="41"/>
      <c r="D75" s="41"/>
    </row>
    <row r="76" spans="3:4" s="40" customFormat="1" ht="12" customHeight="1" x14ac:dyDescent="0.2">
      <c r="C76" s="41"/>
      <c r="D76" s="41"/>
    </row>
    <row r="77" spans="3:4" s="40" customFormat="1" ht="12" customHeight="1" x14ac:dyDescent="0.2">
      <c r="C77" s="41"/>
      <c r="D77" s="41"/>
    </row>
    <row r="78" spans="3:4" s="40" customFormat="1" ht="12" customHeight="1" x14ac:dyDescent="0.2">
      <c r="C78" s="41"/>
      <c r="D78" s="41"/>
    </row>
    <row r="79" spans="3:4" s="40" customFormat="1" ht="12" customHeight="1" x14ac:dyDescent="0.2">
      <c r="C79" s="41"/>
      <c r="D79" s="41"/>
    </row>
    <row r="80" spans="3:4" s="40" customFormat="1" ht="12" customHeight="1" x14ac:dyDescent="0.2">
      <c r="C80" s="41"/>
      <c r="D80" s="41"/>
    </row>
    <row r="81" spans="3:4" s="40" customFormat="1" ht="12" customHeight="1" x14ac:dyDescent="0.2">
      <c r="C81" s="41"/>
      <c r="D81" s="41"/>
    </row>
    <row r="82" spans="3:4" s="40" customFormat="1" ht="12" customHeight="1" x14ac:dyDescent="0.2">
      <c r="C82" s="41"/>
      <c r="D82" s="41"/>
    </row>
    <row r="83" spans="3:4" s="40" customFormat="1" ht="12" customHeight="1" x14ac:dyDescent="0.2">
      <c r="C83" s="41"/>
      <c r="D83" s="41"/>
    </row>
    <row r="84" spans="3:4" s="40" customFormat="1" ht="12" customHeight="1" x14ac:dyDescent="0.2">
      <c r="C84" s="41"/>
      <c r="D84" s="41"/>
    </row>
    <row r="85" spans="3:4" s="40" customFormat="1" ht="12" customHeight="1" x14ac:dyDescent="0.2">
      <c r="C85" s="41"/>
      <c r="D85" s="41"/>
    </row>
    <row r="86" spans="3:4" s="40" customFormat="1" ht="12" customHeight="1" x14ac:dyDescent="0.2">
      <c r="C86" s="41"/>
      <c r="D86" s="41"/>
    </row>
    <row r="87" spans="3:4" s="40" customFormat="1" ht="12" customHeight="1" x14ac:dyDescent="0.2">
      <c r="C87" s="41"/>
      <c r="D87" s="41"/>
    </row>
    <row r="88" spans="3:4" s="40" customFormat="1" ht="12" customHeight="1" x14ac:dyDescent="0.2">
      <c r="C88" s="41"/>
      <c r="D88" s="41"/>
    </row>
    <row r="89" spans="3:4" s="40" customFormat="1" ht="12" customHeight="1" x14ac:dyDescent="0.2">
      <c r="C89" s="41"/>
      <c r="D89" s="41"/>
    </row>
    <row r="90" spans="3:4" s="40" customFormat="1" ht="12" customHeight="1" x14ac:dyDescent="0.2">
      <c r="C90" s="41"/>
      <c r="D90" s="41"/>
    </row>
    <row r="91" spans="3:4" s="40" customFormat="1" ht="12" customHeight="1" x14ac:dyDescent="0.2">
      <c r="C91" s="41"/>
      <c r="D91" s="41"/>
    </row>
    <row r="92" spans="3:4" s="40" customFormat="1" ht="12" customHeight="1" x14ac:dyDescent="0.2">
      <c r="C92" s="41"/>
      <c r="D92" s="41"/>
    </row>
    <row r="93" spans="3:4" s="40" customFormat="1" ht="12" customHeight="1" x14ac:dyDescent="0.2">
      <c r="C93" s="41"/>
      <c r="D93" s="41"/>
    </row>
    <row r="94" spans="3:4" s="40" customFormat="1" ht="12" customHeight="1" x14ac:dyDescent="0.2">
      <c r="C94" s="41"/>
      <c r="D94" s="41"/>
    </row>
    <row r="95" spans="3:4" s="40" customFormat="1" ht="12" customHeight="1" x14ac:dyDescent="0.2">
      <c r="C95" s="41"/>
      <c r="D95" s="41"/>
    </row>
    <row r="96" spans="3:4" s="40" customFormat="1" ht="12" customHeight="1" x14ac:dyDescent="0.2">
      <c r="C96" s="41"/>
      <c r="D96" s="41"/>
    </row>
    <row r="97" spans="3:4" s="40" customFormat="1" ht="12" customHeight="1" x14ac:dyDescent="0.2">
      <c r="C97" s="41"/>
      <c r="D97" s="41"/>
    </row>
    <row r="98" spans="3:4" s="40" customFormat="1" ht="12" customHeight="1" x14ac:dyDescent="0.2">
      <c r="C98" s="41"/>
      <c r="D98" s="41"/>
    </row>
    <row r="99" spans="3:4" s="40" customFormat="1" ht="12" customHeight="1" x14ac:dyDescent="0.2">
      <c r="C99" s="41"/>
      <c r="D99" s="41"/>
    </row>
    <row r="100" spans="3:4" s="40" customFormat="1" ht="12" customHeight="1" x14ac:dyDescent="0.2">
      <c r="C100" s="41"/>
      <c r="D100" s="41"/>
    </row>
    <row r="101" spans="3:4" s="40" customFormat="1" ht="12" customHeight="1" x14ac:dyDescent="0.2">
      <c r="C101" s="41"/>
      <c r="D101" s="41"/>
    </row>
    <row r="102" spans="3:4" s="40" customFormat="1" ht="12" customHeight="1" x14ac:dyDescent="0.2">
      <c r="C102" s="41"/>
      <c r="D102" s="41"/>
    </row>
    <row r="103" spans="3:4" s="40" customFormat="1" ht="12" customHeight="1" x14ac:dyDescent="0.2">
      <c r="C103" s="41"/>
      <c r="D103" s="41"/>
    </row>
    <row r="104" spans="3:4" s="40" customFormat="1" ht="12" customHeight="1" x14ac:dyDescent="0.2">
      <c r="C104" s="41"/>
      <c r="D104" s="41"/>
    </row>
    <row r="105" spans="3:4" s="40" customFormat="1" ht="12" customHeight="1" x14ac:dyDescent="0.2">
      <c r="C105" s="41"/>
      <c r="D105" s="41"/>
    </row>
    <row r="106" spans="3:4" s="40" customFormat="1" ht="12" customHeight="1" x14ac:dyDescent="0.2">
      <c r="C106" s="41"/>
      <c r="D106" s="41"/>
    </row>
    <row r="107" spans="3:4" s="40" customFormat="1" ht="12" customHeight="1" x14ac:dyDescent="0.2">
      <c r="C107" s="41"/>
      <c r="D107" s="41"/>
    </row>
    <row r="108" spans="3:4" s="40" customFormat="1" ht="12" customHeight="1" x14ac:dyDescent="0.2">
      <c r="C108" s="41"/>
      <c r="D108" s="41"/>
    </row>
    <row r="109" spans="3:4" s="40" customFormat="1" ht="12" customHeight="1" x14ac:dyDescent="0.2">
      <c r="C109" s="41"/>
      <c r="D109" s="41"/>
    </row>
    <row r="110" spans="3:4" s="40" customFormat="1" ht="12" customHeight="1" x14ac:dyDescent="0.2">
      <c r="C110" s="41"/>
      <c r="D110" s="41"/>
    </row>
    <row r="111" spans="3:4" s="40" customFormat="1" ht="12" customHeight="1" x14ac:dyDescent="0.2">
      <c r="C111" s="41"/>
      <c r="D111" s="41"/>
    </row>
    <row r="112" spans="3:4" s="40" customFormat="1" ht="12" customHeight="1" x14ac:dyDescent="0.2">
      <c r="C112" s="41"/>
      <c r="D112" s="41"/>
    </row>
    <row r="113" spans="3:4" s="40" customFormat="1" ht="12" customHeight="1" x14ac:dyDescent="0.2">
      <c r="C113" s="41"/>
      <c r="D113" s="41"/>
    </row>
    <row r="114" spans="3:4" s="40" customFormat="1" ht="12" customHeight="1" x14ac:dyDescent="0.2">
      <c r="C114" s="41"/>
      <c r="D114" s="41"/>
    </row>
    <row r="115" spans="3:4" s="40" customFormat="1" ht="12" customHeight="1" x14ac:dyDescent="0.2">
      <c r="C115" s="41"/>
      <c r="D115" s="41"/>
    </row>
    <row r="116" spans="3:4" s="40" customFormat="1" ht="12" customHeight="1" x14ac:dyDescent="0.2">
      <c r="C116" s="41"/>
      <c r="D116" s="41"/>
    </row>
    <row r="117" spans="3:4" s="40" customFormat="1" ht="12" customHeight="1" x14ac:dyDescent="0.2">
      <c r="C117" s="41"/>
      <c r="D117" s="41"/>
    </row>
    <row r="118" spans="3:4" s="40" customFormat="1" ht="12" customHeight="1" x14ac:dyDescent="0.2">
      <c r="C118" s="41"/>
      <c r="D118" s="41"/>
    </row>
    <row r="119" spans="3:4" s="40" customFormat="1" ht="12" customHeight="1" x14ac:dyDescent="0.2">
      <c r="C119" s="41"/>
      <c r="D119" s="41"/>
    </row>
    <row r="120" spans="3:4" s="40" customFormat="1" ht="12" customHeight="1" x14ac:dyDescent="0.2">
      <c r="C120" s="41"/>
      <c r="D120" s="41"/>
    </row>
    <row r="121" spans="3:4" s="40" customFormat="1" ht="12" customHeight="1" x14ac:dyDescent="0.2">
      <c r="C121" s="41"/>
      <c r="D121" s="41"/>
    </row>
    <row r="122" spans="3:4" s="40" customFormat="1" ht="12" customHeight="1" x14ac:dyDescent="0.2">
      <c r="C122" s="41"/>
      <c r="D122" s="41"/>
    </row>
    <row r="123" spans="3:4" s="40" customFormat="1" ht="12" customHeight="1" x14ac:dyDescent="0.2">
      <c r="C123" s="41"/>
      <c r="D123" s="41"/>
    </row>
    <row r="124" spans="3:4" s="40" customFormat="1" ht="12" customHeight="1" x14ac:dyDescent="0.2">
      <c r="C124" s="41"/>
      <c r="D124" s="41"/>
    </row>
    <row r="125" spans="3:4" s="40" customFormat="1" ht="12" customHeight="1" x14ac:dyDescent="0.2">
      <c r="C125" s="41"/>
      <c r="D125" s="41"/>
    </row>
    <row r="126" spans="3:4" s="40" customFormat="1" ht="12" customHeight="1" x14ac:dyDescent="0.2">
      <c r="C126" s="41"/>
      <c r="D126" s="41"/>
    </row>
    <row r="127" spans="3:4" s="40" customFormat="1" ht="12" customHeight="1" x14ac:dyDescent="0.2">
      <c r="C127" s="41"/>
      <c r="D127" s="41"/>
    </row>
    <row r="128" spans="3:4" s="40" customFormat="1" ht="12" customHeight="1" x14ac:dyDescent="0.2">
      <c r="C128" s="41"/>
      <c r="D128" s="41"/>
    </row>
    <row r="129" spans="3:4" s="40" customFormat="1" ht="12" customHeight="1" x14ac:dyDescent="0.2">
      <c r="C129" s="41"/>
      <c r="D129" s="41"/>
    </row>
    <row r="130" spans="3:4" s="40" customFormat="1" ht="12" customHeight="1" x14ac:dyDescent="0.2">
      <c r="C130" s="41"/>
      <c r="D130" s="41"/>
    </row>
    <row r="131" spans="3:4" s="40" customFormat="1" ht="12" customHeight="1" x14ac:dyDescent="0.2">
      <c r="C131" s="41"/>
      <c r="D131" s="41"/>
    </row>
    <row r="132" spans="3:4" s="40" customFormat="1" ht="12" customHeight="1" x14ac:dyDescent="0.2">
      <c r="C132" s="41"/>
      <c r="D132" s="41"/>
    </row>
    <row r="133" spans="3:4" s="40" customFormat="1" ht="12" customHeight="1" x14ac:dyDescent="0.2">
      <c r="C133" s="41"/>
      <c r="D133" s="41"/>
    </row>
    <row r="134" spans="3:4" s="40" customFormat="1" ht="12" customHeight="1" x14ac:dyDescent="0.2">
      <c r="C134" s="41"/>
      <c r="D134" s="41"/>
    </row>
    <row r="135" spans="3:4" s="40" customFormat="1" ht="12" customHeight="1" x14ac:dyDescent="0.2">
      <c r="C135" s="41"/>
      <c r="D135" s="41"/>
    </row>
    <row r="136" spans="3:4" s="40" customFormat="1" ht="12" customHeight="1" x14ac:dyDescent="0.2">
      <c r="C136" s="41"/>
      <c r="D136" s="41"/>
    </row>
    <row r="137" spans="3:4" s="40" customFormat="1" ht="12" customHeight="1" x14ac:dyDescent="0.2">
      <c r="C137" s="41"/>
      <c r="D137" s="41"/>
    </row>
    <row r="138" spans="3:4" s="40" customFormat="1" ht="12" customHeight="1" x14ac:dyDescent="0.2">
      <c r="C138" s="41"/>
      <c r="D138" s="41"/>
    </row>
    <row r="139" spans="3:4" s="40" customFormat="1" ht="12" customHeight="1" x14ac:dyDescent="0.2">
      <c r="C139" s="41"/>
      <c r="D139" s="41"/>
    </row>
    <row r="140" spans="3:4" s="40" customFormat="1" ht="12" customHeight="1" x14ac:dyDescent="0.2">
      <c r="C140" s="41"/>
      <c r="D140" s="41"/>
    </row>
    <row r="141" spans="3:4" s="40" customFormat="1" ht="12" customHeight="1" x14ac:dyDescent="0.2">
      <c r="C141" s="41"/>
      <c r="D141" s="41"/>
    </row>
    <row r="142" spans="3:4" s="40" customFormat="1" ht="12" customHeight="1" x14ac:dyDescent="0.2">
      <c r="C142" s="41"/>
      <c r="D142" s="41"/>
    </row>
    <row r="143" spans="3:4" s="40" customFormat="1" ht="12" customHeight="1" x14ac:dyDescent="0.2">
      <c r="C143" s="41"/>
      <c r="D143" s="41"/>
    </row>
    <row r="144" spans="3:4" s="40" customFormat="1" ht="12" customHeight="1" x14ac:dyDescent="0.2">
      <c r="C144" s="41"/>
      <c r="D144" s="41"/>
    </row>
    <row r="145" spans="3:4" s="40" customFormat="1" ht="12" customHeight="1" x14ac:dyDescent="0.2">
      <c r="C145" s="41"/>
      <c r="D145" s="41"/>
    </row>
    <row r="146" spans="3:4" s="40" customFormat="1" ht="12" customHeight="1" x14ac:dyDescent="0.2">
      <c r="C146" s="41"/>
      <c r="D146" s="41"/>
    </row>
    <row r="147" spans="3:4" s="40" customFormat="1" ht="12" customHeight="1" x14ac:dyDescent="0.2">
      <c r="C147" s="41"/>
      <c r="D147" s="41"/>
    </row>
    <row r="148" spans="3:4" s="40" customFormat="1" ht="12" customHeight="1" x14ac:dyDescent="0.2">
      <c r="C148" s="41"/>
      <c r="D148" s="41"/>
    </row>
    <row r="149" spans="3:4" s="40" customFormat="1" ht="12" customHeight="1" x14ac:dyDescent="0.2">
      <c r="C149" s="41"/>
      <c r="D149" s="41"/>
    </row>
    <row r="150" spans="3:4" s="40" customFormat="1" ht="12" customHeight="1" x14ac:dyDescent="0.2">
      <c r="C150" s="41"/>
      <c r="D150" s="41"/>
    </row>
    <row r="151" spans="3:4" s="40" customFormat="1" ht="12" customHeight="1" x14ac:dyDescent="0.2">
      <c r="C151" s="41"/>
      <c r="D151" s="41"/>
    </row>
    <row r="152" spans="3:4" s="40" customFormat="1" ht="12" customHeight="1" x14ac:dyDescent="0.2">
      <c r="C152" s="41"/>
      <c r="D152" s="41"/>
    </row>
    <row r="153" spans="3:4" s="40" customFormat="1" ht="12" customHeight="1" x14ac:dyDescent="0.2">
      <c r="C153" s="41"/>
      <c r="D153" s="41"/>
    </row>
    <row r="154" spans="3:4" s="40" customFormat="1" ht="12" customHeight="1" x14ac:dyDescent="0.2">
      <c r="C154" s="41"/>
      <c r="D154" s="41"/>
    </row>
    <row r="155" spans="3:4" s="40" customFormat="1" ht="12" customHeight="1" x14ac:dyDescent="0.2">
      <c r="C155" s="41"/>
      <c r="D155" s="41"/>
    </row>
    <row r="156" spans="3:4" s="40" customFormat="1" ht="12" customHeight="1" x14ac:dyDescent="0.2">
      <c r="C156" s="41"/>
      <c r="D156" s="41"/>
    </row>
    <row r="157" spans="3:4" s="40" customFormat="1" ht="12" customHeight="1" x14ac:dyDescent="0.2">
      <c r="C157" s="41"/>
      <c r="D157" s="41"/>
    </row>
    <row r="158" spans="3:4" s="40" customFormat="1" ht="12" customHeight="1" x14ac:dyDescent="0.2">
      <c r="C158" s="41"/>
      <c r="D158" s="41"/>
    </row>
    <row r="159" spans="3:4" s="40" customFormat="1" ht="12" customHeight="1" x14ac:dyDescent="0.2">
      <c r="C159" s="41"/>
      <c r="D159" s="41"/>
    </row>
    <row r="160" spans="3:4" s="40" customFormat="1" ht="12" customHeight="1" x14ac:dyDescent="0.2">
      <c r="C160" s="41"/>
      <c r="D160" s="41"/>
    </row>
    <row r="161" spans="3:4" s="40" customFormat="1" ht="12" customHeight="1" x14ac:dyDescent="0.2">
      <c r="C161" s="41"/>
      <c r="D161" s="41"/>
    </row>
    <row r="162" spans="3:4" s="40" customFormat="1" ht="12" customHeight="1" x14ac:dyDescent="0.2">
      <c r="C162" s="41"/>
      <c r="D162" s="41"/>
    </row>
    <row r="163" spans="3:4" s="40" customFormat="1" ht="12" customHeight="1" x14ac:dyDescent="0.2">
      <c r="C163" s="41"/>
      <c r="D163" s="41"/>
    </row>
    <row r="164" spans="3:4" s="40" customFormat="1" ht="12" customHeight="1" x14ac:dyDescent="0.2">
      <c r="C164" s="41"/>
      <c r="D164" s="41"/>
    </row>
    <row r="165" spans="3:4" s="40" customFormat="1" ht="12" customHeight="1" x14ac:dyDescent="0.2">
      <c r="C165" s="41"/>
      <c r="D165" s="41"/>
    </row>
    <row r="166" spans="3:4" s="40" customFormat="1" ht="12" customHeight="1" x14ac:dyDescent="0.2">
      <c r="C166" s="41"/>
      <c r="D166" s="41"/>
    </row>
    <row r="167" spans="3:4" s="40" customFormat="1" ht="12" customHeight="1" x14ac:dyDescent="0.2">
      <c r="C167" s="41"/>
      <c r="D167" s="41"/>
    </row>
    <row r="168" spans="3:4" s="40" customFormat="1" ht="12" customHeight="1" x14ac:dyDescent="0.2">
      <c r="C168" s="41"/>
      <c r="D168" s="41"/>
    </row>
    <row r="169" spans="3:4" s="40" customFormat="1" ht="12" customHeight="1" x14ac:dyDescent="0.2">
      <c r="C169" s="41"/>
      <c r="D169" s="41"/>
    </row>
    <row r="170" spans="3:4" s="40" customFormat="1" ht="12" customHeight="1" x14ac:dyDescent="0.2">
      <c r="C170" s="41"/>
      <c r="D170" s="41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Q38">
    <sortCondition ref="C21:C38"/>
  </sortState>
  <phoneticPr fontId="7" type="noConversion"/>
  <hyperlinks>
    <hyperlink ref="H308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2023-08-07T00:10:11Z</dcterms:modified>
</cp:coreProperties>
</file>