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7625B3DE-2C32-4D31-8082-B475F4552E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I22" i="1" s="1"/>
  <c r="Q22" i="1"/>
  <c r="E23" i="1"/>
  <c r="F23" i="1"/>
  <c r="G23" i="1" s="1"/>
  <c r="I23" i="1" s="1"/>
  <c r="Q23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3" i="1" l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<sst xmlns="http://schemas.openxmlformats.org/spreadsheetml/2006/main" count="52" uniqueCount="51">
  <si>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</si>
  <si>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</si>
  <si>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</si>
  <si>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</si>
  <si>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</si>
  <si>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</si>
  <si>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</si>
  <si>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</si>
  <si>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</si>
  <si>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</si>
  <si>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</si>
  <si>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</si>
  <si>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</si>
  <si>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</si>
  <si>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</si>
  <si>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</si>
  <si>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</si>
  <si>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</si>
  <si>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</si>
  <si>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</si>
  <si>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</si>
  <si>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</si>
  <si>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</si>
  <si>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</si>
  <si>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</si>
  <si>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</si>
  <si>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</si>
  <si>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</si>
  <si>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</si>
  <si>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</si>
  <si>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</si>
  <si>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</si>
  <si>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</si>
  <si>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</si>
  <si>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</si>
  <si>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</si>
  <si>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</si>
  <si>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</si>
  <si>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</si>
  <si>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</si>
  <si>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</si>
  <si>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</si>
  <si>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</si>
  <si>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</si>
  <si>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V0828 Aur</t>
  </si>
  <si>
    <t>EW</t>
  </si>
  <si>
    <t>VSX</t>
  </si>
  <si>
    <t>VSB, 91</t>
  </si>
  <si>
    <t>I</t>
  </si>
  <si>
    <t>JBAV, 63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</si>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</sst>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V0828 Aur - O-C Diagr.</a:t>
            </a:r>
          </a:p>
        </c:rich>
      </c:tx>
      <c:layout>
        <c:manualLayout>
          <c:xMode val="edge"/>
          <c:yMode val="edge"/>
          <c:x val="0.39038190710742654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2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-1086330</c:v>
                </c:pt>
                <c:pt idx="1">
                  <c:v>-1075714</c:v>
                </c:pt>
                <c:pt idx="2">
                  <c:v>-1075249.5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-1086330</c:v>
                </c:pt>
                <c:pt idx="1">
                  <c:v>-1075714</c:v>
                </c:pt>
                <c:pt idx="2">
                  <c:v>-1075249.5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9.7999999925377779E-3</c:v>
                </c:pt>
                <c:pt idx="1">
                  <c:v>-6.7289999744389206E-2</c:v>
                </c:pt>
                <c:pt idx="2">
                  <c:v>-8.2559999988006894E-2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-1086330</c:v>
                </c:pt>
                <c:pt idx="1">
                  <c:v>-1075714</c:v>
                </c:pt>
                <c:pt idx="2">
                  <c:v>-1075249.5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-1086330</c:v>
                </c:pt>
                <c:pt idx="1">
                  <c:v>-1075714</c:v>
                </c:pt>
                <c:pt idx="2">
                  <c:v>-1075249.5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-1086330</c:v>
                </c:pt>
                <c:pt idx="1">
                  <c:v>-1075714</c:v>
                </c:pt>
                <c:pt idx="2">
                  <c:v>-1075249.5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-1086330</c:v>
                </c:pt>
                <c:pt idx="1">
                  <c:v>-1075714</c:v>
                </c:pt>
                <c:pt idx="2">
                  <c:v>-1075249.5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-1086330</c:v>
                </c:pt>
                <c:pt idx="1">
                  <c:v>-1075714</c:v>
                </c:pt>
                <c:pt idx="2">
                  <c:v>-1075249.5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-1086330</c:v>
                </c:pt>
                <c:pt idx="1">
                  <c:v>-1075714</c:v>
                </c:pt>
                <c:pt idx="2">
                  <c:v>-1075249.5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1.0048906429169335E-2</c:v>
                </c:pt>
                <c:pt idx="1">
                  <c:v>-7.322758375102012E-2</c:v>
                </c:pt>
                <c:pt idx="2">
                  <c:v>-7.6871322418003984E-2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-1086330</c:v>
                </c:pt>
                <c:pt idx="1">
                  <c:v>-1075714</c:v>
                </c:pt>
                <c:pt idx="2">
                  <c:v>-1075249.5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544442.62153</v>
      </c>
      <c r="D7" s="29"/>
    </row>
    <row r="8" spans="1:15" x14ac:dyDescent="0.2">
      <c r="A8" t="s">
        <v>3</v>
      </c>
      <c r="C8" s="8">
        <v>0.45106000000000002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-8.5115929151086061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-7.8444320064232557E-6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59440.279662599729</v>
      </c>
      <c r="E15" s="14" t="s">
        <v>30</v>
      </c>
      <c r="F15" s="33">
        <f ca="1">NOW()+15018.5+$C$5/24</f>
        <v>59970.776190162032</v>
      </c>
    </row>
    <row r="16" spans="1:15" x14ac:dyDescent="0.2">
      <c r="A16" s="16" t="s">
        <v>4</v>
      </c>
      <c r="B16" s="10"/>
      <c r="C16" s="17">
        <f ca="1">+C8+C12</f>
        <v>0.45105215556799361</v>
      </c>
      <c r="E16" s="14" t="s">
        <v>35</v>
      </c>
      <c r="F16" s="15">
        <f ca="1">ROUND(2*(F15-$C$7)/$C$8,0)/2+F14</f>
        <v>-1074073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1177</v>
      </c>
    </row>
    <row r="18" spans="1:21" ht="14.25" thickTop="1" thickBot="1" x14ac:dyDescent="0.25">
      <c r="A18" s="16" t="s">
        <v>5</v>
      </c>
      <c r="B18" s="10"/>
      <c r="C18" s="19">
        <f ca="1">+C15</f>
        <v>59440.279662599729</v>
      </c>
      <c r="D18" s="20">
        <f ca="1">+C16</f>
        <v>0.45105215556799361</v>
      </c>
      <c r="E18" s="14" t="s">
        <v>31</v>
      </c>
      <c r="F18" s="18">
        <f ca="1">+$C$15+$C$16*F17-15018.5-$C$5/24</f>
        <v>44953.063883036593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54442.621529999997</v>
      </c>
      <c r="D21" s="8"/>
      <c r="E21">
        <f>+(C21-C$7)/C$8</f>
        <v>-1086329.9782734003</v>
      </c>
      <c r="F21">
        <f>ROUND(2*E21,0)/2</f>
        <v>-1086330</v>
      </c>
      <c r="G21">
        <f>+C21-(C$7+F21*C$8)</f>
        <v>9.7999999925377779E-3</v>
      </c>
      <c r="I21">
        <f>+G21</f>
        <v>9.7999999925377779E-3</v>
      </c>
      <c r="O21">
        <f ca="1">+C$11+C$12*$F21</f>
        <v>1.0048906429169335E-2</v>
      </c>
      <c r="Q21" s="43">
        <f>+C21-15018.5</f>
        <v>39424.121529999997</v>
      </c>
    </row>
    <row r="22" spans="1:21" x14ac:dyDescent="0.2">
      <c r="A22" s="45" t="s">
        <v>47</v>
      </c>
      <c r="B22" s="46" t="s">
        <v>48</v>
      </c>
      <c r="C22" s="47">
        <v>59230.997400000226</v>
      </c>
      <c r="D22" s="45"/>
      <c r="E22">
        <f t="shared" ref="E22:E23" si="0">+(C22-C$7)/C$8</f>
        <v>-1075714.1491819264</v>
      </c>
      <c r="F22">
        <f t="shared" ref="F22:F23" si="1">ROUND(2*E22,0)/2</f>
        <v>-1075714</v>
      </c>
      <c r="G22">
        <f t="shared" ref="G22:G23" si="2">+C22-(C$7+F22*C$8)</f>
        <v>-6.7289999744389206E-2</v>
      </c>
      <c r="I22">
        <f t="shared" ref="I22:I23" si="3">+G22</f>
        <v>-6.7289999744389206E-2</v>
      </c>
      <c r="O22">
        <f t="shared" ref="O22:O23" ca="1" si="4">+C$11+C$12*$F22</f>
        <v>-7.322758375102012E-2</v>
      </c>
      <c r="Q22" s="43">
        <f t="shared" ref="Q22:Q23" si="5">+C22-15018.5</f>
        <v>44212.497400000226</v>
      </c>
    </row>
    <row r="23" spans="1:21" x14ac:dyDescent="0.2">
      <c r="A23" s="45" t="s">
        <v>49</v>
      </c>
      <c r="B23" s="46" t="s">
        <v>50</v>
      </c>
      <c r="C23" s="47">
        <v>59440.499499999998</v>
      </c>
      <c r="D23" s="45">
        <v>2.9999999999999997E-4</v>
      </c>
      <c r="E23">
        <f t="shared" si="0"/>
        <v>-1075249.6830355164</v>
      </c>
      <c r="F23">
        <f t="shared" si="1"/>
        <v>-1075249.5</v>
      </c>
      <c r="G23">
        <f t="shared" si="2"/>
        <v>-8.2559999988006894E-2</v>
      </c>
      <c r="I23">
        <f t="shared" si="3"/>
        <v>-8.2559999988006894E-2</v>
      </c>
      <c r="O23">
        <f t="shared" ca="1" si="4"/>
        <v>-7.6871322418003984E-2</v>
      </c>
      <c r="Q23" s="43">
        <f t="shared" si="5"/>
        <v>44421.999499999998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2023-01-26T05:37:42Z</dcterms:modified>
</cp:coreProperties>
</file>