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8931A3B-58F5-4F07-8D44-6C8878ECD534}" xr6:coauthVersionLast="47" xr6:coauthVersionMax="47" xr10:uidLastSave="{00000000-0000-0000-0000-000000000000}"/>
  <bookViews>
    <workbookView xWindow="14550" yWindow="0" windowWidth="13995" windowHeight="14430" activeTab="1"/>
  </bookViews>
  <sheets>
    <sheet name="A (old)" sheetId="1" r:id="rId1"/>
    <sheet name="Active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67" i="2" l="1"/>
  <c r="F267" i="2" s="1"/>
  <c r="G267" i="2" s="1"/>
  <c r="K267" i="2" s="1"/>
  <c r="Q267" i="2"/>
  <c r="E268" i="2"/>
  <c r="F268" i="2"/>
  <c r="G268" i="2" s="1"/>
  <c r="K268" i="2" s="1"/>
  <c r="Q268" i="2"/>
  <c r="E254" i="2"/>
  <c r="F254" i="2"/>
  <c r="G254" i="2"/>
  <c r="K254" i="2"/>
  <c r="E255" i="2"/>
  <c r="F255" i="2"/>
  <c r="G255" i="2"/>
  <c r="K255" i="2"/>
  <c r="E256" i="2"/>
  <c r="F256" i="2"/>
  <c r="G256" i="2"/>
  <c r="K256" i="2"/>
  <c r="E257" i="2"/>
  <c r="F257" i="2"/>
  <c r="G257" i="2"/>
  <c r="K257" i="2"/>
  <c r="E258" i="2"/>
  <c r="F258" i="2"/>
  <c r="G258" i="2"/>
  <c r="K258" i="2"/>
  <c r="E259" i="2"/>
  <c r="F259" i="2"/>
  <c r="G259" i="2"/>
  <c r="K259" i="2"/>
  <c r="E260" i="2"/>
  <c r="F260" i="2"/>
  <c r="G260" i="2"/>
  <c r="K260" i="2"/>
  <c r="E261" i="2"/>
  <c r="F261" i="2"/>
  <c r="G261" i="2"/>
  <c r="K261" i="2"/>
  <c r="E262" i="2"/>
  <c r="F262" i="2"/>
  <c r="G262" i="2"/>
  <c r="K262" i="2"/>
  <c r="E263" i="2"/>
  <c r="F263" i="2"/>
  <c r="G263" i="2"/>
  <c r="K263" i="2"/>
  <c r="E264" i="2"/>
  <c r="F264" i="2"/>
  <c r="G264" i="2"/>
  <c r="K264" i="2"/>
  <c r="E265" i="2"/>
  <c r="F265" i="2"/>
  <c r="G265" i="2"/>
  <c r="K265" i="2"/>
  <c r="E266" i="2"/>
  <c r="F266" i="2"/>
  <c r="G266" i="2"/>
  <c r="K266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E252" i="2"/>
  <c r="F252" i="2"/>
  <c r="G252" i="2"/>
  <c r="K252" i="2"/>
  <c r="E245" i="2"/>
  <c r="F245" i="2"/>
  <c r="G245" i="2"/>
  <c r="E246" i="2"/>
  <c r="F246" i="2"/>
  <c r="G246" i="2"/>
  <c r="E247" i="2"/>
  <c r="F247" i="2"/>
  <c r="G247" i="2"/>
  <c r="J247" i="2"/>
  <c r="E248" i="2"/>
  <c r="F248" i="2"/>
  <c r="G248" i="2"/>
  <c r="J248" i="2"/>
  <c r="E249" i="2"/>
  <c r="F249" i="2"/>
  <c r="G249" i="2"/>
  <c r="K249" i="2"/>
  <c r="E250" i="2"/>
  <c r="F250" i="2"/>
  <c r="G250" i="2"/>
  <c r="K250" i="2"/>
  <c r="E251" i="2"/>
  <c r="F251" i="2"/>
  <c r="G251" i="2"/>
  <c r="K251" i="2"/>
  <c r="E253" i="2"/>
  <c r="F253" i="2"/>
  <c r="G253" i="2"/>
  <c r="K253" i="2"/>
  <c r="Q252" i="2"/>
  <c r="Q250" i="2"/>
  <c r="Q249" i="2"/>
  <c r="Q251" i="2"/>
  <c r="Q253" i="2"/>
  <c r="E122" i="2"/>
  <c r="F122" i="2"/>
  <c r="G122" i="2"/>
  <c r="J122" i="2"/>
  <c r="E123" i="2"/>
  <c r="F123" i="2"/>
  <c r="G123" i="2"/>
  <c r="J123" i="2"/>
  <c r="E124" i="2"/>
  <c r="F124" i="2"/>
  <c r="G124" i="2"/>
  <c r="J124" i="2"/>
  <c r="E177" i="2"/>
  <c r="F177" i="2"/>
  <c r="G177" i="2"/>
  <c r="J177" i="2"/>
  <c r="E179" i="2"/>
  <c r="F179" i="2"/>
  <c r="G179" i="2"/>
  <c r="J179" i="2"/>
  <c r="E180" i="2"/>
  <c r="F180" i="2"/>
  <c r="G180" i="2"/>
  <c r="J180" i="2"/>
  <c r="E186" i="2"/>
  <c r="F186" i="2"/>
  <c r="G186" i="2"/>
  <c r="J186" i="2"/>
  <c r="E190" i="2"/>
  <c r="F190" i="2"/>
  <c r="G190" i="2"/>
  <c r="J190" i="2"/>
  <c r="E191" i="2"/>
  <c r="F191" i="2"/>
  <c r="G191" i="2"/>
  <c r="J191" i="2"/>
  <c r="E193" i="2"/>
  <c r="F193" i="2"/>
  <c r="G193" i="2"/>
  <c r="J193" i="2"/>
  <c r="E194" i="2"/>
  <c r="F194" i="2"/>
  <c r="G194" i="2"/>
  <c r="J194" i="2"/>
  <c r="E197" i="2"/>
  <c r="F197" i="2"/>
  <c r="G197" i="2"/>
  <c r="J197" i="2"/>
  <c r="E198" i="2"/>
  <c r="F198" i="2"/>
  <c r="G198" i="2"/>
  <c r="J198" i="2"/>
  <c r="E203" i="2"/>
  <c r="F203" i="2"/>
  <c r="G203" i="2"/>
  <c r="J203" i="2"/>
  <c r="E214" i="2"/>
  <c r="F214" i="2"/>
  <c r="G214" i="2"/>
  <c r="J214" i="2"/>
  <c r="E215" i="2"/>
  <c r="F215" i="2"/>
  <c r="G215" i="2"/>
  <c r="J215" i="2"/>
  <c r="E216" i="2"/>
  <c r="F216" i="2"/>
  <c r="G216" i="2"/>
  <c r="J216" i="2"/>
  <c r="E217" i="2"/>
  <c r="F217" i="2"/>
  <c r="G217" i="2"/>
  <c r="J217" i="2"/>
  <c r="E218" i="2"/>
  <c r="F218" i="2"/>
  <c r="G218" i="2"/>
  <c r="J218" i="2"/>
  <c r="E219" i="2"/>
  <c r="F219" i="2"/>
  <c r="G219" i="2"/>
  <c r="J219" i="2"/>
  <c r="E220" i="2"/>
  <c r="F220" i="2"/>
  <c r="G220" i="2"/>
  <c r="J220" i="2"/>
  <c r="E221" i="2"/>
  <c r="F221" i="2"/>
  <c r="G221" i="2"/>
  <c r="J221" i="2"/>
  <c r="E222" i="2"/>
  <c r="F222" i="2"/>
  <c r="G222" i="2"/>
  <c r="J222" i="2"/>
  <c r="E223" i="2"/>
  <c r="F223" i="2"/>
  <c r="G223" i="2"/>
  <c r="J223" i="2"/>
  <c r="E224" i="2"/>
  <c r="F224" i="2"/>
  <c r="G224" i="2"/>
  <c r="J224" i="2"/>
  <c r="E225" i="2"/>
  <c r="F225" i="2"/>
  <c r="G225" i="2"/>
  <c r="J225" i="2"/>
  <c r="E227" i="2"/>
  <c r="F227" i="2"/>
  <c r="G227" i="2"/>
  <c r="J227" i="2"/>
  <c r="E229" i="2"/>
  <c r="F229" i="2"/>
  <c r="G229" i="2"/>
  <c r="J229" i="2"/>
  <c r="E232" i="2"/>
  <c r="F232" i="2"/>
  <c r="G232" i="2"/>
  <c r="J232" i="2"/>
  <c r="E239" i="2"/>
  <c r="F239" i="2"/>
  <c r="G239" i="2"/>
  <c r="J239" i="2"/>
  <c r="E199" i="2"/>
  <c r="F199" i="2"/>
  <c r="G199" i="2"/>
  <c r="J199" i="2"/>
  <c r="E200" i="2"/>
  <c r="F200" i="2"/>
  <c r="G200" i="2"/>
  <c r="K200" i="2"/>
  <c r="E205" i="2"/>
  <c r="F205" i="2"/>
  <c r="G205" i="2"/>
  <c r="K205" i="2"/>
  <c r="E207" i="2"/>
  <c r="F207" i="2"/>
  <c r="G207" i="2"/>
  <c r="K207" i="2"/>
  <c r="E208" i="2"/>
  <c r="F208" i="2"/>
  <c r="G208" i="2"/>
  <c r="K208" i="2"/>
  <c r="E209" i="2"/>
  <c r="F209" i="2"/>
  <c r="G209" i="2"/>
  <c r="K209" i="2"/>
  <c r="E210" i="2"/>
  <c r="F210" i="2"/>
  <c r="G210" i="2"/>
  <c r="K210" i="2"/>
  <c r="E211" i="2"/>
  <c r="F211" i="2"/>
  <c r="G211" i="2"/>
  <c r="K211" i="2"/>
  <c r="E212" i="2"/>
  <c r="F212" i="2"/>
  <c r="G212" i="2"/>
  <c r="K212" i="2"/>
  <c r="E213" i="2"/>
  <c r="F213" i="2"/>
  <c r="G213" i="2"/>
  <c r="K213" i="2"/>
  <c r="E204" i="2"/>
  <c r="F204" i="2"/>
  <c r="G204" i="2"/>
  <c r="K204" i="2"/>
  <c r="E228" i="2"/>
  <c r="F228" i="2"/>
  <c r="G228" i="2"/>
  <c r="K228" i="2"/>
  <c r="E233" i="2"/>
  <c r="F233" i="2"/>
  <c r="G233" i="2"/>
  <c r="K233" i="2"/>
  <c r="E230" i="2"/>
  <c r="F230" i="2"/>
  <c r="G230" i="2"/>
  <c r="K230" i="2"/>
  <c r="E236" i="2"/>
  <c r="F236" i="2"/>
  <c r="G236" i="2"/>
  <c r="K236" i="2"/>
  <c r="E234" i="2"/>
  <c r="F234" i="2"/>
  <c r="G234" i="2"/>
  <c r="K234" i="2"/>
  <c r="E235" i="2"/>
  <c r="F235" i="2"/>
  <c r="G235" i="2"/>
  <c r="K235" i="2"/>
  <c r="E238" i="2"/>
  <c r="F238" i="2"/>
  <c r="G238" i="2"/>
  <c r="K238" i="2"/>
  <c r="E242" i="2"/>
  <c r="F242" i="2"/>
  <c r="G242" i="2"/>
  <c r="K242" i="2"/>
  <c r="E226" i="2"/>
  <c r="F226" i="2"/>
  <c r="G226" i="2"/>
  <c r="K226" i="2"/>
  <c r="E121" i="2"/>
  <c r="F121" i="2"/>
  <c r="G121" i="2"/>
  <c r="J121" i="2"/>
  <c r="E195" i="2"/>
  <c r="F195" i="2"/>
  <c r="G195" i="2"/>
  <c r="K195" i="2"/>
  <c r="E21" i="2"/>
  <c r="F21" i="2"/>
  <c r="G21" i="2"/>
  <c r="H21" i="2"/>
  <c r="E23" i="2"/>
  <c r="F23" i="2"/>
  <c r="G23" i="2"/>
  <c r="I23" i="2"/>
  <c r="E24" i="2"/>
  <c r="F24" i="2"/>
  <c r="G24" i="2"/>
  <c r="E25" i="2"/>
  <c r="F25" i="2"/>
  <c r="G25" i="2"/>
  <c r="I25" i="2"/>
  <c r="E26" i="2"/>
  <c r="F26" i="2"/>
  <c r="G26" i="2"/>
  <c r="I26" i="2"/>
  <c r="E27" i="2"/>
  <c r="F27" i="2"/>
  <c r="G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E33" i="2"/>
  <c r="F33" i="2"/>
  <c r="G33" i="2"/>
  <c r="I33" i="2"/>
  <c r="E34" i="2"/>
  <c r="F34" i="2"/>
  <c r="G34" i="2"/>
  <c r="I34" i="2"/>
  <c r="E35" i="2"/>
  <c r="F35" i="2"/>
  <c r="G35" i="2"/>
  <c r="E36" i="2"/>
  <c r="F36" i="2"/>
  <c r="G36" i="2"/>
  <c r="I36" i="2"/>
  <c r="E37" i="2"/>
  <c r="F37" i="2"/>
  <c r="G37" i="2"/>
  <c r="E38" i="2"/>
  <c r="F38" i="2"/>
  <c r="G38" i="2"/>
  <c r="E39" i="2"/>
  <c r="F39" i="2"/>
  <c r="G39" i="2"/>
  <c r="I39" i="2"/>
  <c r="E40" i="2"/>
  <c r="F40" i="2"/>
  <c r="G40" i="2"/>
  <c r="E41" i="2"/>
  <c r="F41" i="2"/>
  <c r="G41" i="2"/>
  <c r="I41" i="2"/>
  <c r="E42" i="2"/>
  <c r="F42" i="2"/>
  <c r="G42" i="2"/>
  <c r="I42" i="2"/>
  <c r="E43" i="2"/>
  <c r="F43" i="2"/>
  <c r="G43" i="2"/>
  <c r="E44" i="2"/>
  <c r="F44" i="2"/>
  <c r="G44" i="2"/>
  <c r="I44" i="2"/>
  <c r="E45" i="2"/>
  <c r="F45" i="2"/>
  <c r="G45" i="2"/>
  <c r="E46" i="2"/>
  <c r="F46" i="2"/>
  <c r="G46" i="2"/>
  <c r="E47" i="2"/>
  <c r="F47" i="2"/>
  <c r="G47" i="2"/>
  <c r="I47" i="2"/>
  <c r="E48" i="2"/>
  <c r="F48" i="2"/>
  <c r="G48" i="2"/>
  <c r="E49" i="2"/>
  <c r="F49" i="2"/>
  <c r="G49" i="2"/>
  <c r="I49" i="2"/>
  <c r="E50" i="2"/>
  <c r="F50" i="2"/>
  <c r="G50" i="2"/>
  <c r="I50" i="2"/>
  <c r="E51" i="2"/>
  <c r="F51" i="2"/>
  <c r="G51" i="2"/>
  <c r="E52" i="2"/>
  <c r="F52" i="2"/>
  <c r="G52" i="2"/>
  <c r="I52" i="2"/>
  <c r="E53" i="2"/>
  <c r="F53" i="2"/>
  <c r="G53" i="2"/>
  <c r="E54" i="2"/>
  <c r="F54" i="2"/>
  <c r="G54" i="2"/>
  <c r="E55" i="2"/>
  <c r="F55" i="2"/>
  <c r="G55" i="2"/>
  <c r="I55" i="2"/>
  <c r="E56" i="2"/>
  <c r="F56" i="2"/>
  <c r="G56" i="2"/>
  <c r="E57" i="2"/>
  <c r="F57" i="2"/>
  <c r="G57" i="2"/>
  <c r="I57" i="2"/>
  <c r="E58" i="2"/>
  <c r="F58" i="2"/>
  <c r="G58" i="2"/>
  <c r="I58" i="2"/>
  <c r="E59" i="2"/>
  <c r="F59" i="2"/>
  <c r="G59" i="2"/>
  <c r="E60" i="2"/>
  <c r="F60" i="2"/>
  <c r="G60" i="2"/>
  <c r="I60" i="2"/>
  <c r="E61" i="2"/>
  <c r="F61" i="2"/>
  <c r="G61" i="2"/>
  <c r="E62" i="2"/>
  <c r="F62" i="2"/>
  <c r="G62" i="2"/>
  <c r="E63" i="2"/>
  <c r="F63" i="2"/>
  <c r="G63" i="2"/>
  <c r="I63" i="2"/>
  <c r="E64" i="2"/>
  <c r="F64" i="2"/>
  <c r="G64" i="2"/>
  <c r="E65" i="2"/>
  <c r="F65" i="2"/>
  <c r="G65" i="2"/>
  <c r="I65" i="2"/>
  <c r="E66" i="2"/>
  <c r="F66" i="2"/>
  <c r="G66" i="2"/>
  <c r="I66" i="2"/>
  <c r="E67" i="2"/>
  <c r="F67" i="2"/>
  <c r="G67" i="2"/>
  <c r="E68" i="2"/>
  <c r="F68" i="2"/>
  <c r="G68" i="2"/>
  <c r="I68" i="2"/>
  <c r="E69" i="2"/>
  <c r="F69" i="2"/>
  <c r="G69" i="2"/>
  <c r="I69" i="2"/>
  <c r="E70" i="2"/>
  <c r="F70" i="2"/>
  <c r="G70" i="2"/>
  <c r="E71" i="2"/>
  <c r="F71" i="2"/>
  <c r="G71" i="2"/>
  <c r="I71" i="2"/>
  <c r="E72" i="2"/>
  <c r="F72" i="2"/>
  <c r="G72" i="2"/>
  <c r="E73" i="2"/>
  <c r="F73" i="2"/>
  <c r="G73" i="2"/>
  <c r="I73" i="2"/>
  <c r="E74" i="2"/>
  <c r="F74" i="2"/>
  <c r="G74" i="2"/>
  <c r="I74" i="2"/>
  <c r="E75" i="2"/>
  <c r="F75" i="2"/>
  <c r="G75" i="2"/>
  <c r="E76" i="2"/>
  <c r="F76" i="2"/>
  <c r="G76" i="2"/>
  <c r="I76" i="2"/>
  <c r="E77" i="2"/>
  <c r="F77" i="2"/>
  <c r="G77" i="2"/>
  <c r="E78" i="2"/>
  <c r="F78" i="2"/>
  <c r="G78" i="2"/>
  <c r="I78" i="2"/>
  <c r="E79" i="2"/>
  <c r="F79" i="2"/>
  <c r="G79" i="2"/>
  <c r="I79" i="2"/>
  <c r="E80" i="2"/>
  <c r="F80" i="2"/>
  <c r="G80" i="2"/>
  <c r="I80" i="2"/>
  <c r="E81" i="2"/>
  <c r="F81" i="2"/>
  <c r="G81" i="2"/>
  <c r="I81" i="2"/>
  <c r="E82" i="2"/>
  <c r="F82" i="2"/>
  <c r="G82" i="2"/>
  <c r="I82" i="2"/>
  <c r="E83" i="2"/>
  <c r="F83" i="2"/>
  <c r="G83" i="2"/>
  <c r="E84" i="2"/>
  <c r="F84" i="2"/>
  <c r="G84" i="2"/>
  <c r="I84" i="2"/>
  <c r="E85" i="2"/>
  <c r="F85" i="2"/>
  <c r="G85" i="2"/>
  <c r="E86" i="2"/>
  <c r="F86" i="2"/>
  <c r="G86" i="2"/>
  <c r="E87" i="2"/>
  <c r="F87" i="2"/>
  <c r="G87" i="2"/>
  <c r="I87" i="2"/>
  <c r="E88" i="2"/>
  <c r="F88" i="2"/>
  <c r="G88" i="2"/>
  <c r="E89" i="2"/>
  <c r="F89" i="2"/>
  <c r="G89" i="2"/>
  <c r="I89" i="2"/>
  <c r="E90" i="2"/>
  <c r="F90" i="2"/>
  <c r="G90" i="2"/>
  <c r="I90" i="2"/>
  <c r="E91" i="2"/>
  <c r="F91" i="2"/>
  <c r="G91" i="2"/>
  <c r="E92" i="2"/>
  <c r="F92" i="2"/>
  <c r="G92" i="2"/>
  <c r="I92" i="2"/>
  <c r="E93" i="2"/>
  <c r="F93" i="2"/>
  <c r="G93" i="2"/>
  <c r="E94" i="2"/>
  <c r="F94" i="2"/>
  <c r="G94" i="2"/>
  <c r="I94" i="2"/>
  <c r="E95" i="2"/>
  <c r="F95" i="2"/>
  <c r="G95" i="2"/>
  <c r="I95" i="2"/>
  <c r="E96" i="2"/>
  <c r="F96" i="2"/>
  <c r="G96" i="2"/>
  <c r="E97" i="2"/>
  <c r="F97" i="2"/>
  <c r="G97" i="2"/>
  <c r="I97" i="2"/>
  <c r="E98" i="2"/>
  <c r="F98" i="2"/>
  <c r="G98" i="2"/>
  <c r="I98" i="2"/>
  <c r="E99" i="2"/>
  <c r="F99" i="2"/>
  <c r="G99" i="2"/>
  <c r="E100" i="2"/>
  <c r="F100" i="2"/>
  <c r="G100" i="2"/>
  <c r="I100" i="2"/>
  <c r="E105" i="2"/>
  <c r="F105" i="2"/>
  <c r="G105" i="2"/>
  <c r="E153" i="2"/>
  <c r="F153" i="2"/>
  <c r="G153" i="2"/>
  <c r="E154" i="2"/>
  <c r="F154" i="2"/>
  <c r="G154" i="2"/>
  <c r="I154" i="2"/>
  <c r="E174" i="2"/>
  <c r="F174" i="2"/>
  <c r="G174" i="2"/>
  <c r="E181" i="2"/>
  <c r="F181" i="2"/>
  <c r="G181" i="2"/>
  <c r="E182" i="2"/>
  <c r="F182" i="2"/>
  <c r="G182" i="2"/>
  <c r="I182" i="2"/>
  <c r="E189" i="2"/>
  <c r="F189" i="2"/>
  <c r="G189" i="2"/>
  <c r="E192" i="2"/>
  <c r="F192" i="2"/>
  <c r="G192" i="2"/>
  <c r="E196" i="2"/>
  <c r="F196" i="2"/>
  <c r="G196" i="2"/>
  <c r="E201" i="2"/>
  <c r="F201" i="2"/>
  <c r="G201" i="2"/>
  <c r="E202" i="2"/>
  <c r="F202" i="2"/>
  <c r="G202" i="2"/>
  <c r="I202" i="2"/>
  <c r="E183" i="2"/>
  <c r="F183" i="2"/>
  <c r="G183" i="2"/>
  <c r="I183" i="2"/>
  <c r="E126" i="2"/>
  <c r="F126" i="2"/>
  <c r="G126" i="2"/>
  <c r="E127" i="2"/>
  <c r="F127" i="2"/>
  <c r="G127" i="2"/>
  <c r="E140" i="2"/>
  <c r="F140" i="2"/>
  <c r="G140" i="2"/>
  <c r="E170" i="2"/>
  <c r="F170" i="2"/>
  <c r="G170" i="2"/>
  <c r="E155" i="2"/>
  <c r="F155" i="2"/>
  <c r="G155" i="2"/>
  <c r="E156" i="2"/>
  <c r="F156" i="2"/>
  <c r="G156" i="2"/>
  <c r="E158" i="2"/>
  <c r="F158" i="2"/>
  <c r="G158" i="2"/>
  <c r="E159" i="2"/>
  <c r="F159" i="2"/>
  <c r="G159" i="2"/>
  <c r="E165" i="2"/>
  <c r="F165" i="2"/>
  <c r="G165" i="2"/>
  <c r="E169" i="2"/>
  <c r="F169" i="2"/>
  <c r="G169" i="2"/>
  <c r="E171" i="2"/>
  <c r="F171" i="2"/>
  <c r="G171" i="2"/>
  <c r="E172" i="2"/>
  <c r="F172" i="2"/>
  <c r="G172" i="2"/>
  <c r="E173" i="2"/>
  <c r="F173" i="2"/>
  <c r="G173" i="2"/>
  <c r="E175" i="2"/>
  <c r="F175" i="2"/>
  <c r="G175" i="2"/>
  <c r="E176" i="2"/>
  <c r="F176" i="2"/>
  <c r="G176" i="2"/>
  <c r="E178" i="2"/>
  <c r="F178" i="2"/>
  <c r="G178" i="2"/>
  <c r="E184" i="2"/>
  <c r="F184" i="2"/>
  <c r="G184" i="2"/>
  <c r="E185" i="2"/>
  <c r="F185" i="2"/>
  <c r="G185" i="2"/>
  <c r="E187" i="2"/>
  <c r="F187" i="2"/>
  <c r="G187" i="2"/>
  <c r="E188" i="2"/>
  <c r="F188" i="2"/>
  <c r="G188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5" i="2"/>
  <c r="F125" i="2"/>
  <c r="G125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9" i="2"/>
  <c r="F139" i="2"/>
  <c r="G139" i="2"/>
  <c r="E141" i="2"/>
  <c r="F141" i="2"/>
  <c r="G141" i="2"/>
  <c r="E142" i="2"/>
  <c r="F142" i="2"/>
  <c r="G142" i="2"/>
  <c r="E143" i="2"/>
  <c r="F143" i="2"/>
  <c r="G143" i="2"/>
  <c r="E145" i="2"/>
  <c r="F145" i="2"/>
  <c r="G145" i="2"/>
  <c r="E146" i="2"/>
  <c r="F146" i="2"/>
  <c r="G146" i="2"/>
  <c r="E147" i="2"/>
  <c r="F147" i="2"/>
  <c r="G147" i="2"/>
  <c r="I147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7" i="2"/>
  <c r="F157" i="2"/>
  <c r="G157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6" i="2"/>
  <c r="F166" i="2"/>
  <c r="G166" i="2"/>
  <c r="E167" i="2"/>
  <c r="F167" i="2"/>
  <c r="G167" i="2"/>
  <c r="E168" i="2"/>
  <c r="F168" i="2"/>
  <c r="G168" i="2"/>
  <c r="E144" i="2"/>
  <c r="F144" i="2"/>
  <c r="G144" i="2"/>
  <c r="E148" i="2"/>
  <c r="F148" i="2"/>
  <c r="G148" i="2"/>
  <c r="E133" i="2"/>
  <c r="F133" i="2"/>
  <c r="G133" i="2"/>
  <c r="E135" i="2"/>
  <c r="F135" i="2"/>
  <c r="G135" i="2"/>
  <c r="E137" i="2"/>
  <c r="F137" i="2"/>
  <c r="G137" i="2"/>
  <c r="E22" i="2"/>
  <c r="F22" i="2"/>
  <c r="G22" i="2"/>
  <c r="E231" i="2"/>
  <c r="F231" i="2"/>
  <c r="G231" i="2"/>
  <c r="E206" i="2"/>
  <c r="F206" i="2"/>
  <c r="G206" i="2"/>
  <c r="E237" i="2"/>
  <c r="F237" i="2"/>
  <c r="G237" i="2"/>
  <c r="E240" i="2"/>
  <c r="F240" i="2"/>
  <c r="G240" i="2"/>
  <c r="E241" i="2"/>
  <c r="F241" i="2"/>
  <c r="G241" i="2"/>
  <c r="E243" i="2"/>
  <c r="F243" i="2"/>
  <c r="G243" i="2"/>
  <c r="E244" i="2"/>
  <c r="F244" i="2"/>
  <c r="G244" i="2"/>
  <c r="E134" i="2"/>
  <c r="F134" i="2"/>
  <c r="G134" i="2"/>
  <c r="E136" i="2"/>
  <c r="F136" i="2"/>
  <c r="G136" i="2"/>
  <c r="E138" i="2"/>
  <c r="F138" i="2"/>
  <c r="G138" i="2"/>
  <c r="E106" i="2"/>
  <c r="F106" i="2"/>
  <c r="D9" i="2"/>
  <c r="C9" i="2"/>
  <c r="Q21" i="2"/>
  <c r="Q23" i="2"/>
  <c r="I24" i="2"/>
  <c r="Q24" i="2"/>
  <c r="Q25" i="2"/>
  <c r="Q26" i="2"/>
  <c r="I27" i="2"/>
  <c r="Q27" i="2"/>
  <c r="Q28" i="2"/>
  <c r="Q29" i="2"/>
  <c r="Q30" i="2"/>
  <c r="Q31" i="2"/>
  <c r="I32" i="2"/>
  <c r="Q32" i="2"/>
  <c r="Q33" i="2"/>
  <c r="Q34" i="2"/>
  <c r="I35" i="2"/>
  <c r="Q35" i="2"/>
  <c r="Q36" i="2"/>
  <c r="I37" i="2"/>
  <c r="Q37" i="2"/>
  <c r="I38" i="2"/>
  <c r="Q38" i="2"/>
  <c r="Q39" i="2"/>
  <c r="I40" i="2"/>
  <c r="Q40" i="2"/>
  <c r="Q41" i="2"/>
  <c r="Q42" i="2"/>
  <c r="I43" i="2"/>
  <c r="Q43" i="2"/>
  <c r="Q44" i="2"/>
  <c r="I45" i="2"/>
  <c r="Q45" i="2"/>
  <c r="I46" i="2"/>
  <c r="Q46" i="2"/>
  <c r="Q47" i="2"/>
  <c r="I48" i="2"/>
  <c r="Q48" i="2"/>
  <c r="Q49" i="2"/>
  <c r="Q50" i="2"/>
  <c r="I51" i="2"/>
  <c r="Q51" i="2"/>
  <c r="Q52" i="2"/>
  <c r="I53" i="2"/>
  <c r="Q53" i="2"/>
  <c r="I54" i="2"/>
  <c r="Q54" i="2"/>
  <c r="Q55" i="2"/>
  <c r="I56" i="2"/>
  <c r="Q56" i="2"/>
  <c r="Q57" i="2"/>
  <c r="Q58" i="2"/>
  <c r="I59" i="2"/>
  <c r="Q59" i="2"/>
  <c r="Q60" i="2"/>
  <c r="I61" i="2"/>
  <c r="Q61" i="2"/>
  <c r="I62" i="2"/>
  <c r="Q62" i="2"/>
  <c r="Q63" i="2"/>
  <c r="I64" i="2"/>
  <c r="Q64" i="2"/>
  <c r="Q65" i="2"/>
  <c r="Q66" i="2"/>
  <c r="I67" i="2"/>
  <c r="Q67" i="2"/>
  <c r="Q68" i="2"/>
  <c r="Q69" i="2"/>
  <c r="I70" i="2"/>
  <c r="Q70" i="2"/>
  <c r="Q71" i="2"/>
  <c r="I72" i="2"/>
  <c r="Q72" i="2"/>
  <c r="Q73" i="2"/>
  <c r="Q74" i="2"/>
  <c r="I75" i="2"/>
  <c r="Q75" i="2"/>
  <c r="Q76" i="2"/>
  <c r="I77" i="2"/>
  <c r="Q77" i="2"/>
  <c r="Q78" i="2"/>
  <c r="Q79" i="2"/>
  <c r="Q80" i="2"/>
  <c r="Q81" i="2"/>
  <c r="Q82" i="2"/>
  <c r="I83" i="2"/>
  <c r="Q83" i="2"/>
  <c r="Q84" i="2"/>
  <c r="I85" i="2"/>
  <c r="Q85" i="2"/>
  <c r="I86" i="2"/>
  <c r="Q86" i="2"/>
  <c r="Q87" i="2"/>
  <c r="I88" i="2"/>
  <c r="Q88" i="2"/>
  <c r="Q89" i="2"/>
  <c r="Q90" i="2"/>
  <c r="I91" i="2"/>
  <c r="Q91" i="2"/>
  <c r="Q92" i="2"/>
  <c r="I93" i="2"/>
  <c r="Q93" i="2"/>
  <c r="Q94" i="2"/>
  <c r="Q95" i="2"/>
  <c r="I96" i="2"/>
  <c r="Q96" i="2"/>
  <c r="Q97" i="2"/>
  <c r="Q98" i="2"/>
  <c r="I99" i="2"/>
  <c r="Q99" i="2"/>
  <c r="Q100" i="2"/>
  <c r="I105" i="2"/>
  <c r="Q105" i="2"/>
  <c r="I153" i="2"/>
  <c r="Q153" i="2"/>
  <c r="Q154" i="2"/>
  <c r="J174" i="2"/>
  <c r="Q174" i="2"/>
  <c r="Q181" i="2"/>
  <c r="Q182" i="2"/>
  <c r="I189" i="2"/>
  <c r="Q189" i="2"/>
  <c r="Q192" i="2"/>
  <c r="K196" i="2"/>
  <c r="Q196" i="2"/>
  <c r="Q201" i="2"/>
  <c r="Q202" i="2"/>
  <c r="G97" i="3"/>
  <c r="C97" i="3"/>
  <c r="E97" i="3"/>
  <c r="G188" i="3"/>
  <c r="C188" i="3"/>
  <c r="E188" i="3"/>
  <c r="G187" i="3"/>
  <c r="C187" i="3"/>
  <c r="E187" i="3"/>
  <c r="G96" i="3"/>
  <c r="C96" i="3"/>
  <c r="E96" i="3"/>
  <c r="G95" i="3"/>
  <c r="C95" i="3"/>
  <c r="E95" i="3"/>
  <c r="G94" i="3"/>
  <c r="C94" i="3"/>
  <c r="E94" i="3"/>
  <c r="G93" i="3"/>
  <c r="C93" i="3"/>
  <c r="E93" i="3"/>
  <c r="G186" i="3"/>
  <c r="C186" i="3"/>
  <c r="E186" i="3"/>
  <c r="G185" i="3"/>
  <c r="C185" i="3"/>
  <c r="E185" i="3"/>
  <c r="G92" i="3"/>
  <c r="C92" i="3"/>
  <c r="E92" i="3"/>
  <c r="G91" i="3"/>
  <c r="C91" i="3"/>
  <c r="E91" i="3"/>
  <c r="G184" i="3"/>
  <c r="C184" i="3"/>
  <c r="E184" i="3"/>
  <c r="G90" i="3"/>
  <c r="C90" i="3"/>
  <c r="E90" i="3"/>
  <c r="G89" i="3"/>
  <c r="C89" i="3"/>
  <c r="E89" i="3"/>
  <c r="G183" i="3"/>
  <c r="C183" i="3"/>
  <c r="E183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182" i="3"/>
  <c r="C182" i="3"/>
  <c r="E182" i="3"/>
  <c r="G181" i="3"/>
  <c r="C181" i="3"/>
  <c r="E181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180" i="3"/>
  <c r="C180" i="3"/>
  <c r="E180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179" i="3"/>
  <c r="C179" i="3"/>
  <c r="E179" i="3"/>
  <c r="G178" i="3"/>
  <c r="C178" i="3"/>
  <c r="E17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77" i="3"/>
  <c r="C177" i="3"/>
  <c r="E177" i="3"/>
  <c r="G14" i="3"/>
  <c r="C14" i="3"/>
  <c r="E14" i="3"/>
  <c r="G13" i="3"/>
  <c r="C13" i="3"/>
  <c r="E13" i="3"/>
  <c r="G12" i="3"/>
  <c r="C12" i="3"/>
  <c r="E12" i="3"/>
  <c r="G11" i="3"/>
  <c r="C11" i="3"/>
  <c r="E11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H97" i="3"/>
  <c r="D97" i="3"/>
  <c r="B97" i="3"/>
  <c r="A97" i="3"/>
  <c r="H188" i="3"/>
  <c r="B188" i="3"/>
  <c r="D188" i="3"/>
  <c r="A188" i="3"/>
  <c r="H187" i="3"/>
  <c r="D187" i="3"/>
  <c r="B187" i="3"/>
  <c r="A18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186" i="3"/>
  <c r="B186" i="3"/>
  <c r="D186" i="3"/>
  <c r="A186" i="3"/>
  <c r="H185" i="3"/>
  <c r="D185" i="3"/>
  <c r="B185" i="3"/>
  <c r="A185" i="3"/>
  <c r="H92" i="3"/>
  <c r="B92" i="3"/>
  <c r="D92" i="3"/>
  <c r="A92" i="3"/>
  <c r="H91" i="3"/>
  <c r="D91" i="3"/>
  <c r="B91" i="3"/>
  <c r="A91" i="3"/>
  <c r="H184" i="3"/>
  <c r="B184" i="3"/>
  <c r="D184" i="3"/>
  <c r="A184" i="3"/>
  <c r="H90" i="3"/>
  <c r="D90" i="3"/>
  <c r="B90" i="3"/>
  <c r="A90" i="3"/>
  <c r="H89" i="3"/>
  <c r="B89" i="3"/>
  <c r="D89" i="3"/>
  <c r="A89" i="3"/>
  <c r="H183" i="3"/>
  <c r="D183" i="3"/>
  <c r="B183" i="3"/>
  <c r="A183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182" i="3"/>
  <c r="B182" i="3"/>
  <c r="D182" i="3"/>
  <c r="A182" i="3"/>
  <c r="H181" i="3"/>
  <c r="D181" i="3"/>
  <c r="B181" i="3"/>
  <c r="A181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180" i="3"/>
  <c r="B180" i="3"/>
  <c r="D180" i="3"/>
  <c r="A180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179" i="3"/>
  <c r="B179" i="3"/>
  <c r="D179" i="3"/>
  <c r="A179" i="3"/>
  <c r="H178" i="3"/>
  <c r="D178" i="3"/>
  <c r="B178" i="3"/>
  <c r="A17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77" i="3"/>
  <c r="D177" i="3"/>
  <c r="B177" i="3"/>
  <c r="A177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F169" i="3"/>
  <c r="D169" i="3"/>
  <c r="B169" i="3"/>
  <c r="A169" i="3"/>
  <c r="H168" i="3"/>
  <c r="B168" i="3"/>
  <c r="F168" i="3"/>
  <c r="D168" i="3"/>
  <c r="A168" i="3"/>
  <c r="H167" i="3"/>
  <c r="F167" i="3"/>
  <c r="D167" i="3"/>
  <c r="B167" i="3"/>
  <c r="A167" i="3"/>
  <c r="H166" i="3"/>
  <c r="B166" i="3"/>
  <c r="F166" i="3"/>
  <c r="D166" i="3"/>
  <c r="A166" i="3"/>
  <c r="H165" i="3"/>
  <c r="B165" i="3"/>
  <c r="F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Q246" i="2"/>
  <c r="K246" i="2"/>
  <c r="Q245" i="2"/>
  <c r="K245" i="2"/>
  <c r="Q248" i="2"/>
  <c r="Q247" i="2"/>
  <c r="Q239" i="2"/>
  <c r="K240" i="2"/>
  <c r="Q240" i="2"/>
  <c r="K241" i="2"/>
  <c r="Q241" i="2"/>
  <c r="K243" i="2"/>
  <c r="Q243" i="2"/>
  <c r="K244" i="2"/>
  <c r="Q244" i="2"/>
  <c r="Q242" i="2"/>
  <c r="Q231" i="2"/>
  <c r="Q238" i="2"/>
  <c r="Q237" i="2"/>
  <c r="Q235" i="2"/>
  <c r="Q232" i="2"/>
  <c r="Q230" i="2"/>
  <c r="Q206" i="2"/>
  <c r="F16" i="2"/>
  <c r="F17" i="2" s="1"/>
  <c r="C17" i="2"/>
  <c r="Q234" i="2"/>
  <c r="H22" i="2"/>
  <c r="Q22" i="2"/>
  <c r="I101" i="2"/>
  <c r="Q101" i="2"/>
  <c r="I102" i="2"/>
  <c r="Q102" i="2"/>
  <c r="I103" i="2"/>
  <c r="Q103" i="2"/>
  <c r="I104" i="2"/>
  <c r="Q104" i="2"/>
  <c r="Q106" i="2"/>
  <c r="I107" i="2"/>
  <c r="Q107" i="2"/>
  <c r="I108" i="2"/>
  <c r="Q108" i="2"/>
  <c r="I109" i="2"/>
  <c r="Q109" i="2"/>
  <c r="I110" i="2"/>
  <c r="Q110" i="2"/>
  <c r="I111" i="2"/>
  <c r="Q111" i="2"/>
  <c r="I112" i="2"/>
  <c r="Q112" i="2"/>
  <c r="I113" i="2"/>
  <c r="Q113" i="2"/>
  <c r="I114" i="2"/>
  <c r="Q114" i="2"/>
  <c r="I115" i="2"/>
  <c r="Q115" i="2"/>
  <c r="I116" i="2"/>
  <c r="Q116" i="2"/>
  <c r="I117" i="2"/>
  <c r="Q117" i="2"/>
  <c r="I118" i="2"/>
  <c r="Q118" i="2"/>
  <c r="I119" i="2"/>
  <c r="Q119" i="2"/>
  <c r="I120" i="2"/>
  <c r="Q120" i="2"/>
  <c r="Q121" i="2"/>
  <c r="Q122" i="2"/>
  <c r="Q123" i="2"/>
  <c r="Q124" i="2"/>
  <c r="I125" i="2"/>
  <c r="Q125" i="2"/>
  <c r="I126" i="2"/>
  <c r="Q126" i="2"/>
  <c r="I127" i="2"/>
  <c r="Q127" i="2"/>
  <c r="I128" i="2"/>
  <c r="Q128" i="2"/>
  <c r="I129" i="2"/>
  <c r="Q129" i="2"/>
  <c r="I130" i="2"/>
  <c r="Q130" i="2"/>
  <c r="I131" i="2"/>
  <c r="Q131" i="2"/>
  <c r="I132" i="2"/>
  <c r="Q132" i="2"/>
  <c r="J134" i="2"/>
  <c r="Q134" i="2"/>
  <c r="J133" i="2"/>
  <c r="Q133" i="2"/>
  <c r="J136" i="2"/>
  <c r="Q136" i="2"/>
  <c r="J135" i="2"/>
  <c r="Q135" i="2"/>
  <c r="J138" i="2"/>
  <c r="Q138" i="2"/>
  <c r="J137" i="2"/>
  <c r="Q137" i="2"/>
  <c r="I139" i="2"/>
  <c r="Q139" i="2"/>
  <c r="I140" i="2"/>
  <c r="Q140" i="2"/>
  <c r="I141" i="2"/>
  <c r="Q141" i="2"/>
  <c r="I142" i="2"/>
  <c r="Q142" i="2"/>
  <c r="I143" i="2"/>
  <c r="Q143" i="2"/>
  <c r="I144" i="2"/>
  <c r="Q144" i="2"/>
  <c r="I145" i="2"/>
  <c r="Q145" i="2"/>
  <c r="I146" i="2"/>
  <c r="Q146" i="2"/>
  <c r="Q147" i="2"/>
  <c r="I148" i="2"/>
  <c r="Q148" i="2"/>
  <c r="I149" i="2"/>
  <c r="Q149" i="2"/>
  <c r="I150" i="2"/>
  <c r="Q150" i="2"/>
  <c r="I151" i="2"/>
  <c r="Q151" i="2"/>
  <c r="I152" i="2"/>
  <c r="Q152" i="2"/>
  <c r="I155" i="2"/>
  <c r="Q155" i="2"/>
  <c r="I156" i="2"/>
  <c r="Q156" i="2"/>
  <c r="I157" i="2"/>
  <c r="Q157" i="2"/>
  <c r="I158" i="2"/>
  <c r="Q158" i="2"/>
  <c r="I159" i="2"/>
  <c r="Q159" i="2"/>
  <c r="I160" i="2"/>
  <c r="Q160" i="2"/>
  <c r="I161" i="2"/>
  <c r="Q161" i="2"/>
  <c r="I162" i="2"/>
  <c r="Q162" i="2"/>
  <c r="I163" i="2"/>
  <c r="Q163" i="2"/>
  <c r="I164" i="2"/>
  <c r="Q164" i="2"/>
  <c r="I165" i="2"/>
  <c r="Q165" i="2"/>
  <c r="I166" i="2"/>
  <c r="Q166" i="2"/>
  <c r="I167" i="2"/>
  <c r="Q167" i="2"/>
  <c r="I168" i="2"/>
  <c r="Q168" i="2"/>
  <c r="I169" i="2"/>
  <c r="Q169" i="2"/>
  <c r="I170" i="2"/>
  <c r="Q170" i="2"/>
  <c r="I171" i="2"/>
  <c r="Q171" i="2"/>
  <c r="I172" i="2"/>
  <c r="Q172" i="2"/>
  <c r="I173" i="2"/>
  <c r="Q173" i="2"/>
  <c r="I175" i="2"/>
  <c r="Q175" i="2"/>
  <c r="I176" i="2"/>
  <c r="Q176" i="2"/>
  <c r="Q177" i="2"/>
  <c r="I178" i="2"/>
  <c r="Q178" i="2"/>
  <c r="Q179" i="2"/>
  <c r="Q180" i="2"/>
  <c r="Q183" i="2"/>
  <c r="I184" i="2"/>
  <c r="Q184" i="2"/>
  <c r="I185" i="2"/>
  <c r="Q185" i="2"/>
  <c r="Q186" i="2"/>
  <c r="I187" i="2"/>
  <c r="Q187" i="2"/>
  <c r="J188" i="2"/>
  <c r="Q188" i="2"/>
  <c r="Q190" i="2"/>
  <c r="Q191" i="2"/>
  <c r="Q193" i="2"/>
  <c r="Q194" i="2"/>
  <c r="Q195" i="2"/>
  <c r="Q197" i="2"/>
  <c r="Q198" i="2"/>
  <c r="Q199" i="2"/>
  <c r="Q200" i="2"/>
  <c r="Q203" i="2"/>
  <c r="Q204" i="2"/>
  <c r="Q205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3" i="2"/>
  <c r="Q236" i="2"/>
  <c r="Q139" i="1"/>
  <c r="E138" i="1"/>
  <c r="F138" i="1"/>
  <c r="G138" i="1"/>
  <c r="J138" i="1"/>
  <c r="E139" i="1"/>
  <c r="F139" i="1"/>
  <c r="G139" i="1"/>
  <c r="J139" i="1"/>
  <c r="E114" i="1"/>
  <c r="F114" i="1"/>
  <c r="G114" i="1"/>
  <c r="E115" i="1"/>
  <c r="F115" i="1"/>
  <c r="G115" i="1"/>
  <c r="J115" i="1"/>
  <c r="E116" i="1"/>
  <c r="F116" i="1"/>
  <c r="G116" i="1"/>
  <c r="J116" i="1"/>
  <c r="E117" i="1"/>
  <c r="F117" i="1"/>
  <c r="G117" i="1"/>
  <c r="J117" i="1"/>
  <c r="E118" i="1"/>
  <c r="F118" i="1"/>
  <c r="G118" i="1"/>
  <c r="J118" i="1"/>
  <c r="E119" i="1"/>
  <c r="F119" i="1"/>
  <c r="G119" i="1"/>
  <c r="J119" i="1"/>
  <c r="E120" i="1"/>
  <c r="F120" i="1"/>
  <c r="G120" i="1"/>
  <c r="J120" i="1"/>
  <c r="E121" i="1"/>
  <c r="F121" i="1"/>
  <c r="G121" i="1"/>
  <c r="E122" i="1"/>
  <c r="F122" i="1"/>
  <c r="G122" i="1"/>
  <c r="E123" i="1"/>
  <c r="F123" i="1"/>
  <c r="G123" i="1"/>
  <c r="J123" i="1"/>
  <c r="E124" i="1"/>
  <c r="F124" i="1"/>
  <c r="G124" i="1"/>
  <c r="J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J128" i="1"/>
  <c r="E129" i="1"/>
  <c r="F129" i="1"/>
  <c r="G129" i="1"/>
  <c r="J129" i="1"/>
  <c r="E130" i="1"/>
  <c r="F130" i="1"/>
  <c r="G130" i="1"/>
  <c r="E131" i="1"/>
  <c r="F131" i="1"/>
  <c r="G131" i="1"/>
  <c r="J131" i="1"/>
  <c r="E132" i="1"/>
  <c r="F132" i="1"/>
  <c r="G132" i="1"/>
  <c r="J132" i="1"/>
  <c r="E133" i="1"/>
  <c r="F133" i="1"/>
  <c r="G133" i="1"/>
  <c r="J133" i="1"/>
  <c r="E134" i="1"/>
  <c r="F134" i="1"/>
  <c r="G134" i="1"/>
  <c r="J134" i="1"/>
  <c r="E135" i="1"/>
  <c r="F135" i="1"/>
  <c r="G135" i="1"/>
  <c r="J135" i="1"/>
  <c r="E136" i="1"/>
  <c r="F136" i="1"/>
  <c r="G136" i="1"/>
  <c r="J136" i="1"/>
  <c r="E137" i="1"/>
  <c r="F137" i="1"/>
  <c r="G137" i="1"/>
  <c r="E140" i="1"/>
  <c r="F140" i="1"/>
  <c r="G140" i="1"/>
  <c r="G11" i="1"/>
  <c r="F11" i="1"/>
  <c r="Q138" i="1"/>
  <c r="Q140" i="1"/>
  <c r="K140" i="1"/>
  <c r="E21" i="1"/>
  <c r="F21" i="1"/>
  <c r="G21" i="1"/>
  <c r="E22" i="1"/>
  <c r="F22" i="1"/>
  <c r="G22" i="1"/>
  <c r="E23" i="1"/>
  <c r="F23" i="1"/>
  <c r="E24" i="1"/>
  <c r="F24" i="1"/>
  <c r="G24" i="1"/>
  <c r="L24" i="1"/>
  <c r="E25" i="1"/>
  <c r="F25" i="1"/>
  <c r="E26" i="1"/>
  <c r="F26" i="1"/>
  <c r="E27" i="1"/>
  <c r="F27" i="1"/>
  <c r="G27" i="1"/>
  <c r="E28" i="1"/>
  <c r="F28" i="1"/>
  <c r="E29" i="1"/>
  <c r="F29" i="1"/>
  <c r="E30" i="1"/>
  <c r="F30" i="1"/>
  <c r="G30" i="1"/>
  <c r="E31" i="1"/>
  <c r="F31" i="1"/>
  <c r="G31" i="1"/>
  <c r="E32" i="1"/>
  <c r="F32" i="1"/>
  <c r="E33" i="1"/>
  <c r="F33" i="1"/>
  <c r="G33" i="1"/>
  <c r="L33" i="1"/>
  <c r="E34" i="1"/>
  <c r="F34" i="1"/>
  <c r="E35" i="1"/>
  <c r="F35" i="1"/>
  <c r="G35" i="1"/>
  <c r="E36" i="1"/>
  <c r="F36" i="1"/>
  <c r="E37" i="1"/>
  <c r="F37" i="1"/>
  <c r="G37" i="1"/>
  <c r="L37" i="1"/>
  <c r="E38" i="1"/>
  <c r="F38" i="1"/>
  <c r="G38" i="1"/>
  <c r="E39" i="1"/>
  <c r="F39" i="1"/>
  <c r="G39" i="1"/>
  <c r="E40" i="1"/>
  <c r="F40" i="1"/>
  <c r="E41" i="1"/>
  <c r="F41" i="1"/>
  <c r="E42" i="1"/>
  <c r="F42" i="1"/>
  <c r="G42" i="1"/>
  <c r="K42" i="1"/>
  <c r="E43" i="1"/>
  <c r="F43" i="1"/>
  <c r="E44" i="1"/>
  <c r="F44" i="1"/>
  <c r="G44" i="1"/>
  <c r="E45" i="1"/>
  <c r="F45" i="1"/>
  <c r="E46" i="1"/>
  <c r="F46" i="1"/>
  <c r="E47" i="1"/>
  <c r="F47" i="1"/>
  <c r="G47" i="1"/>
  <c r="N47" i="1"/>
  <c r="E48" i="1"/>
  <c r="F48" i="1"/>
  <c r="E49" i="1"/>
  <c r="F49" i="1"/>
  <c r="G49" i="1"/>
  <c r="L49" i="1"/>
  <c r="E50" i="1"/>
  <c r="F50" i="1"/>
  <c r="G50" i="1"/>
  <c r="E51" i="1"/>
  <c r="F51" i="1"/>
  <c r="G51" i="1"/>
  <c r="L51" i="1"/>
  <c r="E52" i="1"/>
  <c r="F52" i="1"/>
  <c r="E15" i="1"/>
  <c r="C17" i="1"/>
  <c r="J137" i="1"/>
  <c r="Q137" i="1"/>
  <c r="Q134" i="1"/>
  <c r="Q136" i="1"/>
  <c r="H21" i="1"/>
  <c r="Q135" i="1"/>
  <c r="E111" i="1"/>
  <c r="F111" i="1"/>
  <c r="G111" i="1"/>
  <c r="J111" i="1"/>
  <c r="E107" i="1"/>
  <c r="F107" i="1"/>
  <c r="G107" i="1"/>
  <c r="J107" i="1"/>
  <c r="E108" i="1"/>
  <c r="F108" i="1"/>
  <c r="G108" i="1"/>
  <c r="K108" i="1"/>
  <c r="E109" i="1"/>
  <c r="F109" i="1"/>
  <c r="G109" i="1"/>
  <c r="E110" i="1"/>
  <c r="F110" i="1"/>
  <c r="G110" i="1"/>
  <c r="J110" i="1"/>
  <c r="E112" i="1"/>
  <c r="F112" i="1"/>
  <c r="G112" i="1"/>
  <c r="K112" i="1"/>
  <c r="E113" i="1"/>
  <c r="F113" i="1"/>
  <c r="G113" i="1"/>
  <c r="J113" i="1"/>
  <c r="Q111" i="1"/>
  <c r="Q115" i="1"/>
  <c r="Q116" i="1"/>
  <c r="Q117" i="1"/>
  <c r="Q118" i="1"/>
  <c r="Q119" i="1"/>
  <c r="Q120" i="1"/>
  <c r="J121" i="1"/>
  <c r="Q121" i="1"/>
  <c r="J122" i="1"/>
  <c r="Q122" i="1"/>
  <c r="Q123" i="1"/>
  <c r="Q124" i="1"/>
  <c r="J125" i="1"/>
  <c r="Q125" i="1"/>
  <c r="J126" i="1"/>
  <c r="Q126" i="1"/>
  <c r="J127" i="1"/>
  <c r="Q127" i="1"/>
  <c r="Q128" i="1"/>
  <c r="Q129" i="1"/>
  <c r="J130" i="1"/>
  <c r="Q130" i="1"/>
  <c r="Q131" i="1"/>
  <c r="Q132" i="1"/>
  <c r="Q133" i="1"/>
  <c r="E53" i="1"/>
  <c r="F53" i="1"/>
  <c r="E54" i="1"/>
  <c r="F54" i="1"/>
  <c r="E55" i="1"/>
  <c r="F55" i="1"/>
  <c r="G55" i="1"/>
  <c r="N55" i="1"/>
  <c r="E56" i="1"/>
  <c r="F56" i="1"/>
  <c r="E57" i="1"/>
  <c r="F57" i="1"/>
  <c r="G57" i="1"/>
  <c r="N57" i="1"/>
  <c r="E58" i="1"/>
  <c r="F58" i="1"/>
  <c r="E59" i="1"/>
  <c r="F59" i="1"/>
  <c r="G59" i="1"/>
  <c r="E60" i="1"/>
  <c r="F60" i="1"/>
  <c r="G60" i="1"/>
  <c r="N60" i="1"/>
  <c r="E61" i="1"/>
  <c r="F61" i="1"/>
  <c r="G61" i="1"/>
  <c r="L61" i="1"/>
  <c r="E62" i="1"/>
  <c r="F62" i="1"/>
  <c r="E63" i="1"/>
  <c r="F63" i="1"/>
  <c r="G63" i="1"/>
  <c r="L63" i="1"/>
  <c r="E64" i="1"/>
  <c r="F64" i="1"/>
  <c r="G64" i="1"/>
  <c r="N64" i="1"/>
  <c r="E65" i="1"/>
  <c r="F65" i="1"/>
  <c r="E66" i="1"/>
  <c r="F66" i="1"/>
  <c r="G66" i="1"/>
  <c r="L66" i="1"/>
  <c r="E67" i="1"/>
  <c r="F67" i="1"/>
  <c r="G67" i="1"/>
  <c r="E68" i="1"/>
  <c r="F68" i="1"/>
  <c r="G68" i="1"/>
  <c r="N68" i="1"/>
  <c r="E69" i="1"/>
  <c r="F69" i="1"/>
  <c r="G69" i="1"/>
  <c r="L69" i="1"/>
  <c r="E70" i="1"/>
  <c r="F70" i="1"/>
  <c r="E71" i="1"/>
  <c r="F71" i="1"/>
  <c r="G71" i="1"/>
  <c r="E72" i="1"/>
  <c r="F72" i="1"/>
  <c r="G72" i="1"/>
  <c r="L72" i="1"/>
  <c r="E73" i="1"/>
  <c r="F73" i="1"/>
  <c r="G73" i="1"/>
  <c r="N73" i="1"/>
  <c r="E74" i="1"/>
  <c r="F74" i="1"/>
  <c r="G74" i="1"/>
  <c r="N74" i="1"/>
  <c r="E75" i="1"/>
  <c r="F75" i="1"/>
  <c r="G75" i="1"/>
  <c r="L75" i="1"/>
  <c r="E76" i="1"/>
  <c r="F76" i="1"/>
  <c r="G76" i="1"/>
  <c r="N76" i="1"/>
  <c r="E77" i="1"/>
  <c r="F77" i="1"/>
  <c r="E78" i="1"/>
  <c r="F78" i="1"/>
  <c r="E79" i="1"/>
  <c r="F79" i="1"/>
  <c r="G79" i="1"/>
  <c r="E80" i="1"/>
  <c r="F80" i="1"/>
  <c r="G80" i="1"/>
  <c r="L80" i="1"/>
  <c r="E81" i="1"/>
  <c r="F81" i="1"/>
  <c r="G81" i="1"/>
  <c r="L81" i="1"/>
  <c r="E82" i="1"/>
  <c r="F82" i="1"/>
  <c r="G82" i="1"/>
  <c r="L82" i="1"/>
  <c r="E83" i="1"/>
  <c r="F83" i="1"/>
  <c r="G83" i="1"/>
  <c r="N83" i="1"/>
  <c r="E84" i="1"/>
  <c r="F84" i="1"/>
  <c r="G84" i="1"/>
  <c r="L84" i="1"/>
  <c r="E85" i="1"/>
  <c r="F85" i="1"/>
  <c r="E86" i="1"/>
  <c r="F86" i="1"/>
  <c r="G86" i="1"/>
  <c r="L86" i="1"/>
  <c r="E87" i="1"/>
  <c r="F87" i="1"/>
  <c r="G87" i="1"/>
  <c r="L87" i="1"/>
  <c r="E88" i="1"/>
  <c r="F88" i="1"/>
  <c r="G88" i="1"/>
  <c r="N88" i="1"/>
  <c r="E89" i="1"/>
  <c r="F89" i="1"/>
  <c r="G89" i="1"/>
  <c r="E90" i="1"/>
  <c r="F90" i="1"/>
  <c r="E91" i="1"/>
  <c r="F91" i="1"/>
  <c r="G91" i="1"/>
  <c r="L91" i="1"/>
  <c r="E92" i="1"/>
  <c r="F92" i="1"/>
  <c r="G92" i="1"/>
  <c r="L92" i="1"/>
  <c r="E93" i="1"/>
  <c r="F93" i="1"/>
  <c r="G93" i="1"/>
  <c r="E94" i="1"/>
  <c r="F94" i="1"/>
  <c r="G94" i="1"/>
  <c r="J94" i="1"/>
  <c r="E95" i="1"/>
  <c r="F95" i="1"/>
  <c r="E96" i="1"/>
  <c r="F96" i="1"/>
  <c r="G96" i="1"/>
  <c r="J96" i="1"/>
  <c r="E97" i="1"/>
  <c r="F97" i="1"/>
  <c r="E98" i="1"/>
  <c r="F98" i="1"/>
  <c r="E99" i="1"/>
  <c r="F99" i="1"/>
  <c r="G99" i="1"/>
  <c r="E100" i="1"/>
  <c r="F100" i="1"/>
  <c r="G100" i="1"/>
  <c r="L100" i="1"/>
  <c r="E101" i="1"/>
  <c r="F101" i="1"/>
  <c r="G101" i="1"/>
  <c r="J101" i="1"/>
  <c r="E102" i="1"/>
  <c r="F102" i="1"/>
  <c r="E103" i="1"/>
  <c r="F103" i="1"/>
  <c r="G103" i="1"/>
  <c r="L103" i="1"/>
  <c r="E104" i="1"/>
  <c r="F104" i="1"/>
  <c r="G104" i="1"/>
  <c r="J104" i="1"/>
  <c r="E105" i="1"/>
  <c r="F105" i="1"/>
  <c r="E106" i="1"/>
  <c r="F106" i="1"/>
  <c r="G106" i="1"/>
  <c r="J106" i="1"/>
  <c r="Q113" i="1"/>
  <c r="G41" i="1"/>
  <c r="K41" i="1"/>
  <c r="G43" i="1"/>
  <c r="K43" i="1"/>
  <c r="G97" i="1"/>
  <c r="J97" i="1"/>
  <c r="G102" i="1"/>
  <c r="L102" i="1"/>
  <c r="G105" i="1"/>
  <c r="Q41" i="1"/>
  <c r="Q42" i="1"/>
  <c r="Q43" i="1"/>
  <c r="K44" i="1"/>
  <c r="Q44" i="1"/>
  <c r="Q94" i="1"/>
  <c r="Q96" i="1"/>
  <c r="Q97" i="1"/>
  <c r="Q106" i="1"/>
  <c r="Q114" i="1"/>
  <c r="K114" i="1"/>
  <c r="G90" i="1"/>
  <c r="L90" i="1"/>
  <c r="G95" i="1"/>
  <c r="L95" i="1"/>
  <c r="G98" i="1"/>
  <c r="N98" i="1"/>
  <c r="Q107" i="1"/>
  <c r="J109" i="1"/>
  <c r="Q109" i="1"/>
  <c r="Q110" i="1"/>
  <c r="G23" i="1"/>
  <c r="L23" i="1"/>
  <c r="G25" i="1"/>
  <c r="L25" i="1"/>
  <c r="G28" i="1"/>
  <c r="G29" i="1"/>
  <c r="L29" i="1"/>
  <c r="G32" i="1"/>
  <c r="G34" i="1"/>
  <c r="L34" i="1"/>
  <c r="G36" i="1"/>
  <c r="L36" i="1"/>
  <c r="G40" i="1"/>
  <c r="L40" i="1"/>
  <c r="G45" i="1"/>
  <c r="G46" i="1"/>
  <c r="G48" i="1"/>
  <c r="G52" i="1"/>
  <c r="L52" i="1"/>
  <c r="G53" i="1"/>
  <c r="N53" i="1"/>
  <c r="G54" i="1"/>
  <c r="G56" i="1"/>
  <c r="I56" i="1"/>
  <c r="G58" i="1"/>
  <c r="G62" i="1"/>
  <c r="L62" i="1"/>
  <c r="G65" i="1"/>
  <c r="G70" i="1"/>
  <c r="G77" i="1"/>
  <c r="N77" i="1"/>
  <c r="G78" i="1"/>
  <c r="G85" i="1"/>
  <c r="Q112" i="1"/>
  <c r="N46" i="1"/>
  <c r="Q46" i="1"/>
  <c r="Q47" i="1"/>
  <c r="Q60" i="1"/>
  <c r="Q88" i="1"/>
  <c r="Q73" i="1"/>
  <c r="Q74" i="1"/>
  <c r="Q76" i="1"/>
  <c r="Q77" i="1"/>
  <c r="Q83" i="1"/>
  <c r="Q87" i="1"/>
  <c r="L89" i="1"/>
  <c r="Q89" i="1"/>
  <c r="Q90" i="1"/>
  <c r="Q91" i="1"/>
  <c r="Q92" i="1"/>
  <c r="L93" i="1"/>
  <c r="Q93" i="1"/>
  <c r="Q95" i="1"/>
  <c r="L99" i="1"/>
  <c r="Q99" i="1"/>
  <c r="Q100" i="1"/>
  <c r="Q102" i="1"/>
  <c r="Q103" i="1"/>
  <c r="L22" i="1"/>
  <c r="Q22" i="1"/>
  <c r="Q23" i="1"/>
  <c r="Q24" i="1"/>
  <c r="Q25" i="1"/>
  <c r="Q26" i="1"/>
  <c r="L27" i="1"/>
  <c r="Q27" i="1"/>
  <c r="L28" i="1"/>
  <c r="Q28" i="1"/>
  <c r="Q29" i="1"/>
  <c r="L30" i="1"/>
  <c r="Q30" i="1"/>
  <c r="L31" i="1"/>
  <c r="Q31" i="1"/>
  <c r="L32" i="1"/>
  <c r="Q32" i="1"/>
  <c r="Q33" i="1"/>
  <c r="Q34" i="1"/>
  <c r="L35" i="1"/>
  <c r="Q35" i="1"/>
  <c r="Q36" i="1"/>
  <c r="Q37" i="1"/>
  <c r="L38" i="1"/>
  <c r="Q38" i="1"/>
  <c r="L39" i="1"/>
  <c r="Q39" i="1"/>
  <c r="Q40" i="1"/>
  <c r="L45" i="1"/>
  <c r="Q45" i="1"/>
  <c r="L48" i="1"/>
  <c r="Q48" i="1"/>
  <c r="Q49" i="1"/>
  <c r="L50" i="1"/>
  <c r="Q50" i="1"/>
  <c r="Q51" i="1"/>
  <c r="Q52" i="1"/>
  <c r="L59" i="1"/>
  <c r="Q59" i="1"/>
  <c r="Q61" i="1"/>
  <c r="Q62" i="1"/>
  <c r="Q63" i="1"/>
  <c r="L65" i="1"/>
  <c r="Q65" i="1"/>
  <c r="Q66" i="1"/>
  <c r="L67" i="1"/>
  <c r="Q67" i="1"/>
  <c r="Q69" i="1"/>
  <c r="L70" i="1"/>
  <c r="Q70" i="1"/>
  <c r="L71" i="1"/>
  <c r="Q71" i="1"/>
  <c r="Q72" i="1"/>
  <c r="Q75" i="1"/>
  <c r="L78" i="1"/>
  <c r="Q78" i="1"/>
  <c r="L79" i="1"/>
  <c r="Q79" i="1"/>
  <c r="Q80" i="1"/>
  <c r="Q81" i="1"/>
  <c r="Q82" i="1"/>
  <c r="Q84" i="1"/>
  <c r="L85" i="1"/>
  <c r="Q85" i="1"/>
  <c r="Q86" i="1"/>
  <c r="Q64" i="1"/>
  <c r="Q68" i="1"/>
  <c r="Q53" i="1"/>
  <c r="Q55" i="1"/>
  <c r="Q57" i="1"/>
  <c r="Q98" i="1"/>
  <c r="J105" i="1"/>
  <c r="Q101" i="1"/>
  <c r="Q104" i="1"/>
  <c r="Q105" i="1"/>
  <c r="Q21" i="1"/>
  <c r="I54" i="1"/>
  <c r="Q54" i="1"/>
  <c r="Q56" i="1"/>
  <c r="I58" i="1"/>
  <c r="Q58" i="1"/>
  <c r="Q108" i="1"/>
  <c r="C12" i="1"/>
  <c r="C12" i="2"/>
  <c r="C11" i="2"/>
  <c r="C11" i="1"/>
  <c r="O268" i="2" l="1"/>
  <c r="O267" i="2"/>
  <c r="O132" i="1"/>
  <c r="O136" i="1"/>
  <c r="O114" i="1"/>
  <c r="O130" i="1"/>
  <c r="O112" i="1"/>
  <c r="O106" i="1"/>
  <c r="O119" i="1"/>
  <c r="O111" i="1"/>
  <c r="O113" i="1"/>
  <c r="O124" i="1"/>
  <c r="O120" i="1"/>
  <c r="O137" i="1"/>
  <c r="O139" i="1"/>
  <c r="O122" i="1"/>
  <c r="O133" i="1"/>
  <c r="O109" i="1"/>
  <c r="O41" i="1"/>
  <c r="O121" i="1"/>
  <c r="C15" i="1"/>
  <c r="O125" i="1"/>
  <c r="O96" i="1"/>
  <c r="O44" i="1"/>
  <c r="O110" i="1"/>
  <c r="O127" i="1"/>
  <c r="O129" i="1"/>
  <c r="O135" i="1"/>
  <c r="O97" i="1"/>
  <c r="O108" i="1"/>
  <c r="O116" i="1"/>
  <c r="O128" i="1"/>
  <c r="O118" i="1"/>
  <c r="O123" i="1"/>
  <c r="O107" i="1"/>
  <c r="O117" i="1"/>
  <c r="O134" i="1"/>
  <c r="O131" i="1"/>
  <c r="O94" i="1"/>
  <c r="O126" i="1"/>
  <c r="O138" i="1"/>
  <c r="O42" i="1"/>
  <c r="O115" i="1"/>
  <c r="O140" i="1"/>
  <c r="O43" i="1"/>
  <c r="O119" i="2"/>
  <c r="O183" i="2"/>
  <c r="O112" i="2"/>
  <c r="O176" i="2"/>
  <c r="O105" i="2"/>
  <c r="O169" i="2"/>
  <c r="O106" i="2"/>
  <c r="O170" i="2"/>
  <c r="O251" i="2"/>
  <c r="O163" i="2"/>
  <c r="O258" i="2"/>
  <c r="O156" i="2"/>
  <c r="O253" i="2"/>
  <c r="R253" i="2" s="1"/>
  <c r="O133" i="2"/>
  <c r="O197" i="2"/>
  <c r="O69" i="2"/>
  <c r="O40" i="2"/>
  <c r="O70" i="2"/>
  <c r="O134" i="2"/>
  <c r="O247" i="2"/>
  <c r="O240" i="2"/>
  <c r="O216" i="2"/>
  <c r="O259" i="2"/>
  <c r="O225" i="2"/>
  <c r="O127" i="2"/>
  <c r="O191" i="2"/>
  <c r="O120" i="2"/>
  <c r="O184" i="2"/>
  <c r="O113" i="2"/>
  <c r="O177" i="2"/>
  <c r="O114" i="2"/>
  <c r="O178" i="2"/>
  <c r="O107" i="2"/>
  <c r="O171" i="2"/>
  <c r="O266" i="2"/>
  <c r="O164" i="2"/>
  <c r="O141" i="2"/>
  <c r="O205" i="2"/>
  <c r="O77" i="2"/>
  <c r="O48" i="2"/>
  <c r="O51" i="2"/>
  <c r="O182" i="2"/>
  <c r="O78" i="2"/>
  <c r="O49" i="2"/>
  <c r="O198" i="2"/>
  <c r="O84" i="2"/>
  <c r="O39" i="2"/>
  <c r="O150" i="2"/>
  <c r="O235" i="2"/>
  <c r="O243" i="2"/>
  <c r="O98" i="2"/>
  <c r="O231" i="2"/>
  <c r="O244" i="2"/>
  <c r="O239" i="2"/>
  <c r="O108" i="2"/>
  <c r="O21" i="2"/>
  <c r="O28" i="2"/>
  <c r="O26" i="2"/>
  <c r="O232" i="2"/>
  <c r="O218" i="2"/>
  <c r="O212" i="2"/>
  <c r="O102" i="2"/>
  <c r="O73" i="2"/>
  <c r="O219" i="2"/>
  <c r="O262" i="2"/>
  <c r="O139" i="2"/>
  <c r="O45" i="2"/>
  <c r="O81" i="2"/>
  <c r="O223" i="2"/>
  <c r="O135" i="2"/>
  <c r="O199" i="2"/>
  <c r="O128" i="2"/>
  <c r="O192" i="2"/>
  <c r="O121" i="2"/>
  <c r="O185" i="2"/>
  <c r="O122" i="2"/>
  <c r="O186" i="2"/>
  <c r="O115" i="2"/>
  <c r="O179" i="2"/>
  <c r="O172" i="2"/>
  <c r="O261" i="2"/>
  <c r="O149" i="2"/>
  <c r="O158" i="2"/>
  <c r="O85" i="2"/>
  <c r="O56" i="2"/>
  <c r="O59" i="2"/>
  <c r="O86" i="2"/>
  <c r="O57" i="2"/>
  <c r="O92" i="2"/>
  <c r="O47" i="2"/>
  <c r="C15" i="2"/>
  <c r="O50" i="2"/>
  <c r="O236" i="2"/>
  <c r="R236" i="2" s="1"/>
  <c r="O75" i="2"/>
  <c r="O63" i="2"/>
  <c r="O209" i="2"/>
  <c r="O109" i="2"/>
  <c r="O46" i="2"/>
  <c r="O42" i="2"/>
  <c r="O256" i="2"/>
  <c r="O143" i="2"/>
  <c r="O207" i="2"/>
  <c r="O136" i="2"/>
  <c r="O200" i="2"/>
  <c r="R200" i="2" s="1"/>
  <c r="O129" i="2"/>
  <c r="O193" i="2"/>
  <c r="O130" i="2"/>
  <c r="O194" i="2"/>
  <c r="O123" i="2"/>
  <c r="O187" i="2"/>
  <c r="O116" i="2"/>
  <c r="O180" i="2"/>
  <c r="O250" i="2"/>
  <c r="O157" i="2"/>
  <c r="O29" i="2"/>
  <c r="O93" i="2"/>
  <c r="O64" i="2"/>
  <c r="O67" i="2"/>
  <c r="O30" i="2"/>
  <c r="O94" i="2"/>
  <c r="O65" i="2"/>
  <c r="O36" i="2"/>
  <c r="O100" i="2"/>
  <c r="O55" i="2"/>
  <c r="O66" i="2"/>
  <c r="O234" i="2"/>
  <c r="O215" i="2"/>
  <c r="O74" i="2"/>
  <c r="O224" i="2"/>
  <c r="O233" i="2"/>
  <c r="O37" i="2"/>
  <c r="O82" i="2"/>
  <c r="O145" i="2"/>
  <c r="O174" i="2"/>
  <c r="O142" i="2"/>
  <c r="O220" i="2"/>
  <c r="O264" i="2"/>
  <c r="O151" i="2"/>
  <c r="O254" i="2"/>
  <c r="O144" i="2"/>
  <c r="O137" i="2"/>
  <c r="O201" i="2"/>
  <c r="O138" i="2"/>
  <c r="O202" i="2"/>
  <c r="O131" i="2"/>
  <c r="O195" i="2"/>
  <c r="R195" i="2" s="1"/>
  <c r="O124" i="2"/>
  <c r="O188" i="2"/>
  <c r="O101" i="2"/>
  <c r="O165" i="2"/>
  <c r="O110" i="2"/>
  <c r="O38" i="2"/>
  <c r="O44" i="2"/>
  <c r="O90" i="2"/>
  <c r="O242" i="2"/>
  <c r="O152" i="2"/>
  <c r="O210" i="2"/>
  <c r="O173" i="2"/>
  <c r="O190" i="2"/>
  <c r="O96" i="2"/>
  <c r="O103" i="2"/>
  <c r="O167" i="2"/>
  <c r="O249" i="2"/>
  <c r="O160" i="2"/>
  <c r="O257" i="2"/>
  <c r="O153" i="2"/>
  <c r="O260" i="2"/>
  <c r="O154" i="2"/>
  <c r="O255" i="2"/>
  <c r="O147" i="2"/>
  <c r="O203" i="2"/>
  <c r="O140" i="2"/>
  <c r="O204" i="2"/>
  <c r="R204" i="2" s="1"/>
  <c r="O117" i="2"/>
  <c r="O181" i="2"/>
  <c r="O53" i="2"/>
  <c r="O24" i="2"/>
  <c r="O27" i="2"/>
  <c r="O91" i="2"/>
  <c r="O54" i="2"/>
  <c r="O25" i="2"/>
  <c r="O89" i="2"/>
  <c r="O60" i="2"/>
  <c r="O206" i="2"/>
  <c r="O79" i="2"/>
  <c r="I181" i="2"/>
  <c r="K201" i="2"/>
  <c r="O227" i="2"/>
  <c r="O241" i="2"/>
  <c r="O229" i="2"/>
  <c r="O228" i="2"/>
  <c r="O230" i="2"/>
  <c r="O62" i="2"/>
  <c r="O68" i="2"/>
  <c r="O87" i="2"/>
  <c r="O246" i="2"/>
  <c r="O34" i="2"/>
  <c r="O245" i="2"/>
  <c r="O237" i="2"/>
  <c r="O43" i="2"/>
  <c r="O76" i="2"/>
  <c r="O95" i="2"/>
  <c r="O88" i="2"/>
  <c r="O217" i="2"/>
  <c r="O126" i="2"/>
  <c r="O80" i="2"/>
  <c r="O208" i="2"/>
  <c r="O132" i="2"/>
  <c r="O83" i="2"/>
  <c r="O71" i="2"/>
  <c r="O226" i="2"/>
  <c r="O111" i="2"/>
  <c r="O175" i="2"/>
  <c r="O104" i="2"/>
  <c r="O168" i="2"/>
  <c r="O265" i="2"/>
  <c r="O161" i="2"/>
  <c r="O252" i="2"/>
  <c r="O162" i="2"/>
  <c r="O263" i="2"/>
  <c r="O155" i="2"/>
  <c r="O211" i="2"/>
  <c r="O148" i="2"/>
  <c r="O125" i="2"/>
  <c r="O189" i="2"/>
  <c r="O61" i="2"/>
  <c r="O32" i="2"/>
  <c r="O35" i="2"/>
  <c r="O99" i="2"/>
  <c r="O33" i="2"/>
  <c r="O97" i="2"/>
  <c r="O23" i="2"/>
  <c r="O58" i="2"/>
  <c r="O213" i="2"/>
  <c r="O214" i="2"/>
  <c r="O118" i="2"/>
  <c r="O41" i="2"/>
  <c r="O31" i="2"/>
  <c r="O72" i="2"/>
  <c r="O222" i="2"/>
  <c r="O221" i="2"/>
  <c r="I192" i="2"/>
  <c r="O238" i="2"/>
  <c r="O159" i="2"/>
  <c r="O146" i="2"/>
  <c r="O196" i="2"/>
  <c r="O166" i="2"/>
  <c r="O52" i="2"/>
  <c r="O248" i="2"/>
  <c r="C16" i="2"/>
  <c r="D18" i="2" s="1"/>
  <c r="C16" i="1"/>
  <c r="D18" i="1" s="1"/>
  <c r="F18" i="2" l="1"/>
  <c r="F19" i="2" s="1"/>
  <c r="C18" i="2"/>
  <c r="C18" i="1"/>
  <c r="E16" i="1"/>
  <c r="E17" i="1" s="1"/>
</calcChain>
</file>

<file path=xl/sharedStrings.xml><?xml version="1.0" encoding="utf-8"?>
<sst xmlns="http://schemas.openxmlformats.org/spreadsheetml/2006/main" count="2424" uniqueCount="702">
  <si>
    <t>VSB-063</t>
  </si>
  <si>
    <t>IBVS 6196</t>
  </si>
  <si>
    <t>System Type:</t>
  </si>
  <si>
    <t>EB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</si>
  <si>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</si>
  <si>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</si>
  <si>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</si>
  <si>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</si>
  <si>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</si>
  <si>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</si>
  <si>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</si>
  <si>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</si>
  <si>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</si>
  <si>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</si>
  <si>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</si>
  <si>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</si>
  <si>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Calc</t>
  </si>
  <si>
    <t>Source</t>
  </si>
  <si>
    <t>Type</t>
  </si>
  <si>
    <t>ToM</t>
  </si>
  <si>
    <t>error</t>
  </si>
  <si>
    <t>n'</t>
  </si>
  <si>
    <t>n</t>
  </si>
  <si>
    <t>O-C</t>
  </si>
  <si>
    <t>IBVS 2202</t>
  </si>
  <si>
    <t>Faulkner</t>
  </si>
  <si>
    <t>IBVS 4840</t>
  </si>
  <si>
    <t>Lin. Fit</t>
  </si>
  <si>
    <t>Q. fit</t>
  </si>
  <si>
    <t>Date</t>
  </si>
  <si>
    <t>GCVS 4</t>
  </si>
  <si>
    <t>Faulkner 1986</t>
  </si>
  <si>
    <t>IBVS 4534</t>
  </si>
  <si>
    <t>IBVS 4877</t>
  </si>
  <si>
    <t>IBVS 4912</t>
  </si>
  <si>
    <t>Diethelm R</t>
  </si>
  <si>
    <t>BBSAG Bull.21</t>
  </si>
  <si>
    <t>B</t>
  </si>
  <si>
    <t>Peter H</t>
  </si>
  <si>
    <t>BBSAG Bull.27</t>
  </si>
  <si>
    <t>BBSAG Bull.33</t>
  </si>
  <si>
    <t>v</t>
  </si>
  <si>
    <t>BBSAG Bull.42</t>
  </si>
  <si>
    <t>Locher K</t>
  </si>
  <si>
    <t>BBSAG Bull.45</t>
  </si>
  <si>
    <t>BBSAG Bull.46</t>
  </si>
  <si>
    <t>BBSAG Bull.47</t>
  </si>
  <si>
    <t>BBSAG Bull.49</t>
  </si>
  <si>
    <t>BBSAG Bull.52</t>
  </si>
  <si>
    <t>BBSAG Bull.53</t>
  </si>
  <si>
    <t>phe</t>
  </si>
  <si>
    <t>K</t>
  </si>
  <si>
    <t>BBSAG Bull.59</t>
  </si>
  <si>
    <t>BAV-M 34</t>
  </si>
  <si>
    <t>BBSAG Bull.64</t>
  </si>
  <si>
    <t>BBSAG Bull.65</t>
  </si>
  <si>
    <t>PASP 98,690</t>
  </si>
  <si>
    <t>BBSAG Bull.78</t>
  </si>
  <si>
    <t>pg</t>
  </si>
  <si>
    <t>BAV-M 46</t>
  </si>
  <si>
    <t>BBSAG Bull.83</t>
  </si>
  <si>
    <t>Brno 30</t>
  </si>
  <si>
    <t>BBSAG Bull.87</t>
  </si>
  <si>
    <t>BBSAG Bull.88</t>
  </si>
  <si>
    <t>BBSAG Bull.91</t>
  </si>
  <si>
    <t>BAV-M 68</t>
  </si>
  <si>
    <t>BBSAG Bull.93</t>
  </si>
  <si>
    <t>BBSAG Bull.94</t>
  </si>
  <si>
    <t>BBSAG Bull.95</t>
  </si>
  <si>
    <t>BBSAG Bull.97</t>
  </si>
  <si>
    <t>BBSAG Bull.99</t>
  </si>
  <si>
    <t>BBSAG Bull.100</t>
  </si>
  <si>
    <t>BAV-M 62</t>
  </si>
  <si>
    <t>BBSAG Bull.101</t>
  </si>
  <si>
    <t>BBSAG Bull.103</t>
  </si>
  <si>
    <t>BBSAG Bull.108</t>
  </si>
  <si>
    <t>BBSAG Bull.111</t>
  </si>
  <si>
    <t>BBSAG Bull.114</t>
  </si>
  <si>
    <t>BAV-M 101</t>
  </si>
  <si>
    <t>BBSAG Bull.115</t>
  </si>
  <si>
    <t>BBSAG Bull.117</t>
  </si>
  <si>
    <t>ccd</t>
  </si>
  <si>
    <t>Blaettler E</t>
  </si>
  <si>
    <t>Nelson</t>
  </si>
  <si>
    <t>BBSAG</t>
  </si>
  <si>
    <t>Misc</t>
  </si>
  <si>
    <t>S6</t>
  </si>
  <si>
    <t>IBVS 5371</t>
  </si>
  <si>
    <t>IBVS 5296</t>
  </si>
  <si>
    <t>II</t>
  </si>
  <si>
    <t>I</t>
  </si>
  <si>
    <t>ZZ Aur / GSC 2915-0520</t>
  </si>
  <si>
    <t>IBVS 5657</t>
  </si>
  <si>
    <t>IBVS 5672</t>
  </si>
  <si>
    <t># of data points:</t>
  </si>
  <si>
    <t>IBVS 5731</t>
  </si>
  <si>
    <t>IBVS 5438</t>
  </si>
  <si>
    <t>IBVS 5653</t>
  </si>
  <si>
    <t>IBVS 5713</t>
  </si>
  <si>
    <t>IBVS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</si>
  <si>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</si>
  <si>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</si>
  <si>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</si>
  <si>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</si>
  <si>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</si>
  <si>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</si>
  <si>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</si>
  <si>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5781</t>
  </si>
  <si>
    <t>IBVS 5795</t>
  </si>
  <si>
    <t>IBVS 5802</t>
  </si>
  <si>
    <t>Start of linear fit &gt;&gt;&gt;&gt;&gt;&gt;&gt;&gt;&gt;&gt;&gt;&gt;&gt;&gt;&gt;&gt;&gt;&gt;&gt;&gt;&gt;</t>
  </si>
  <si>
    <t>RHN 2009</t>
  </si>
  <si>
    <t>IBVS 5874</t>
  </si>
  <si>
    <t>IBVS 5894</t>
  </si>
  <si>
    <t>IBVS 5917</t>
  </si>
  <si>
    <t>IBVS 5938</t>
  </si>
  <si>
    <t>IBVS 5929</t>
  </si>
  <si>
    <t>Add cycle</t>
  </si>
  <si>
    <t>Old Cycle</t>
  </si>
  <si>
    <t>OEJV 0130</t>
  </si>
  <si>
    <t>IBVS 5040</t>
  </si>
  <si>
    <t>OEJV 0003</t>
  </si>
  <si>
    <t>IBVS 5959</t>
  </si>
  <si>
    <t>.0007</t>
  </si>
  <si>
    <t>IBVS 5992</t>
  </si>
  <si>
    <t>IBVS 6029</t>
  </si>
  <si>
    <t>JAVSO..37...44</t>
  </si>
  <si>
    <t>IBVS 6048</t>
  </si>
  <si>
    <t>OEJV 0160</t>
  </si>
  <si>
    <t>IBVS 6152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</si>
  <si>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</si>
  <si>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</si>
  <si>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</si>
  <si>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</si>
  <si>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</si>
  <si>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</si>
  <si>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</si>
  <si>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</si>
  <si>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</si>
  <si>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</si>
  <si>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</si>
  <si>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</si>
  <si>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</si>
  <si>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</si>
  <si>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2421252.448 </t>
  </si>
  <si>
    <t> 23.01.1917 22:45 </t>
  </si>
  <si>
    <t> 0.134 </t>
  </si>
  <si>
    <t>P </t>
  </si>
  <si>
    <t> M.Wolf </t>
  </si>
  <si>
    <t> AN 204.296 </t>
  </si>
  <si>
    <t>2425504.495 </t>
  </si>
  <si>
    <t> 14.09.1928 23:52 </t>
  </si>
  <si>
    <t> 0.073 </t>
  </si>
  <si>
    <t>V </t>
  </si>
  <si>
    <t> D.J.Martinoff </t>
  </si>
  <si>
    <t> TKZ 26.14 </t>
  </si>
  <si>
    <t>2425518.325 </t>
  </si>
  <si>
    <t> 28.09.1928 19:48 </t>
  </si>
  <si>
    <t> 0.075 </t>
  </si>
  <si>
    <t>2425530.354 </t>
  </si>
  <si>
    <t> 10.10.1928 20:29 </t>
  </si>
  <si>
    <t> 0.079 </t>
  </si>
  <si>
    <t>2425536.363 </t>
  </si>
  <si>
    <t> 16.10.1928 20:42 </t>
  </si>
  <si>
    <t> 0.076 </t>
  </si>
  <si>
    <t>2425546.578 </t>
  </si>
  <si>
    <t> 27.10.1928 01:52 </t>
  </si>
  <si>
    <t> 0.071 </t>
  </si>
  <si>
    <t>2425547.180 </t>
  </si>
  <si>
    <t> 27.10.1928 16:19 </t>
  </si>
  <si>
    <t>2425548.384 </t>
  </si>
  <si>
    <t> 28.10.1928 21:12 </t>
  </si>
  <si>
    <t>2425572.429 </t>
  </si>
  <si>
    <t> 21.11.1928 22:17 </t>
  </si>
  <si>
    <t> 0.069 </t>
  </si>
  <si>
    <t>2425584.457 </t>
  </si>
  <si>
    <t> 03.12.1928 22:58 </t>
  </si>
  <si>
    <t>2425586.255 </t>
  </si>
  <si>
    <t> 05.12.1928 18:07 </t>
  </si>
  <si>
    <t> 0.067 </t>
  </si>
  <si>
    <t>2425590.461 </t>
  </si>
  <si>
    <t> 09.12.1928 23:03 </t>
  </si>
  <si>
    <t> 0.065 </t>
  </si>
  <si>
    <t> W.W.Morgan </t>
  </si>
  <si>
    <t> PA 38 </t>
  </si>
  <si>
    <t>2425640.356 </t>
  </si>
  <si>
    <t> 28.01.1929 20:32 </t>
  </si>
  <si>
    <t> 0.059 </t>
  </si>
  <si>
    <t>2425642.165 </t>
  </si>
  <si>
    <t> 30.01.1929 15:57 </t>
  </si>
  <si>
    <t> 0.064 </t>
  </si>
  <si>
    <t>2425655.400 </t>
  </si>
  <si>
    <t> 12.02.1929 21:36 </t>
  </si>
  <si>
    <t> 0.072 </t>
  </si>
  <si>
    <t>2425672.238 </t>
  </si>
  <si>
    <t> 01.03.1929 17:42 </t>
  </si>
  <si>
    <t>2425673.436 </t>
  </si>
  <si>
    <t> 02.03.1929 22:27 </t>
  </si>
  <si>
    <t>2425705.297 </t>
  </si>
  <si>
    <t> 03.04.1929 19:07 </t>
  </si>
  <si>
    <t> 0.068 </t>
  </si>
  <si>
    <t>2425714.308 </t>
  </si>
  <si>
    <t> 12.04.1929 19:23 </t>
  </si>
  <si>
    <t> 0.061 </t>
  </si>
  <si>
    <t>2425732.351 </t>
  </si>
  <si>
    <t> 30.04.1929 20:25 </t>
  </si>
  <si>
    <t>2425881.445 </t>
  </si>
  <si>
    <t> 26.09.1929 22:40 </t>
  </si>
  <si>
    <t> 0.060 </t>
  </si>
  <si>
    <t>2425884.459 </t>
  </si>
  <si>
    <t> 29.09.1929 23:00 </t>
  </si>
  <si>
    <t>2425893.476 </t>
  </si>
  <si>
    <t> 08.10.1929 23:25 </t>
  </si>
  <si>
    <t> 0.066 </t>
  </si>
  <si>
    <t>2425951.190 </t>
  </si>
  <si>
    <t> 05.12.1929 16:33 </t>
  </si>
  <si>
    <t> 0.063 </t>
  </si>
  <si>
    <t>2425966.214 </t>
  </si>
  <si>
    <t> 20.12.1929 17:08 </t>
  </si>
  <si>
    <t> 0.057 </t>
  </si>
  <si>
    <t>2425975.234 </t>
  </si>
  <si>
    <t> 29.12.1929 17:36 </t>
  </si>
  <si>
    <t>2426011.310 </t>
  </si>
  <si>
    <t> 03.02.1930 19:26 </t>
  </si>
  <si>
    <t> 0.062 </t>
  </si>
  <si>
    <t>2428425.795 </t>
  </si>
  <si>
    <t> 14.09.1936 07:04 </t>
  </si>
  <si>
    <t> 0.058 </t>
  </si>
  <si>
    <t> N.L.Pierce </t>
  </si>
  <si>
    <t> CPRI 25.29 </t>
  </si>
  <si>
    <t>2428428.803 </t>
  </si>
  <si>
    <t> 17.09.1936 07:16 </t>
  </si>
  <si>
    <t>2428437.824 </t>
  </si>
  <si>
    <t> 26.09.1936 07:46 </t>
  </si>
  <si>
    <t>2428461.873 </t>
  </si>
  <si>
    <t> 20.10.1936 08:57 </t>
  </si>
  <si>
    <t>2428484.722 </t>
  </si>
  <si>
    <t> 12.11.1936 05:19 </t>
  </si>
  <si>
    <t>2428516.583 </t>
  </si>
  <si>
    <t> 14.12.1936 01:59 </t>
  </si>
  <si>
    <t>2428517.787 </t>
  </si>
  <si>
    <t> 15.12.1936 06:53 </t>
  </si>
  <si>
    <t>2428576.707 </t>
  </si>
  <si>
    <t> 12.02.1937 04:58 </t>
  </si>
  <si>
    <t>2429136.44 </t>
  </si>
  <si>
    <t> 25.08.1938 22:33 </t>
  </si>
  <si>
    <t> 0.06 </t>
  </si>
  <si>
    <t> N.E.Kurochkin </t>
  </si>
  <si>
    <t> PZ 8.356 </t>
  </si>
  <si>
    <t>2432206.84 </t>
  </si>
  <si>
    <t> 21.01.1947 08:09 </t>
  </si>
  <si>
    <t> 0.05 </t>
  </si>
  <si>
    <t> S.Kaho </t>
  </si>
  <si>
    <t> BTOK 49.384 </t>
  </si>
  <si>
    <t>2433359.389 </t>
  </si>
  <si>
    <t> 18.03.1950 21:20 </t>
  </si>
  <si>
    <t> P.Ahnert </t>
  </si>
  <si>
    <t> MVS 173 </t>
  </si>
  <si>
    <t>2433568.573 </t>
  </si>
  <si>
    <t> 14.10.1950 01:45 </t>
  </si>
  <si>
    <t> 0.025 </t>
  </si>
  <si>
    <t>2433630.503 </t>
  </si>
  <si>
    <t> 15.12.1950 00:04 </t>
  </si>
  <si>
    <t> 0.029 </t>
  </si>
  <si>
    <t>2433924.546 </t>
  </si>
  <si>
    <t> 05.10.1951 01:06 </t>
  </si>
  <si>
    <t> 0.077 </t>
  </si>
  <si>
    <t>2433930.581 </t>
  </si>
  <si>
    <t> 11.10.1951 01:56 </t>
  </si>
  <si>
    <t> 0.100 </t>
  </si>
  <si>
    <t>2434087.411 </t>
  </si>
  <si>
    <t> 15.03.1952 21:51 </t>
  </si>
  <si>
    <t> 0.012 </t>
  </si>
  <si>
    <t>2434122.359 </t>
  </si>
  <si>
    <t> 19.04.1952 20:36 </t>
  </si>
  <si>
    <t> 0.089 </t>
  </si>
  <si>
    <t>2434251.574 </t>
  </si>
  <si>
    <t> 27.08.1952 01:46 </t>
  </si>
  <si>
    <t> 0.043 </t>
  </si>
  <si>
    <t>2434272.593 </t>
  </si>
  <si>
    <t> 17.09.1952 02:13 </t>
  </si>
  <si>
    <t> 0.019 </t>
  </si>
  <si>
    <t>2434284.622 </t>
  </si>
  <si>
    <t> 29.09.1952 02:55 </t>
  </si>
  <si>
    <t> 0.024 </t>
  </si>
  <si>
    <t>2434298.471 </t>
  </si>
  <si>
    <t> 12.10.1952 23:18 </t>
  </si>
  <si>
    <t> 0.045 </t>
  </si>
  <si>
    <t>2434304.512 </t>
  </si>
  <si>
    <t> 19.10.1952 00:17 </t>
  </si>
  <si>
    <t> 0.074 </t>
  </si>
  <si>
    <t>2434304.536 </t>
  </si>
  <si>
    <t> 19.10.1952 00:51 </t>
  </si>
  <si>
    <t> 0.098 </t>
  </si>
  <si>
    <t>2434334.576 </t>
  </si>
  <si>
    <t> 18.11.1952 01:49 </t>
  </si>
  <si>
    <t>2434443.410 </t>
  </si>
  <si>
    <t> 06.03.1953 21:50 </t>
  </si>
  <si>
    <t> 0.090 </t>
  </si>
  <si>
    <t>2434452.416 </t>
  </si>
  <si>
    <t> 15.03.1953 21:59 </t>
  </si>
  <si>
    <t> 0.078 </t>
  </si>
  <si>
    <t>2434455.413 </t>
  </si>
  <si>
    <t> 18.03.1953 21:54 </t>
  </si>
  <si>
    <t>2435748.538 </t>
  </si>
  <si>
    <t> 02.10.1956 00:54 </t>
  </si>
  <si>
    <t> -0.024 </t>
  </si>
  <si>
    <t> G.Rathmann </t>
  </si>
  <si>
    <t> MVS 501 </t>
  </si>
  <si>
    <t>2435757.624 </t>
  </si>
  <si>
    <t> 11.10.1956 02:58 </t>
  </si>
  <si>
    <t> 0.044 </t>
  </si>
  <si>
    <t>2435786.541 </t>
  </si>
  <si>
    <t> 09.11.1956 00:59 </t>
  </si>
  <si>
    <t> 0.102 </t>
  </si>
  <si>
    <t>2435892.310 </t>
  </si>
  <si>
    <t> 22.02.1957 19:26 </t>
  </si>
  <si>
    <t>2435931.338 </t>
  </si>
  <si>
    <t> 02.04.1957 20:06 </t>
  </si>
  <si>
    <t> 0.006 </t>
  </si>
  <si>
    <t>2436287.303 </t>
  </si>
  <si>
    <t> 24.03.1958 19:16 </t>
  </si>
  <si>
    <t> 0.050 </t>
  </si>
  <si>
    <t>2436287.325 </t>
  </si>
  <si>
    <t> 24.03.1958 19:48 </t>
  </si>
  <si>
    <t>2436526.582 </t>
  </si>
  <si>
    <t> 19.11.1958 01:58 </t>
  </si>
  <si>
    <t>2436526.617 </t>
  </si>
  <si>
    <t> 19.11.1958 02:48 </t>
  </si>
  <si>
    <t> 0.080 </t>
  </si>
  <si>
    <t>2436596.362 </t>
  </si>
  <si>
    <t> 27.01.1959 20:41 </t>
  </si>
  <si>
    <t> 0.084 </t>
  </si>
  <si>
    <t>2436602.358 </t>
  </si>
  <si>
    <t> 02.02.1959 20:35 </t>
  </si>
  <si>
    <t>2436607.447 </t>
  </si>
  <si>
    <t> 07.02.1959 22:43 </t>
  </si>
  <si>
    <t> 0.046 </t>
  </si>
  <si>
    <t>2436608.346 </t>
  </si>
  <si>
    <t> 08.02.1959 20:18 </t>
  </si>
  <si>
    <t>2436608.388 </t>
  </si>
  <si>
    <t> 08.02.1959 21:18 </t>
  </si>
  <si>
    <t> 0.085 </t>
  </si>
  <si>
    <t>2436611.308 </t>
  </si>
  <si>
    <t> 11.02.1959 19:23 </t>
  </si>
  <si>
    <t> -0.001 </t>
  </si>
  <si>
    <t>2436626.412 </t>
  </si>
  <si>
    <t> 26.02.1959 21:53 </t>
  </si>
  <si>
    <t>2436660.332 </t>
  </si>
  <si>
    <t> 01.04.1959 19:58 </t>
  </si>
  <si>
    <t>2436817.612 </t>
  </si>
  <si>
    <t> 06.09.1959 02:41 </t>
  </si>
  <si>
    <t> 0.086 </t>
  </si>
  <si>
    <t>2436820.615 </t>
  </si>
  <si>
    <t> 09.09.1959 02:45 </t>
  </si>
  <si>
    <t> 0.083 </t>
  </si>
  <si>
    <t>2436841.593 </t>
  </si>
  <si>
    <t> 30.09.1959 02:13 </t>
  </si>
  <si>
    <t> 0.018 </t>
  </si>
  <si>
    <t>2436842.571 </t>
  </si>
  <si>
    <t> 01.10.1959 01:42 </t>
  </si>
  <si>
    <t> 0.094 </t>
  </si>
  <si>
    <t>2436848.588 </t>
  </si>
  <si>
    <t> 07.10.1959 02:06 </t>
  </si>
  <si>
    <t> 0.099 </t>
  </si>
  <si>
    <t>2436903.524 </t>
  </si>
  <si>
    <t> 01.12.1959 00:34 </t>
  </si>
  <si>
    <t>2436904.444 </t>
  </si>
  <si>
    <t> 01.12.1959 22:39 </t>
  </si>
  <si>
    <t> 0.042 </t>
  </si>
  <si>
    <t>2436993.473 </t>
  </si>
  <si>
    <t> 28.02.1960 23:21 </t>
  </si>
  <si>
    <t> 0.091 </t>
  </si>
  <si>
    <t>2442453.349 </t>
  </si>
  <si>
    <t> 09.02.1975 20:22 </t>
  </si>
  <si>
    <t> 0.013 </t>
  </si>
  <si>
    <t> R.Diethelm </t>
  </si>
  <si>
    <t> BBS 21 </t>
  </si>
  <si>
    <t>2442866.388 </t>
  </si>
  <si>
    <t> 28.03.1976 21:18 </t>
  </si>
  <si>
    <t> 0.016 </t>
  </si>
  <si>
    <t> H.Peter </t>
  </si>
  <si>
    <t> BBS 27 </t>
  </si>
  <si>
    <t>2442869.393 </t>
  </si>
  <si>
    <t> 31.03.1976 21:25 </t>
  </si>
  <si>
    <t> 0.014 </t>
  </si>
  <si>
    <t>2442872.394 </t>
  </si>
  <si>
    <t> 03.04.1976 21:27 </t>
  </si>
  <si>
    <t> 0.009 </t>
  </si>
  <si>
    <t>2443213.289 </t>
  </si>
  <si>
    <t> 10.03.1977 18:56 </t>
  </si>
  <si>
    <t> BBS 33 </t>
  </si>
  <si>
    <t>2443929.338 </t>
  </si>
  <si>
    <t> 24.02.1979 20:06 </t>
  </si>
  <si>
    <t> BBS 42 </t>
  </si>
  <si>
    <t>2443941.368 </t>
  </si>
  <si>
    <t> 08.03.1979 20:49 </t>
  </si>
  <si>
    <t>2444208.310 </t>
  </si>
  <si>
    <t> 30.11.1979 19:26 </t>
  </si>
  <si>
    <t> 0.021 </t>
  </si>
  <si>
    <t> K.Locher </t>
  </si>
  <si>
    <t> BBS 45 </t>
  </si>
  <si>
    <t>2444247.386 </t>
  </si>
  <si>
    <t> 08.01.1980 21:15 </t>
  </si>
  <si>
    <t> BBS 46 </t>
  </si>
  <si>
    <t>2444336.368 </t>
  </si>
  <si>
    <t> 06.04.1980 20:49 </t>
  </si>
  <si>
    <t> BBS 47 </t>
  </si>
  <si>
    <t>2444339.370 </t>
  </si>
  <si>
    <t> 09.04.1980 20:52 </t>
  </si>
  <si>
    <t> 0.015 </t>
  </si>
  <si>
    <t>2444342.373 </t>
  </si>
  <si>
    <t> 12.04.1980 20:57 </t>
  </si>
  <si>
    <t>2444453.592 </t>
  </si>
  <si>
    <t> 02.08.1980 02:12 </t>
  </si>
  <si>
    <t> BBS 49 </t>
  </si>
  <si>
    <t>2444462.608 </t>
  </si>
  <si>
    <t> 11.08.1980 02:35 </t>
  </si>
  <si>
    <t> 0.004 </t>
  </si>
  <si>
    <t>2444583.462 </t>
  </si>
  <si>
    <t> 09.12.1980 23:05 </t>
  </si>
  <si>
    <t> BBS 52 </t>
  </si>
  <si>
    <t>2444627.352 </t>
  </si>
  <si>
    <t> 22.01.1981 20:26 </t>
  </si>
  <si>
    <t>2444633.360 </t>
  </si>
  <si>
    <t> 28.01.1981 20:38 </t>
  </si>
  <si>
    <t> 0.010 </t>
  </si>
  <si>
    <t>2444636.371 </t>
  </si>
  <si>
    <t> 31.01.1981 20:54 </t>
  </si>
  <si>
    <t>2444660.419 </t>
  </si>
  <si>
    <t> 24.02.1981 22:03 </t>
  </si>
  <si>
    <t> BBS 53 </t>
  </si>
  <si>
    <t>2444962.2221 </t>
  </si>
  <si>
    <t> 23.12.1981 17:19 </t>
  </si>
  <si>
    <t> 0.0065 </t>
  </si>
  <si>
    <t>E </t>
  </si>
  <si>
    <t>?</t>
  </si>
  <si>
    <t> Yang Yulan </t>
  </si>
  <si>
    <t>IBVS 2202 </t>
  </si>
  <si>
    <t>2444963.1249 </t>
  </si>
  <si>
    <t> 24.12.1981 14:59 </t>
  </si>
  <si>
    <t> 0.0074 </t>
  </si>
  <si>
    <t>2444965.2282 </t>
  </si>
  <si>
    <t> 26.12.1981 17:28 </t>
  </si>
  <si>
    <t>2444966.1330 </t>
  </si>
  <si>
    <t> 27.12.1981 15:11 </t>
  </si>
  <si>
    <t> 0.0094 </t>
  </si>
  <si>
    <t>2445013.325 </t>
  </si>
  <si>
    <t> 12.02.1982 19:48 </t>
  </si>
  <si>
    <t> BBS 59 </t>
  </si>
  <si>
    <t>2445022.351 </t>
  </si>
  <si>
    <t> 21.02.1982 20:25 </t>
  </si>
  <si>
    <t> J.Hübscher </t>
  </si>
  <si>
    <t>BAVM 34 </t>
  </si>
  <si>
    <t>2445022.352 </t>
  </si>
  <si>
    <t> 21.02.1982 20:26 </t>
  </si>
  <si>
    <t> W.Braune </t>
  </si>
  <si>
    <t>2445346.409 </t>
  </si>
  <si>
    <t> 11.01.1983 21:48 </t>
  </si>
  <si>
    <t> BBS 64 </t>
  </si>
  <si>
    <t>2445357.238 </t>
  </si>
  <si>
    <t> 22.01.1983 17:42 </t>
  </si>
  <si>
    <t> 0.023 </t>
  </si>
  <si>
    <t>2445384.277 </t>
  </si>
  <si>
    <t> 18.02.1983 18:38 </t>
  </si>
  <si>
    <t> 0.007 </t>
  </si>
  <si>
    <t> BBS 65 </t>
  </si>
  <si>
    <t>2445399.310 </t>
  </si>
  <si>
    <t> 05.03.1983 19:26 </t>
  </si>
  <si>
    <t>2445402.317 </t>
  </si>
  <si>
    <t> 08.03.1983 19:36 </t>
  </si>
  <si>
    <t>2445635.8909 </t>
  </si>
  <si>
    <t> 28.10.1983 09:22 </t>
  </si>
  <si>
    <t> 0.0114 </t>
  </si>
  <si>
    <t> D.R.Faulkner </t>
  </si>
  <si>
    <t> PASP 98.691 </t>
  </si>
  <si>
    <t>2446024.8724 </t>
  </si>
  <si>
    <t> 20.11.1984 08:56 </t>
  </si>
  <si>
    <t> 0.0054 </t>
  </si>
  <si>
    <t>2446079.5868 </t>
  </si>
  <si>
    <t> 14.01.1985 02:04 </t>
  </si>
  <si>
    <t> 0.0090 </t>
  </si>
  <si>
    <t>2446350.442 </t>
  </si>
  <si>
    <t> 11.10.1985 22:36 </t>
  </si>
  <si>
    <t> BBS 78 </t>
  </si>
  <si>
    <t>2446708.472 </t>
  </si>
  <si>
    <t> 04.10.1986 23:19 </t>
  </si>
  <si>
    <t> P.Frank </t>
  </si>
  <si>
    <t>BAVM 46 </t>
  </si>
  <si>
    <t>2446816.366 </t>
  </si>
  <si>
    <t> 20.01.1987 20:47 </t>
  </si>
  <si>
    <t> BBS 83 </t>
  </si>
  <si>
    <t>2446819.399 </t>
  </si>
  <si>
    <t> 23.01.1987 21:34 </t>
  </si>
  <si>
    <t>2446825.397 </t>
  </si>
  <si>
    <t> 29.01.1987 21:31 </t>
  </si>
  <si>
    <t>2447202.355 </t>
  </si>
  <si>
    <t> 10.02.1988 20:31 </t>
  </si>
  <si>
    <t> A.Dedoch </t>
  </si>
  <si>
    <t> BRNO 30 </t>
  </si>
  <si>
    <t>2447208.378 </t>
  </si>
  <si>
    <t> 16.02.1988 21:04 </t>
  </si>
  <si>
    <t> BBS 87 </t>
  </si>
  <si>
    <t>2447214.394 </t>
  </si>
  <si>
    <t> 22.02.1988 21:27 </t>
  </si>
  <si>
    <t>2447232.426 </t>
  </si>
  <si>
    <t> 11.03.1988 22:13 </t>
  </si>
  <si>
    <t> BBS 88 </t>
  </si>
  <si>
    <t>2447476.510 </t>
  </si>
  <si>
    <t> 11.11.1988 00:14 </t>
  </si>
  <si>
    <t> O.Rehacek </t>
  </si>
  <si>
    <t>2447535.429 </t>
  </si>
  <si>
    <t> 08.01.1989 22:17 </t>
  </si>
  <si>
    <t> BBS 91 </t>
  </si>
  <si>
    <t>2447553.470 </t>
  </si>
  <si>
    <t> 26.01.1989 23:16 </t>
  </si>
  <si>
    <t> 0.008 </t>
  </si>
  <si>
    <t>2447564.303 </t>
  </si>
  <si>
    <t> 06.02.1989 19:16 </t>
  </si>
  <si>
    <t>2447597.364 </t>
  </si>
  <si>
    <t> 11.03.1989 20:44 </t>
  </si>
  <si>
    <t>2447597.376 </t>
  </si>
  <si>
    <t> 11.03.1989 21:01 </t>
  </si>
  <si>
    <t> I.Middlemist </t>
  </si>
  <si>
    <t> VSSC 73 </t>
  </si>
  <si>
    <t>2447603.372 </t>
  </si>
  <si>
    <t> 17.03.1989 20:55 </t>
  </si>
  <si>
    <t>2447822.518 </t>
  </si>
  <si>
    <t> 23.10.1989 00:25 </t>
  </si>
  <si>
    <t>BAVM 68 </t>
  </si>
  <si>
    <t>2447823.416 </t>
  </si>
  <si>
    <t> 23.10.1989 21:59 </t>
  </si>
  <si>
    <t>2447823.420 </t>
  </si>
  <si>
    <t> 23.10.1989 22:04 </t>
  </si>
  <si>
    <t> BBS 93 </t>
  </si>
  <si>
    <t>2447847.485 </t>
  </si>
  <si>
    <t> 16.11.1989 23:38 </t>
  </si>
  <si>
    <t> 0.028 </t>
  </si>
  <si>
    <t>2447850.472 </t>
  </si>
  <si>
    <t> 19.11.1989 23:19 </t>
  </si>
  <si>
    <t>2447894.368 </t>
  </si>
  <si>
    <t> 02.01.1990 20:49 </t>
  </si>
  <si>
    <t> BBS 94 </t>
  </si>
  <si>
    <t>2447897.368 </t>
  </si>
  <si>
    <t> 05.01.1990 20:49 </t>
  </si>
  <si>
    <t>2447924.421 </t>
  </si>
  <si>
    <t> 01.02.1990 22:06 </t>
  </si>
  <si>
    <t>2447968.316 </t>
  </si>
  <si>
    <t> 17.03.1990 19:35 </t>
  </si>
  <si>
    <t>2447983.341 </t>
  </si>
  <si>
    <t> 01.04.1990 20:11 </t>
  </si>
  <si>
    <t> BBS 95 </t>
  </si>
  <si>
    <t>2448187.447 </t>
  </si>
  <si>
    <t> 22.10.1990 22:43 </t>
  </si>
  <si>
    <t> 0.002 </t>
  </si>
  <si>
    <t>2448292.367 </t>
  </si>
  <si>
    <t> 04.02.1991 20:48 </t>
  </si>
  <si>
    <t> BBS 97 </t>
  </si>
  <si>
    <t>2448539.462 </t>
  </si>
  <si>
    <t> 09.10.1991 23:05 </t>
  </si>
  <si>
    <t> BBS 99 </t>
  </si>
  <si>
    <t>2448586.365 </t>
  </si>
  <si>
    <t> 25.11.1991 20:45 </t>
  </si>
  <si>
    <t>2448636.270 </t>
  </si>
  <si>
    <t> 14.01.1992 18:28 </t>
  </si>
  <si>
    <t> BBS 100 </t>
  </si>
  <si>
    <t>2448686.476 </t>
  </si>
  <si>
    <t> 04.03.1992 23:25 </t>
  </si>
  <si>
    <t> 0.020 </t>
  </si>
  <si>
    <t>BAVM 62 </t>
  </si>
  <si>
    <t>2448699.385 </t>
  </si>
  <si>
    <t> 17.03.1992 21:14 </t>
  </si>
  <si>
    <t> 0.003 </t>
  </si>
  <si>
    <t> BBS 101 </t>
  </si>
  <si>
    <t>2449043.290 </t>
  </si>
  <si>
    <t> 24.02.1993 18:57 </t>
  </si>
  <si>
    <t> BBS 103 </t>
  </si>
  <si>
    <t>2449058.320 </t>
  </si>
  <si>
    <t> 11.03.1993 19:40 </t>
  </si>
  <si>
    <t>2449771.3502 </t>
  </si>
  <si>
    <t> 22.02.1995 20:24 </t>
  </si>
  <si>
    <t> -0.0018 </t>
  </si>
  <si>
    <t> P.Sobotka </t>
  </si>
  <si>
    <t> BRNO 32 </t>
  </si>
  <si>
    <t>2449786.394 </t>
  </si>
  <si>
    <t> 09.03.1995 21:27 </t>
  </si>
  <si>
    <t> BBS 108 </t>
  </si>
  <si>
    <t>2450151.341 </t>
  </si>
  <si>
    <t> 08.03.1996 20:11 </t>
  </si>
  <si>
    <t> BBS 111 </t>
  </si>
  <si>
    <t>2450423.6777 </t>
  </si>
  <si>
    <t> 06.12.1996 04:15 </t>
  </si>
  <si>
    <t> 0.0050 </t>
  </si>
  <si>
    <t> Piechnik&amp;Ogloza </t>
  </si>
  <si>
    <t>IBVS 4534 </t>
  </si>
  <si>
    <t>2450433.305 </t>
  </si>
  <si>
    <t> 15.12.1996 19:19 </t>
  </si>
  <si>
    <t> BBS 114 </t>
  </si>
  <si>
    <t>2450457.3481 </t>
  </si>
  <si>
    <t> 08.01.1997 20:21 </t>
  </si>
  <si>
    <t> 0.0072 </t>
  </si>
  <si>
    <t>2450458.2640 </t>
  </si>
  <si>
    <t> 09.01.1997 18:20 </t>
  </si>
  <si>
    <t> 0.0213 </t>
  </si>
  <si>
    <t>2450459.153 </t>
  </si>
  <si>
    <t> 10.01.1997 15:40 </t>
  </si>
  <si>
    <t> H.Maehara </t>
  </si>
  <si>
    <t>VSB 47 </t>
  </si>
  <si>
    <t>2450473.582 </t>
  </si>
  <si>
    <t> 25.01.1997 01:58 </t>
  </si>
  <si>
    <t>C </t>
  </si>
  <si>
    <t>ns</t>
  </si>
  <si>
    <t> S.Cook </t>
  </si>
  <si>
    <t> AOEB 12 </t>
  </si>
  <si>
    <t>2450487.397 </t>
  </si>
  <si>
    <t> 07.02.1997 21:31 </t>
  </si>
  <si>
    <t> -0.005 </t>
  </si>
  <si>
    <t> F.Walter </t>
  </si>
  <si>
    <t>BAVM 101 </t>
  </si>
  <si>
    <t>2450487.412 </t>
  </si>
  <si>
    <t> 07.02.1997 21:53 </t>
  </si>
  <si>
    <t>2450555.349 </t>
  </si>
  <si>
    <t> 16.04.1997 20:22 </t>
  </si>
  <si>
    <t> BBS 115 </t>
  </si>
  <si>
    <t>2450800.641 </t>
  </si>
  <si>
    <t> 18.12.1997 03:23 </t>
  </si>
  <si>
    <t> 0.005 </t>
  </si>
  <si>
    <t> M.Drozdz </t>
  </si>
  <si>
    <t>IBVS 4877 </t>
  </si>
  <si>
    <t>2450825.295 </t>
  </si>
  <si>
    <t> 11.01.1998 19:04 </t>
  </si>
  <si>
    <t> BBS 117 </t>
  </si>
  <si>
    <t>2450825.2952 </t>
  </si>
  <si>
    <t> 11.01.1998 19:05 </t>
  </si>
  <si>
    <t> E.Blättler </t>
  </si>
  <si>
    <t>2450836.714 </t>
  </si>
  <si>
    <t> 23.01.1998 05:08 </t>
  </si>
  <si>
    <t>2451111.4676 </t>
  </si>
  <si>
    <t> 24.10.1998 23:13 </t>
  </si>
  <si>
    <t> 0.0024 </t>
  </si>
  <si>
    <t> W.Ogloza </t>
  </si>
  <si>
    <t>2451147.5443 </t>
  </si>
  <si>
    <t> 30.11.1998 01:03 </t>
  </si>
  <si>
    <t> 0.0061 </t>
  </si>
  <si>
    <t>2451160.174 </t>
  </si>
  <si>
    <t> 12.12.1998 16:10 </t>
  </si>
  <si>
    <t>2451262.3749 </t>
  </si>
  <si>
    <t> 24.03.1999 20:59 </t>
  </si>
  <si>
    <t> 0.0042 </t>
  </si>
  <si>
    <t>o</t>
  </si>
  <si>
    <t> K.&amp; M.Rätz </t>
  </si>
  <si>
    <t>BAVM 128 </t>
  </si>
  <si>
    <t>2451601.4602 </t>
  </si>
  <si>
    <t> 26.02.2000 23:02 </t>
  </si>
  <si>
    <t> 0.0030 </t>
  </si>
  <si>
    <t>BAVM 152 </t>
  </si>
  <si>
    <t>2451814.8910 </t>
  </si>
  <si>
    <t> 27.09.2000 09:23 </t>
  </si>
  <si>
    <t> 0.0017 </t>
  </si>
  <si>
    <t> R.H.Nelson </t>
  </si>
  <si>
    <t>IBVS 5040 </t>
  </si>
  <si>
    <t>2451901.4624 </t>
  </si>
  <si>
    <t> 22.12.2000 23:05 </t>
  </si>
  <si>
    <t> -0.0022 </t>
  </si>
  <si>
    <t> BBS 124 </t>
  </si>
  <si>
    <t>2451975.4167 </t>
  </si>
  <si>
    <t> 06.03.2001 22:00 </t>
  </si>
  <si>
    <t>2452337.3478 </t>
  </si>
  <si>
    <t> 03.03.2002 20:20 </t>
  </si>
  <si>
    <t> 0.0008 </t>
  </si>
  <si>
    <t>2452622.3237 </t>
  </si>
  <si>
    <t> 13.12.2002 19:46 </t>
  </si>
  <si>
    <t> -0.0003 </t>
  </si>
  <si>
    <t> BBS 129 </t>
  </si>
  <si>
    <t>2452633.7473 </t>
  </si>
  <si>
    <t> 25.12.2002 05:56 </t>
  </si>
  <si>
    <t> 0.0002 </t>
  </si>
  <si>
    <t> R.Nelson </t>
  </si>
  <si>
    <t>IBVS 5371 </t>
  </si>
  <si>
    <t>2452646.9727 </t>
  </si>
  <si>
    <t> 07.01.2003 11:20 </t>
  </si>
  <si>
    <t> -0.0012 </t>
  </si>
  <si>
    <t> Nakajima </t>
  </si>
  <si>
    <t>VSB 42 </t>
  </si>
  <si>
    <t>2452657.7970 </t>
  </si>
  <si>
    <t> 18.01.2003 07:07 </t>
  </si>
  <si>
    <t> 0.0012 </t>
  </si>
  <si>
    <t> S.Dvorak </t>
  </si>
  <si>
    <t>2453081.3578 </t>
  </si>
  <si>
    <t> 16.03.2004 20:35 </t>
  </si>
  <si>
    <t> 0.0045 </t>
  </si>
  <si>
    <t>-I</t>
  </si>
  <si>
    <t> K. &amp; M. Rätz </t>
  </si>
  <si>
    <t>BAVM 173 </t>
  </si>
  <si>
    <t>s5</t>
  </si>
  <si>
    <t>s6</t>
  </si>
  <si>
    <t>s7</t>
  </si>
  <si>
    <t>Rc</t>
  </si>
  <si>
    <t>IBVS 6234</t>
  </si>
  <si>
    <t>OEJV 0211</t>
  </si>
  <si>
    <t>VSB 069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</si>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</sst>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3" formatCode="0.00000"/>
    <numFmt numFmtId="178" formatCode="0.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35" fillId="0" borderId="0"/>
    <xf numFmtId="0" fontId="6" fillId="0" borderId="0"/>
    <xf numFmtId="0" fontId="6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7" fillId="0" borderId="0" xfId="0" applyFont="1" applyAlignme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173" fontId="8" fillId="0" borderId="0" xfId="0" applyNumberFormat="1" applyFont="1" applyAlignment="1">
      <alignment horizontal="left"/>
    </xf>
    <xf numFmtId="173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1" fillId="0" borderId="0" xfId="0" applyFont="1" applyAlignment="1">
      <alignment horizontal="right"/>
    </xf>
    <xf numFmtId="0" fontId="17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15" fillId="24" borderId="19" xfId="0" applyFont="1" applyFill="1" applyBorder="1" applyAlignment="1">
      <alignment horizontal="left" vertical="top" wrapText="1" indent="1"/>
    </xf>
    <xf numFmtId="0" fontId="15" fillId="24" borderId="19" xfId="0" applyFont="1" applyFill="1" applyBorder="1" applyAlignment="1">
      <alignment horizontal="center" vertical="top" wrapText="1"/>
    </xf>
    <xf numFmtId="0" fontId="15" fillId="24" borderId="19" xfId="0" applyFont="1" applyFill="1" applyBorder="1" applyAlignment="1">
      <alignment horizontal="right" vertical="top" wrapText="1"/>
    </xf>
    <xf numFmtId="0" fontId="21" fillId="24" borderId="19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78" fontId="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6" fillId="0" borderId="0" xfId="43" applyFont="1" applyAlignment="1">
      <alignment horizontal="left"/>
    </xf>
    <xf numFmtId="0" fontId="6" fillId="0" borderId="0" xfId="43" applyFont="1" applyAlignment="1">
      <alignment horizontal="center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73" fontId="40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55919622950356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6942653979498"/>
          <c:y val="0.13249211356466878"/>
          <c:w val="0.80824514211809428"/>
          <c:h val="0.60567823343848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(old)'!$H$22:$H$990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F-42D3-8768-6B571895558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Faulkner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(old)'!$I$22:$I$990</c:f>
              <c:numCache>
                <c:formatCode>General</c:formatCode>
                <c:ptCount val="969"/>
                <c:pt idx="32">
                  <c:v>6.9443000029423274E-3</c:v>
                </c:pt>
                <c:pt idx="34">
                  <c:v>2.0805000021937303E-3</c:v>
                </c:pt>
                <c:pt idx="36">
                  <c:v>5.8790999974007718E-3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DF-42D3-8768-6B5718955581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(old)'!$J$22:$J$990</c:f>
              <c:numCache>
                <c:formatCode>General</c:formatCode>
                <c:ptCount val="969"/>
                <c:pt idx="72">
                  <c:v>1.490639999974519E-2</c:v>
                </c:pt>
                <c:pt idx="74">
                  <c:v>1.7244000002392568E-2</c:v>
                </c:pt>
                <c:pt idx="75">
                  <c:v>3.1320900001446716E-2</c:v>
                </c:pt>
                <c:pt idx="79">
                  <c:v>1.6150600007676985E-2</c:v>
                </c:pt>
                <c:pt idx="82">
                  <c:v>1.4388800002052449E-2</c:v>
                </c:pt>
                <c:pt idx="83">
                  <c:v>1.8164799999794923E-2</c:v>
                </c:pt>
                <c:pt idx="84">
                  <c:v>1.6623400006210431E-2</c:v>
                </c:pt>
                <c:pt idx="85">
                  <c:v>1.6437800004496239E-2</c:v>
                </c:pt>
                <c:pt idx="87">
                  <c:v>1.6959000000497326E-2</c:v>
                </c:pt>
                <c:pt idx="88">
                  <c:v>1.6388200005167164E-2</c:v>
                </c:pt>
                <c:pt idx="89">
                  <c:v>1.6188600005989429E-2</c:v>
                </c:pt>
                <c:pt idx="91">
                  <c:v>2.2330699997837655E-2</c:v>
                </c:pt>
                <c:pt idx="93">
                  <c:v>1.7969000000448432E-2</c:v>
                </c:pt>
                <c:pt idx="94">
                  <c:v>1.8707000002905261E-2</c:v>
                </c:pt>
                <c:pt idx="95">
                  <c:v>1.8430000003718305E-2</c:v>
                </c:pt>
                <c:pt idx="96">
                  <c:v>2.0822300000872929E-2</c:v>
                </c:pt>
                <c:pt idx="97">
                  <c:v>1.7976100003579631E-2</c:v>
                </c:pt>
                <c:pt idx="98">
                  <c:v>1.9736900001589675E-2</c:v>
                </c:pt>
                <c:pt idx="99">
                  <c:v>1.9929199996113311E-2</c:v>
                </c:pt>
                <c:pt idx="100">
                  <c:v>1.8506000000343192E-2</c:v>
                </c:pt>
                <c:pt idx="101">
                  <c:v>1.8138599996746052E-2</c:v>
                </c:pt>
                <c:pt idx="102">
                  <c:v>1.7707600003632251E-2</c:v>
                </c:pt>
                <c:pt idx="103">
                  <c:v>1.8430600001011044E-2</c:v>
                </c:pt>
                <c:pt idx="104">
                  <c:v>1.6930400001001544E-2</c:v>
                </c:pt>
                <c:pt idx="105">
                  <c:v>1.4522699995723087E-2</c:v>
                </c:pt>
                <c:pt idx="106">
                  <c:v>1.812150000478141E-2</c:v>
                </c:pt>
                <c:pt idx="107">
                  <c:v>1.6498299999511801E-2</c:v>
                </c:pt>
                <c:pt idx="108">
                  <c:v>1.8136400001822039E-2</c:v>
                </c:pt>
                <c:pt idx="109">
                  <c:v>2.0936200002324767E-2</c:v>
                </c:pt>
                <c:pt idx="110">
                  <c:v>2.1328500006347895E-2</c:v>
                </c:pt>
                <c:pt idx="111">
                  <c:v>1.9081200007349253E-2</c:v>
                </c:pt>
                <c:pt idx="112">
                  <c:v>2.0219600002747029E-2</c:v>
                </c:pt>
                <c:pt idx="113">
                  <c:v>2.4764500005403534E-2</c:v>
                </c:pt>
                <c:pt idx="114">
                  <c:v>2.3510500002885237E-2</c:v>
                </c:pt>
                <c:pt idx="115">
                  <c:v>2.7079400002548937E-2</c:v>
                </c:pt>
                <c:pt idx="116">
                  <c:v>2.1903200002270751E-2</c:v>
                </c:pt>
                <c:pt idx="117">
                  <c:v>1.9954399998823646E-2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DF-42D3-8768-6B5718955581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(old)'!$K$22:$K$990</c:f>
              <c:numCache>
                <c:formatCode>General</c:formatCode>
                <c:ptCount val="969"/>
                <c:pt idx="19">
                  <c:v>0</c:v>
                </c:pt>
                <c:pt idx="20">
                  <c:v>9.7690000256989151E-4</c:v>
                </c:pt>
                <c:pt idx="21">
                  <c:v>2.3000000510364771E-5</c:v>
                </c:pt>
                <c:pt idx="22">
                  <c:v>2.9999000034877099E-3</c:v>
                </c:pt>
                <c:pt idx="86">
                  <c:v>1.5820799999346491E-2</c:v>
                </c:pt>
                <c:pt idx="90">
                  <c:v>1.6696000006049871E-2</c:v>
                </c:pt>
                <c:pt idx="92">
                  <c:v>1.7930599999090191E-2</c:v>
                </c:pt>
                <c:pt idx="118">
                  <c:v>2.0938500005286187E-2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DF-42D3-8768-6B571895558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(old)'!$L$22:$L$990</c:f>
              <c:numCache>
                <c:formatCode>General</c:formatCode>
                <c:ptCount val="969"/>
                <c:pt idx="0">
                  <c:v>-1.235799994901754E-3</c:v>
                </c:pt>
                <c:pt idx="1">
                  <c:v>2.7843999996548519E-3</c:v>
                </c:pt>
                <c:pt idx="2">
                  <c:v>1.7073999988497235E-3</c:v>
                </c:pt>
                <c:pt idx="3">
                  <c:v>-3.3696000027703121E-3</c:v>
                </c:pt>
                <c:pt idx="4">
                  <c:v>0.10249860000476474</c:v>
                </c:pt>
                <c:pt idx="5">
                  <c:v>3.9572000023326837E-3</c:v>
                </c:pt>
                <c:pt idx="6">
                  <c:v>9.6492000011494383E-3</c:v>
                </c:pt>
                <c:pt idx="7">
                  <c:v>1.2011599996185396E-2</c:v>
                </c:pt>
                <c:pt idx="8">
                  <c:v>9.0105999988736585E-3</c:v>
                </c:pt>
                <c:pt idx="9">
                  <c:v>1.1131400002341252E-2</c:v>
                </c:pt>
                <c:pt idx="10">
                  <c:v>7.0544000045629218E-3</c:v>
                </c:pt>
                <c:pt idx="11">
                  <c:v>3.9774000033503398E-3</c:v>
                </c:pt>
                <c:pt idx="12">
                  <c:v>-1.8716000049607828E-3</c:v>
                </c:pt>
                <c:pt idx="13">
                  <c:v>-4.1025999962585047E-3</c:v>
                </c:pt>
                <c:pt idx="14">
                  <c:v>5.6019999974523671E-3</c:v>
                </c:pt>
                <c:pt idx="15">
                  <c:v>6.8777999986195937E-3</c:v>
                </c:pt>
                <c:pt idx="16">
                  <c:v>2.7238000038778409E-3</c:v>
                </c:pt>
                <c:pt idx="17">
                  <c:v>7.6467999970191158E-3</c:v>
                </c:pt>
                <c:pt idx="18">
                  <c:v>7.030799999483861E-3</c:v>
                </c:pt>
                <c:pt idx="23">
                  <c:v>-4.0900000021792948E-4</c:v>
                </c:pt>
                <c:pt idx="26">
                  <c:v>1.0259399998176377E-2</c:v>
                </c:pt>
                <c:pt idx="27">
                  <c:v>1.7382199999701697E-2</c:v>
                </c:pt>
                <c:pt idx="28">
                  <c:v>1.6892000057850964E-3</c:v>
                </c:pt>
                <c:pt idx="29">
                  <c:v>4.3041999961133115E-3</c:v>
                </c:pt>
                <c:pt idx="30">
                  <c:v>5.2272000029915944E-3</c:v>
                </c:pt>
                <c:pt idx="37">
                  <c:v>1.3541400003305171E-2</c:v>
                </c:pt>
                <c:pt idx="39">
                  <c:v>-4.3936000001849607E-3</c:v>
                </c:pt>
                <c:pt idx="40">
                  <c:v>2.2529399997438304E-2</c:v>
                </c:pt>
                <c:pt idx="41">
                  <c:v>8.3754000006592833E-3</c:v>
                </c:pt>
                <c:pt idx="43">
                  <c:v>1.5165599994361401E-2</c:v>
                </c:pt>
                <c:pt idx="44">
                  <c:v>1.9011600001249462E-2</c:v>
                </c:pt>
                <c:pt idx="45">
                  <c:v>1.4549599996826146E-2</c:v>
                </c:pt>
                <c:pt idx="47">
                  <c:v>4.9880000005941838E-3</c:v>
                </c:pt>
                <c:pt idx="48">
                  <c:v>9.5260000016423874E-3</c:v>
                </c:pt>
                <c:pt idx="49">
                  <c:v>2.0648800003982615E-2</c:v>
                </c:pt>
                <c:pt idx="50">
                  <c:v>1.4801800003624521E-2</c:v>
                </c:pt>
                <c:pt idx="53">
                  <c:v>1.3811400000122376E-2</c:v>
                </c:pt>
                <c:pt idx="56">
                  <c:v>1.8394200000329874E-2</c:v>
                </c:pt>
                <c:pt idx="57">
                  <c:v>1.2317200002144091E-2</c:v>
                </c:pt>
                <c:pt idx="58">
                  <c:v>1.0624200003803708E-2</c:v>
                </c:pt>
                <c:pt idx="59">
                  <c:v>1.690000000235159E-2</c:v>
                </c:pt>
                <c:pt idx="60">
                  <c:v>1.1514999998325948E-2</c:v>
                </c:pt>
                <c:pt idx="62">
                  <c:v>1.2799399999494199E-2</c:v>
                </c:pt>
                <c:pt idx="63">
                  <c:v>8.2699999984470196E-3</c:v>
                </c:pt>
                <c:pt idx="64">
                  <c:v>1.6468800000438932E-2</c:v>
                </c:pt>
                <c:pt idx="65">
                  <c:v>2.0590599997376557E-2</c:v>
                </c:pt>
                <c:pt idx="67">
                  <c:v>7.9736000043340027E-3</c:v>
                </c:pt>
                <c:pt idx="68">
                  <c:v>1.7764800002623815E-2</c:v>
                </c:pt>
                <c:pt idx="69">
                  <c:v>1.7379800003254786E-2</c:v>
                </c:pt>
                <c:pt idx="70">
                  <c:v>1.9530400000803638E-2</c:v>
                </c:pt>
                <c:pt idx="71">
                  <c:v>2.8782599998521619E-2</c:v>
                </c:pt>
                <c:pt idx="73">
                  <c:v>2.275999999983469E-2</c:v>
                </c:pt>
                <c:pt idx="77">
                  <c:v>2.0373999999719672E-2</c:v>
                </c:pt>
                <c:pt idx="78">
                  <c:v>2.0033799999509938E-2</c:v>
                </c:pt>
                <c:pt idx="80">
                  <c:v>2.0319199997175019E-2</c:v>
                </c:pt>
                <c:pt idx="81">
                  <c:v>2.0519199999398552E-2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DF-42D3-8768-6B571895558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(old)'!$M$22:$M$990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DF-42D3-8768-6B571895558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(old)'!$N$22:$N$990</c:f>
              <c:numCache>
                <c:formatCode>General</c:formatCode>
                <c:ptCount val="969"/>
                <c:pt idx="24">
                  <c:v>7.3600000032456592E-3</c:v>
                </c:pt>
                <c:pt idx="25">
                  <c:v>8.3599999998114072E-3</c:v>
                </c:pt>
                <c:pt idx="31">
                  <c:v>6.9443000029423274E-3</c:v>
                </c:pt>
                <c:pt idx="33">
                  <c:v>2.0805000021937303E-3</c:v>
                </c:pt>
                <c:pt idx="35">
                  <c:v>5.8790999974007718E-3</c:v>
                </c:pt>
                <c:pt idx="38">
                  <c:v>1.9770700004301034E-2</c:v>
                </c:pt>
                <c:pt idx="42">
                  <c:v>4.3196000042371452E-3</c:v>
                </c:pt>
                <c:pt idx="46">
                  <c:v>5.0972000026376918E-3</c:v>
                </c:pt>
                <c:pt idx="51">
                  <c:v>1.3634499999170657E-2</c:v>
                </c:pt>
                <c:pt idx="52">
                  <c:v>9.8113999993074685E-3</c:v>
                </c:pt>
                <c:pt idx="54">
                  <c:v>3.0195400002412498E-2</c:v>
                </c:pt>
                <c:pt idx="55">
                  <c:v>1.1118400005216245E-2</c:v>
                </c:pt>
                <c:pt idx="61">
                  <c:v>4.8867000004975125E-3</c:v>
                </c:pt>
                <c:pt idx="66">
                  <c:v>2.5104700005613267E-2</c:v>
                </c:pt>
                <c:pt idx="76">
                  <c:v>5.3740000003017485E-3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DF-42D3-8768-6B571895558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(old)'!$O$22:$O$990</c:f>
              <c:numCache>
                <c:formatCode>General</c:formatCode>
                <c:ptCount val="969"/>
                <c:pt idx="19">
                  <c:v>5.210167257997866E-3</c:v>
                </c:pt>
                <c:pt idx="20">
                  <c:v>5.2116443335007796E-3</c:v>
                </c:pt>
                <c:pt idx="21">
                  <c:v>5.2150908430075773E-3</c:v>
                </c:pt>
                <c:pt idx="22">
                  <c:v>5.2165679185104908E-3</c:v>
                </c:pt>
                <c:pt idx="72">
                  <c:v>1.4155336503641071E-2</c:v>
                </c:pt>
                <c:pt idx="74">
                  <c:v>1.4210480655749836E-2</c:v>
                </c:pt>
                <c:pt idx="75">
                  <c:v>1.421195773125275E-2</c:v>
                </c:pt>
                <c:pt idx="84">
                  <c:v>1.5529016721350481E-2</c:v>
                </c:pt>
                <c:pt idx="85">
                  <c:v>1.6084397110445896E-2</c:v>
                </c:pt>
                <c:pt idx="86">
                  <c:v>1.6433971646135387E-2</c:v>
                </c:pt>
                <c:pt idx="87">
                  <c:v>1.6696891085653962E-2</c:v>
                </c:pt>
                <c:pt idx="88">
                  <c:v>1.7289690720823186E-2</c:v>
                </c:pt>
                <c:pt idx="89">
                  <c:v>1.7756446579743804E-2</c:v>
                </c:pt>
                <c:pt idx="90">
                  <c:v>1.7775156202780702E-2</c:v>
                </c:pt>
                <c:pt idx="91">
                  <c:v>1.8508278010726693E-2</c:v>
                </c:pt>
                <c:pt idx="92">
                  <c:v>1.9007037172210431E-2</c:v>
                </c:pt>
                <c:pt idx="93">
                  <c:v>1.9010976040218203E-2</c:v>
                </c:pt>
                <c:pt idx="94">
                  <c:v>1.904051755027647E-2</c:v>
                </c:pt>
                <c:pt idx="95">
                  <c:v>1.9045441135286181E-2</c:v>
                </c:pt>
                <c:pt idx="96">
                  <c:v>1.9045933493787151E-2</c:v>
                </c:pt>
                <c:pt idx="97">
                  <c:v>1.9048887644792976E-2</c:v>
                </c:pt>
                <c:pt idx="98">
                  <c:v>1.9096154060886203E-2</c:v>
                </c:pt>
                <c:pt idx="99">
                  <c:v>1.9096646419387173E-2</c:v>
                </c:pt>
                <c:pt idx="100">
                  <c:v>1.9104524155402713E-2</c:v>
                </c:pt>
                <c:pt idx="101">
                  <c:v>1.9479701333142703E-2</c:v>
                </c:pt>
                <c:pt idx="102">
                  <c:v>1.9494472088171837E-2</c:v>
                </c:pt>
                <c:pt idx="103">
                  <c:v>1.9499395673181548E-2</c:v>
                </c:pt>
                <c:pt idx="104">
                  <c:v>1.9512196994206796E-2</c:v>
                </c:pt>
                <c:pt idx="105">
                  <c:v>1.9512689352707765E-2</c:v>
                </c:pt>
                <c:pt idx="106">
                  <c:v>1.9589497278859259E-2</c:v>
                </c:pt>
                <c:pt idx="107">
                  <c:v>1.9597375014874796E-2</c:v>
                </c:pt>
                <c:pt idx="108">
                  <c:v>1.962051586442044E-2</c:v>
                </c:pt>
                <c:pt idx="109">
                  <c:v>1.9633317185445691E-2</c:v>
                </c:pt>
                <c:pt idx="110">
                  <c:v>1.9633809543946661E-2</c:v>
                </c:pt>
                <c:pt idx="111">
                  <c:v>1.9707170960591356E-2</c:v>
                </c:pt>
                <c:pt idx="112">
                  <c:v>2.0203468329570241E-2</c:v>
                </c:pt>
                <c:pt idx="113">
                  <c:v>2.028372276522853E-2</c:v>
                </c:pt>
                <c:pt idx="114">
                  <c:v>2.0293569935247953E-2</c:v>
                </c:pt>
                <c:pt idx="115">
                  <c:v>2.0314741350789714E-2</c:v>
                </c:pt>
                <c:pt idx="116">
                  <c:v>2.0760818152669541E-2</c:v>
                </c:pt>
                <c:pt idx="117">
                  <c:v>2.1422547977974722E-2</c:v>
                </c:pt>
                <c:pt idx="118">
                  <c:v>2.1455535997539785E-2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DF-42D3-8768-6B571895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6008"/>
        <c:axId val="1"/>
      </c:scatterChart>
      <c:valAx>
        <c:axId val="6584560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1420239136779"/>
              <c:y val="0.8233438485804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600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55574370408E-2"/>
          <c:y val="0.89274447949526814"/>
          <c:w val="0.99283342270388242"/>
          <c:h val="0.95583596214511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9525139664804471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85474860335198E-2"/>
          <c:y val="0.12285714285714286"/>
          <c:w val="0.87011173184357538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-32364</c:v>
                </c:pt>
                <c:pt idx="1">
                  <c:v>-4173</c:v>
                </c:pt>
                <c:pt idx="2">
                  <c:v>-3486</c:v>
                </c:pt>
                <c:pt idx="3">
                  <c:v>-3481</c:v>
                </c:pt>
                <c:pt idx="4">
                  <c:v>-3476</c:v>
                </c:pt>
                <c:pt idx="5">
                  <c:v>-2909</c:v>
                </c:pt>
                <c:pt idx="6">
                  <c:v>-1718</c:v>
                </c:pt>
                <c:pt idx="7">
                  <c:v>-1698</c:v>
                </c:pt>
                <c:pt idx="8">
                  <c:v>-1254</c:v>
                </c:pt>
                <c:pt idx="9">
                  <c:v>-1189</c:v>
                </c:pt>
                <c:pt idx="10">
                  <c:v>-1041</c:v>
                </c:pt>
                <c:pt idx="11">
                  <c:v>-1036</c:v>
                </c:pt>
                <c:pt idx="12">
                  <c:v>-1031</c:v>
                </c:pt>
                <c:pt idx="13">
                  <c:v>-846</c:v>
                </c:pt>
                <c:pt idx="14">
                  <c:v>-831</c:v>
                </c:pt>
                <c:pt idx="15">
                  <c:v>-630</c:v>
                </c:pt>
                <c:pt idx="16">
                  <c:v>-557</c:v>
                </c:pt>
                <c:pt idx="17">
                  <c:v>-547</c:v>
                </c:pt>
                <c:pt idx="18">
                  <c:v>-542</c:v>
                </c:pt>
                <c:pt idx="19">
                  <c:v>-502</c:v>
                </c:pt>
                <c:pt idx="20">
                  <c:v>0</c:v>
                </c:pt>
                <c:pt idx="21">
                  <c:v>1.5</c:v>
                </c:pt>
                <c:pt idx="22">
                  <c:v>5</c:v>
                </c:pt>
                <c:pt idx="23">
                  <c:v>6.5</c:v>
                </c:pt>
                <c:pt idx="24">
                  <c:v>85</c:v>
                </c:pt>
                <c:pt idx="25">
                  <c:v>100</c:v>
                </c:pt>
                <c:pt idx="26">
                  <c:v>100</c:v>
                </c:pt>
                <c:pt idx="27">
                  <c:v>639</c:v>
                </c:pt>
                <c:pt idx="28">
                  <c:v>657</c:v>
                </c:pt>
                <c:pt idx="29">
                  <c:v>702</c:v>
                </c:pt>
                <c:pt idx="30">
                  <c:v>727</c:v>
                </c:pt>
                <c:pt idx="31">
                  <c:v>732</c:v>
                </c:pt>
                <c:pt idx="32">
                  <c:v>1120.5</c:v>
                </c:pt>
                <c:pt idx="33">
                  <c:v>1120.5</c:v>
                </c:pt>
                <c:pt idx="34">
                  <c:v>1767.5</c:v>
                </c:pt>
                <c:pt idx="35">
                  <c:v>1767.5</c:v>
                </c:pt>
                <c:pt idx="36">
                  <c:v>1858.5</c:v>
                </c:pt>
                <c:pt idx="37">
                  <c:v>1858.5</c:v>
                </c:pt>
                <c:pt idx="38">
                  <c:v>2309</c:v>
                </c:pt>
                <c:pt idx="39">
                  <c:v>2904.5</c:v>
                </c:pt>
                <c:pt idx="40">
                  <c:v>3084</c:v>
                </c:pt>
                <c:pt idx="41">
                  <c:v>3089</c:v>
                </c:pt>
                <c:pt idx="42">
                  <c:v>3099</c:v>
                </c:pt>
                <c:pt idx="43">
                  <c:v>3726</c:v>
                </c:pt>
                <c:pt idx="44">
                  <c:v>3736</c:v>
                </c:pt>
                <c:pt idx="45">
                  <c:v>3746</c:v>
                </c:pt>
                <c:pt idx="46">
                  <c:v>3776</c:v>
                </c:pt>
                <c:pt idx="47">
                  <c:v>4182</c:v>
                </c:pt>
                <c:pt idx="48">
                  <c:v>4280</c:v>
                </c:pt>
                <c:pt idx="49">
                  <c:v>4310</c:v>
                </c:pt>
                <c:pt idx="50">
                  <c:v>4328</c:v>
                </c:pt>
                <c:pt idx="51">
                  <c:v>4383</c:v>
                </c:pt>
                <c:pt idx="52">
                  <c:v>4757.5</c:v>
                </c:pt>
                <c:pt idx="53">
                  <c:v>4759</c:v>
                </c:pt>
                <c:pt idx="54">
                  <c:v>4759</c:v>
                </c:pt>
                <c:pt idx="55">
                  <c:v>4799</c:v>
                </c:pt>
                <c:pt idx="56">
                  <c:v>4804</c:v>
                </c:pt>
                <c:pt idx="57">
                  <c:v>4877</c:v>
                </c:pt>
                <c:pt idx="58">
                  <c:v>4882</c:v>
                </c:pt>
                <c:pt idx="59">
                  <c:v>4927</c:v>
                </c:pt>
                <c:pt idx="60">
                  <c:v>5000</c:v>
                </c:pt>
                <c:pt idx="61">
                  <c:v>5025</c:v>
                </c:pt>
                <c:pt idx="62">
                  <c:v>5364.5</c:v>
                </c:pt>
                <c:pt idx="63">
                  <c:v>5539</c:v>
                </c:pt>
                <c:pt idx="64">
                  <c:v>5950</c:v>
                </c:pt>
                <c:pt idx="65">
                  <c:v>6028</c:v>
                </c:pt>
                <c:pt idx="66">
                  <c:v>6111</c:v>
                </c:pt>
                <c:pt idx="67">
                  <c:v>6194.5</c:v>
                </c:pt>
                <c:pt idx="68">
                  <c:v>6216</c:v>
                </c:pt>
                <c:pt idx="69">
                  <c:v>6788</c:v>
                </c:pt>
                <c:pt idx="70">
                  <c:v>6813</c:v>
                </c:pt>
                <c:pt idx="71">
                  <c:v>8024</c:v>
                </c:pt>
                <c:pt idx="72">
                  <c:v>8631</c:v>
                </c:pt>
                <c:pt idx="73">
                  <c:v>9084</c:v>
                </c:pt>
                <c:pt idx="74">
                  <c:v>9100</c:v>
                </c:pt>
                <c:pt idx="75">
                  <c:v>9140</c:v>
                </c:pt>
                <c:pt idx="76">
                  <c:v>9141.5</c:v>
                </c:pt>
                <c:pt idx="77">
                  <c:v>9190</c:v>
                </c:pt>
                <c:pt idx="78">
                  <c:v>9190</c:v>
                </c:pt>
                <c:pt idx="79">
                  <c:v>9303</c:v>
                </c:pt>
                <c:pt idx="80">
                  <c:v>9711</c:v>
                </c:pt>
                <c:pt idx="81">
                  <c:v>9752</c:v>
                </c:pt>
                <c:pt idx="82">
                  <c:v>9752</c:v>
                </c:pt>
                <c:pt idx="83">
                  <c:v>10228</c:v>
                </c:pt>
                <c:pt idx="84">
                  <c:v>10288</c:v>
                </c:pt>
                <c:pt idx="85">
                  <c:v>10479</c:v>
                </c:pt>
                <c:pt idx="86">
                  <c:v>11043</c:v>
                </c:pt>
                <c:pt idx="87">
                  <c:v>11398</c:v>
                </c:pt>
                <c:pt idx="88">
                  <c:v>11665</c:v>
                </c:pt>
                <c:pt idx="89">
                  <c:v>12267</c:v>
                </c:pt>
                <c:pt idx="90">
                  <c:v>12741</c:v>
                </c:pt>
                <c:pt idx="91">
                  <c:v>12760</c:v>
                </c:pt>
                <c:pt idx="92">
                  <c:v>13504.5</c:v>
                </c:pt>
                <c:pt idx="93">
                  <c:v>14011</c:v>
                </c:pt>
                <c:pt idx="94">
                  <c:v>14015</c:v>
                </c:pt>
                <c:pt idx="95">
                  <c:v>14045</c:v>
                </c:pt>
                <c:pt idx="96">
                  <c:v>14050</c:v>
                </c:pt>
                <c:pt idx="97">
                  <c:v>14050.5</c:v>
                </c:pt>
                <c:pt idx="98">
                  <c:v>14053.5</c:v>
                </c:pt>
                <c:pt idx="99">
                  <c:v>14101.5</c:v>
                </c:pt>
                <c:pt idx="100">
                  <c:v>14102</c:v>
                </c:pt>
                <c:pt idx="101">
                  <c:v>14110</c:v>
                </c:pt>
                <c:pt idx="102">
                  <c:v>14491</c:v>
                </c:pt>
                <c:pt idx="103">
                  <c:v>14506</c:v>
                </c:pt>
                <c:pt idx="104">
                  <c:v>14511</c:v>
                </c:pt>
                <c:pt idx="105">
                  <c:v>14524</c:v>
                </c:pt>
                <c:pt idx="106">
                  <c:v>14524.5</c:v>
                </c:pt>
                <c:pt idx="107">
                  <c:v>14602.5</c:v>
                </c:pt>
                <c:pt idx="108">
                  <c:v>14610.5</c:v>
                </c:pt>
                <c:pt idx="109">
                  <c:v>14634</c:v>
                </c:pt>
                <c:pt idx="110">
                  <c:v>14647</c:v>
                </c:pt>
                <c:pt idx="111">
                  <c:v>14647.5</c:v>
                </c:pt>
                <c:pt idx="112">
                  <c:v>14722</c:v>
                </c:pt>
                <c:pt idx="113">
                  <c:v>15226</c:v>
                </c:pt>
                <c:pt idx="114">
                  <c:v>15307.5</c:v>
                </c:pt>
                <c:pt idx="115">
                  <c:v>15317.5</c:v>
                </c:pt>
                <c:pt idx="116">
                  <c:v>15339</c:v>
                </c:pt>
                <c:pt idx="117">
                  <c:v>15792</c:v>
                </c:pt>
                <c:pt idx="118">
                  <c:v>16464</c:v>
                </c:pt>
                <c:pt idx="119">
                  <c:v>16497.5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5-486D-B6C7-7EBE41E6765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Faulkner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(old)'!$I$22:$I$990</c:f>
              <c:numCache>
                <c:formatCode>General</c:formatCode>
                <c:ptCount val="969"/>
                <c:pt idx="32">
                  <c:v>6.9443000029423274E-3</c:v>
                </c:pt>
                <c:pt idx="34">
                  <c:v>2.0805000021937303E-3</c:v>
                </c:pt>
                <c:pt idx="36">
                  <c:v>5.8790999974007718E-3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5-486D-B6C7-7EBE41E6765D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(old)'!$J$22:$J$990</c:f>
              <c:numCache>
                <c:formatCode>General</c:formatCode>
                <c:ptCount val="969"/>
                <c:pt idx="72">
                  <c:v>1.490639999974519E-2</c:v>
                </c:pt>
                <c:pt idx="74">
                  <c:v>1.7244000002392568E-2</c:v>
                </c:pt>
                <c:pt idx="75">
                  <c:v>3.1320900001446716E-2</c:v>
                </c:pt>
                <c:pt idx="79">
                  <c:v>1.6150600007676985E-2</c:v>
                </c:pt>
                <c:pt idx="82">
                  <c:v>1.4388800002052449E-2</c:v>
                </c:pt>
                <c:pt idx="83">
                  <c:v>1.8164799999794923E-2</c:v>
                </c:pt>
                <c:pt idx="84">
                  <c:v>1.6623400006210431E-2</c:v>
                </c:pt>
                <c:pt idx="85">
                  <c:v>1.6437800004496239E-2</c:v>
                </c:pt>
                <c:pt idx="87">
                  <c:v>1.6959000000497326E-2</c:v>
                </c:pt>
                <c:pt idx="88">
                  <c:v>1.6388200005167164E-2</c:v>
                </c:pt>
                <c:pt idx="89">
                  <c:v>1.6188600005989429E-2</c:v>
                </c:pt>
                <c:pt idx="91">
                  <c:v>2.2330699997837655E-2</c:v>
                </c:pt>
                <c:pt idx="93">
                  <c:v>1.7969000000448432E-2</c:v>
                </c:pt>
                <c:pt idx="94">
                  <c:v>1.8707000002905261E-2</c:v>
                </c:pt>
                <c:pt idx="95">
                  <c:v>1.8430000003718305E-2</c:v>
                </c:pt>
                <c:pt idx="96">
                  <c:v>2.0822300000872929E-2</c:v>
                </c:pt>
                <c:pt idx="97">
                  <c:v>1.7976100003579631E-2</c:v>
                </c:pt>
                <c:pt idx="98">
                  <c:v>1.9736900001589675E-2</c:v>
                </c:pt>
                <c:pt idx="99">
                  <c:v>1.9929199996113311E-2</c:v>
                </c:pt>
                <c:pt idx="100">
                  <c:v>1.8506000000343192E-2</c:v>
                </c:pt>
                <c:pt idx="101">
                  <c:v>1.8138599996746052E-2</c:v>
                </c:pt>
                <c:pt idx="102">
                  <c:v>1.7707600003632251E-2</c:v>
                </c:pt>
                <c:pt idx="103">
                  <c:v>1.8430600001011044E-2</c:v>
                </c:pt>
                <c:pt idx="104">
                  <c:v>1.6930400001001544E-2</c:v>
                </c:pt>
                <c:pt idx="105">
                  <c:v>1.4522699995723087E-2</c:v>
                </c:pt>
                <c:pt idx="106">
                  <c:v>1.812150000478141E-2</c:v>
                </c:pt>
                <c:pt idx="107">
                  <c:v>1.6498299999511801E-2</c:v>
                </c:pt>
                <c:pt idx="108">
                  <c:v>1.8136400001822039E-2</c:v>
                </c:pt>
                <c:pt idx="109">
                  <c:v>2.0936200002324767E-2</c:v>
                </c:pt>
                <c:pt idx="110">
                  <c:v>2.1328500006347895E-2</c:v>
                </c:pt>
                <c:pt idx="111">
                  <c:v>1.9081200007349253E-2</c:v>
                </c:pt>
                <c:pt idx="112">
                  <c:v>2.0219600002747029E-2</c:v>
                </c:pt>
                <c:pt idx="113">
                  <c:v>2.4764500005403534E-2</c:v>
                </c:pt>
                <c:pt idx="114">
                  <c:v>2.3510500002885237E-2</c:v>
                </c:pt>
                <c:pt idx="115">
                  <c:v>2.7079400002548937E-2</c:v>
                </c:pt>
                <c:pt idx="116">
                  <c:v>2.1903200002270751E-2</c:v>
                </c:pt>
                <c:pt idx="117">
                  <c:v>1.9954399998823646E-2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5-486D-B6C7-7EBE41E6765D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(old)'!$K$22:$K$990</c:f>
              <c:numCache>
                <c:formatCode>General</c:formatCode>
                <c:ptCount val="969"/>
                <c:pt idx="19">
                  <c:v>0</c:v>
                </c:pt>
                <c:pt idx="20">
                  <c:v>9.7690000256989151E-4</c:v>
                </c:pt>
                <c:pt idx="21">
                  <c:v>2.3000000510364771E-5</c:v>
                </c:pt>
                <c:pt idx="22">
                  <c:v>2.9999000034877099E-3</c:v>
                </c:pt>
                <c:pt idx="86">
                  <c:v>1.5820799999346491E-2</c:v>
                </c:pt>
                <c:pt idx="90">
                  <c:v>1.6696000006049871E-2</c:v>
                </c:pt>
                <c:pt idx="92">
                  <c:v>1.7930599999090191E-2</c:v>
                </c:pt>
                <c:pt idx="118">
                  <c:v>2.0938500005286187E-2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5-486D-B6C7-7EBE41E6765D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(old)'!$L$22:$L$990</c:f>
              <c:numCache>
                <c:formatCode>General</c:formatCode>
                <c:ptCount val="969"/>
                <c:pt idx="0">
                  <c:v>-1.235799994901754E-3</c:v>
                </c:pt>
                <c:pt idx="1">
                  <c:v>2.7843999996548519E-3</c:v>
                </c:pt>
                <c:pt idx="2">
                  <c:v>1.7073999988497235E-3</c:v>
                </c:pt>
                <c:pt idx="3">
                  <c:v>-3.3696000027703121E-3</c:v>
                </c:pt>
                <c:pt idx="4">
                  <c:v>0.10249860000476474</c:v>
                </c:pt>
                <c:pt idx="5">
                  <c:v>3.9572000023326837E-3</c:v>
                </c:pt>
                <c:pt idx="6">
                  <c:v>9.6492000011494383E-3</c:v>
                </c:pt>
                <c:pt idx="7">
                  <c:v>1.2011599996185396E-2</c:v>
                </c:pt>
                <c:pt idx="8">
                  <c:v>9.0105999988736585E-3</c:v>
                </c:pt>
                <c:pt idx="9">
                  <c:v>1.1131400002341252E-2</c:v>
                </c:pt>
                <c:pt idx="10">
                  <c:v>7.0544000045629218E-3</c:v>
                </c:pt>
                <c:pt idx="11">
                  <c:v>3.9774000033503398E-3</c:v>
                </c:pt>
                <c:pt idx="12">
                  <c:v>-1.8716000049607828E-3</c:v>
                </c:pt>
                <c:pt idx="13">
                  <c:v>-4.1025999962585047E-3</c:v>
                </c:pt>
                <c:pt idx="14">
                  <c:v>5.6019999974523671E-3</c:v>
                </c:pt>
                <c:pt idx="15">
                  <c:v>6.8777999986195937E-3</c:v>
                </c:pt>
                <c:pt idx="16">
                  <c:v>2.7238000038778409E-3</c:v>
                </c:pt>
                <c:pt idx="17">
                  <c:v>7.6467999970191158E-3</c:v>
                </c:pt>
                <c:pt idx="18">
                  <c:v>7.030799999483861E-3</c:v>
                </c:pt>
                <c:pt idx="23">
                  <c:v>-4.0900000021792948E-4</c:v>
                </c:pt>
                <c:pt idx="26">
                  <c:v>1.0259399998176377E-2</c:v>
                </c:pt>
                <c:pt idx="27">
                  <c:v>1.7382199999701697E-2</c:v>
                </c:pt>
                <c:pt idx="28">
                  <c:v>1.6892000057850964E-3</c:v>
                </c:pt>
                <c:pt idx="29">
                  <c:v>4.3041999961133115E-3</c:v>
                </c:pt>
                <c:pt idx="30">
                  <c:v>5.2272000029915944E-3</c:v>
                </c:pt>
                <c:pt idx="37">
                  <c:v>1.3541400003305171E-2</c:v>
                </c:pt>
                <c:pt idx="39">
                  <c:v>-4.3936000001849607E-3</c:v>
                </c:pt>
                <c:pt idx="40">
                  <c:v>2.2529399997438304E-2</c:v>
                </c:pt>
                <c:pt idx="41">
                  <c:v>8.3754000006592833E-3</c:v>
                </c:pt>
                <c:pt idx="43">
                  <c:v>1.5165599994361401E-2</c:v>
                </c:pt>
                <c:pt idx="44">
                  <c:v>1.9011600001249462E-2</c:v>
                </c:pt>
                <c:pt idx="45">
                  <c:v>1.4549599996826146E-2</c:v>
                </c:pt>
                <c:pt idx="47">
                  <c:v>4.9880000005941838E-3</c:v>
                </c:pt>
                <c:pt idx="48">
                  <c:v>9.5260000016423874E-3</c:v>
                </c:pt>
                <c:pt idx="49">
                  <c:v>2.0648800003982615E-2</c:v>
                </c:pt>
                <c:pt idx="50">
                  <c:v>1.4801800003624521E-2</c:v>
                </c:pt>
                <c:pt idx="53">
                  <c:v>1.3811400000122376E-2</c:v>
                </c:pt>
                <c:pt idx="56">
                  <c:v>1.8394200000329874E-2</c:v>
                </c:pt>
                <c:pt idx="57">
                  <c:v>1.2317200002144091E-2</c:v>
                </c:pt>
                <c:pt idx="58">
                  <c:v>1.0624200003803708E-2</c:v>
                </c:pt>
                <c:pt idx="59">
                  <c:v>1.690000000235159E-2</c:v>
                </c:pt>
                <c:pt idx="60">
                  <c:v>1.1514999998325948E-2</c:v>
                </c:pt>
                <c:pt idx="62">
                  <c:v>1.2799399999494199E-2</c:v>
                </c:pt>
                <c:pt idx="63">
                  <c:v>8.2699999984470196E-3</c:v>
                </c:pt>
                <c:pt idx="64">
                  <c:v>1.6468800000438932E-2</c:v>
                </c:pt>
                <c:pt idx="65">
                  <c:v>2.0590599997376557E-2</c:v>
                </c:pt>
                <c:pt idx="67">
                  <c:v>7.9736000043340027E-3</c:v>
                </c:pt>
                <c:pt idx="68">
                  <c:v>1.7764800002623815E-2</c:v>
                </c:pt>
                <c:pt idx="69">
                  <c:v>1.7379800003254786E-2</c:v>
                </c:pt>
                <c:pt idx="70">
                  <c:v>1.9530400000803638E-2</c:v>
                </c:pt>
                <c:pt idx="71">
                  <c:v>2.8782599998521619E-2</c:v>
                </c:pt>
                <c:pt idx="73">
                  <c:v>2.275999999983469E-2</c:v>
                </c:pt>
                <c:pt idx="77">
                  <c:v>2.0373999999719672E-2</c:v>
                </c:pt>
                <c:pt idx="78">
                  <c:v>2.0033799999509938E-2</c:v>
                </c:pt>
                <c:pt idx="80">
                  <c:v>2.0319199997175019E-2</c:v>
                </c:pt>
                <c:pt idx="81">
                  <c:v>2.0519199999398552E-2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5-486D-B6C7-7EBE41E6765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(old)'!$M$22:$M$990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5-486D-B6C7-7EBE41E6765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(old)'!$N$22:$N$990</c:f>
              <c:numCache>
                <c:formatCode>General</c:formatCode>
                <c:ptCount val="969"/>
                <c:pt idx="24">
                  <c:v>7.3600000032456592E-3</c:v>
                </c:pt>
                <c:pt idx="25">
                  <c:v>8.3599999998114072E-3</c:v>
                </c:pt>
                <c:pt idx="31">
                  <c:v>6.9443000029423274E-3</c:v>
                </c:pt>
                <c:pt idx="33">
                  <c:v>2.0805000021937303E-3</c:v>
                </c:pt>
                <c:pt idx="35">
                  <c:v>5.8790999974007718E-3</c:v>
                </c:pt>
                <c:pt idx="38">
                  <c:v>1.9770700004301034E-2</c:v>
                </c:pt>
                <c:pt idx="42">
                  <c:v>4.3196000042371452E-3</c:v>
                </c:pt>
                <c:pt idx="46">
                  <c:v>5.0972000026376918E-3</c:v>
                </c:pt>
                <c:pt idx="51">
                  <c:v>1.3634499999170657E-2</c:v>
                </c:pt>
                <c:pt idx="52">
                  <c:v>9.8113999993074685E-3</c:v>
                </c:pt>
                <c:pt idx="54">
                  <c:v>3.0195400002412498E-2</c:v>
                </c:pt>
                <c:pt idx="55">
                  <c:v>1.1118400005216245E-2</c:v>
                </c:pt>
                <c:pt idx="61">
                  <c:v>4.8867000004975125E-3</c:v>
                </c:pt>
                <c:pt idx="66">
                  <c:v>2.5104700005613267E-2</c:v>
                </c:pt>
                <c:pt idx="76">
                  <c:v>5.3740000003017485E-3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5-486D-B6C7-7EBE41E6765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(old)'!$O$22:$O$990</c:f>
              <c:numCache>
                <c:formatCode>General</c:formatCode>
                <c:ptCount val="969"/>
                <c:pt idx="19">
                  <c:v>5.210167257997866E-3</c:v>
                </c:pt>
                <c:pt idx="20">
                  <c:v>5.2116443335007796E-3</c:v>
                </c:pt>
                <c:pt idx="21">
                  <c:v>5.2150908430075773E-3</c:v>
                </c:pt>
                <c:pt idx="22">
                  <c:v>5.2165679185104908E-3</c:v>
                </c:pt>
                <c:pt idx="72">
                  <c:v>1.4155336503641071E-2</c:v>
                </c:pt>
                <c:pt idx="74">
                  <c:v>1.4210480655749836E-2</c:v>
                </c:pt>
                <c:pt idx="75">
                  <c:v>1.421195773125275E-2</c:v>
                </c:pt>
                <c:pt idx="84">
                  <c:v>1.5529016721350481E-2</c:v>
                </c:pt>
                <c:pt idx="85">
                  <c:v>1.6084397110445896E-2</c:v>
                </c:pt>
                <c:pt idx="86">
                  <c:v>1.6433971646135387E-2</c:v>
                </c:pt>
                <c:pt idx="87">
                  <c:v>1.6696891085653962E-2</c:v>
                </c:pt>
                <c:pt idx="88">
                  <c:v>1.7289690720823186E-2</c:v>
                </c:pt>
                <c:pt idx="89">
                  <c:v>1.7756446579743804E-2</c:v>
                </c:pt>
                <c:pt idx="90">
                  <c:v>1.7775156202780702E-2</c:v>
                </c:pt>
                <c:pt idx="91">
                  <c:v>1.8508278010726693E-2</c:v>
                </c:pt>
                <c:pt idx="92">
                  <c:v>1.9007037172210431E-2</c:v>
                </c:pt>
                <c:pt idx="93">
                  <c:v>1.9010976040218203E-2</c:v>
                </c:pt>
                <c:pt idx="94">
                  <c:v>1.904051755027647E-2</c:v>
                </c:pt>
                <c:pt idx="95">
                  <c:v>1.9045441135286181E-2</c:v>
                </c:pt>
                <c:pt idx="96">
                  <c:v>1.9045933493787151E-2</c:v>
                </c:pt>
                <c:pt idx="97">
                  <c:v>1.9048887644792976E-2</c:v>
                </c:pt>
                <c:pt idx="98">
                  <c:v>1.9096154060886203E-2</c:v>
                </c:pt>
                <c:pt idx="99">
                  <c:v>1.9096646419387173E-2</c:v>
                </c:pt>
                <c:pt idx="100">
                  <c:v>1.9104524155402713E-2</c:v>
                </c:pt>
                <c:pt idx="101">
                  <c:v>1.9479701333142703E-2</c:v>
                </c:pt>
                <c:pt idx="102">
                  <c:v>1.9494472088171837E-2</c:v>
                </c:pt>
                <c:pt idx="103">
                  <c:v>1.9499395673181548E-2</c:v>
                </c:pt>
                <c:pt idx="104">
                  <c:v>1.9512196994206796E-2</c:v>
                </c:pt>
                <c:pt idx="105">
                  <c:v>1.9512689352707765E-2</c:v>
                </c:pt>
                <c:pt idx="106">
                  <c:v>1.9589497278859259E-2</c:v>
                </c:pt>
                <c:pt idx="107">
                  <c:v>1.9597375014874796E-2</c:v>
                </c:pt>
                <c:pt idx="108">
                  <c:v>1.962051586442044E-2</c:v>
                </c:pt>
                <c:pt idx="109">
                  <c:v>1.9633317185445691E-2</c:v>
                </c:pt>
                <c:pt idx="110">
                  <c:v>1.9633809543946661E-2</c:v>
                </c:pt>
                <c:pt idx="111">
                  <c:v>1.9707170960591356E-2</c:v>
                </c:pt>
                <c:pt idx="112">
                  <c:v>2.0203468329570241E-2</c:v>
                </c:pt>
                <c:pt idx="113">
                  <c:v>2.028372276522853E-2</c:v>
                </c:pt>
                <c:pt idx="114">
                  <c:v>2.0293569935247953E-2</c:v>
                </c:pt>
                <c:pt idx="115">
                  <c:v>2.0314741350789714E-2</c:v>
                </c:pt>
                <c:pt idx="116">
                  <c:v>2.0760818152669541E-2</c:v>
                </c:pt>
                <c:pt idx="117">
                  <c:v>2.1422547977974722E-2</c:v>
                </c:pt>
                <c:pt idx="118">
                  <c:v>2.1455535997539785E-2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5-486D-B6C7-7EBE41E6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488"/>
        <c:axId val="1"/>
      </c:scatterChart>
      <c:valAx>
        <c:axId val="658453488"/>
        <c:scaling>
          <c:orientation val="minMax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7932960893855"/>
              <c:y val="0.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759776536312849E-2"/>
              <c:y val="0.33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69832402234637"/>
          <c:y val="0.88857142857142857"/>
          <c:w val="0.8561452513966481"/>
          <c:h val="0.94571428571428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55919622950356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48388581548"/>
          <c:y val="0.13249211356466878"/>
          <c:w val="0.82258208477207373"/>
          <c:h val="0.60567823343848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Active!$H$22:$H$986</c:f>
              <c:numCache>
                <c:formatCode>General</c:formatCode>
                <c:ptCount val="965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C-415E-A8AF-932A68BF5E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Active!$I$22:$I$986</c:f>
              <c:numCache>
                <c:formatCode>General</c:formatCode>
                <c:ptCount val="965"/>
                <c:pt idx="1">
                  <c:v>8.1055999980890192E-3</c:v>
                </c:pt>
                <c:pt idx="2">
                  <c:v>1.0151400001632283E-2</c:v>
                </c:pt>
                <c:pt idx="3">
                  <c:v>1.484340000024531E-2</c:v>
                </c:pt>
                <c:pt idx="4">
                  <c:v>1.1689400002069306E-2</c:v>
                </c:pt>
                <c:pt idx="5">
                  <c:v>6.0276000003796071E-3</c:v>
                </c:pt>
                <c:pt idx="6">
                  <c:v>6.812200001149904E-3</c:v>
                </c:pt>
                <c:pt idx="7">
                  <c:v>8.381399999052519E-3</c:v>
                </c:pt>
                <c:pt idx="8">
                  <c:v>4.7654000009060837E-3</c:v>
                </c:pt>
                <c:pt idx="9">
                  <c:v>8.4573999993153848E-3</c:v>
                </c:pt>
                <c:pt idx="10">
                  <c:v>2.811199999996461E-3</c:v>
                </c:pt>
                <c:pt idx="11">
                  <c:v>3.0340000012074597E-4</c:v>
                </c:pt>
                <c:pt idx="12">
                  <c:v>-5.5748000013409182E-3</c:v>
                </c:pt>
                <c:pt idx="13">
                  <c:v>-2.209999984188471E-4</c:v>
                </c:pt>
                <c:pt idx="14">
                  <c:v>8.0402000021422282E-3</c:v>
                </c:pt>
                <c:pt idx="15">
                  <c:v>1.2009000001853565E-2</c:v>
                </c:pt>
                <c:pt idx="16">
                  <c:v>7.5782000021717977E-3</c:v>
                </c:pt>
                <c:pt idx="17">
                  <c:v>4.1619999974500388E-3</c:v>
                </c:pt>
                <c:pt idx="18">
                  <c:v>-3.0689999985042959E-3</c:v>
                </c:pt>
                <c:pt idx="19">
                  <c:v>3.4689999993133824E-3</c:v>
                </c:pt>
                <c:pt idx="20">
                  <c:v>-3.9501999999629334E-3</c:v>
                </c:pt>
                <c:pt idx="21">
                  <c:v>3.9727999974275008E-3</c:v>
                </c:pt>
                <c:pt idx="22">
                  <c:v>2.7417999990575481E-3</c:v>
                </c:pt>
                <c:pt idx="23">
                  <c:v>6.3399998907698318E-5</c:v>
                </c:pt>
                <c:pt idx="24">
                  <c:v>-6.3216000016836915E-3</c:v>
                </c:pt>
                <c:pt idx="25">
                  <c:v>-4.5525999994424637E-3</c:v>
                </c:pt>
                <c:pt idx="26">
                  <c:v>-1.4765999985684175E-3</c:v>
                </c:pt>
                <c:pt idx="27">
                  <c:v>2.4769999981799629E-3</c:v>
                </c:pt>
                <c:pt idx="28">
                  <c:v>4.3999999979860149E-3</c:v>
                </c:pt>
                <c:pt idx="29">
                  <c:v>7.1690000004309695E-3</c:v>
                </c:pt>
                <c:pt idx="30">
                  <c:v>7.5529999994614627E-3</c:v>
                </c:pt>
                <c:pt idx="31">
                  <c:v>1.0367800001404248E-2</c:v>
                </c:pt>
                <c:pt idx="32">
                  <c:v>6.9515999966824893E-3</c:v>
                </c:pt>
                <c:pt idx="33">
                  <c:v>8.5207999982230831E-3</c:v>
                </c:pt>
                <c:pt idx="34">
                  <c:v>9.4116000000212807E-3</c:v>
                </c:pt>
                <c:pt idx="35">
                  <c:v>1.0874199997488176E-2</c:v>
                </c:pt>
                <c:pt idx="36">
                  <c:v>3.8263999995251652E-3</c:v>
                </c:pt>
                <c:pt idx="37">
                  <c:v>2.2904600002220832E-2</c:v>
                </c:pt>
                <c:pt idx="38">
                  <c:v>-1.6054600004281383E-2</c:v>
                </c:pt>
                <c:pt idx="39">
                  <c:v>-1.1240799998631701E-2</c:v>
                </c:pt>
                <c:pt idx="40">
                  <c:v>3.7428600000566803E-2</c:v>
                </c:pt>
                <c:pt idx="41">
                  <c:v>6.0274600000411738E-2</c:v>
                </c:pt>
                <c:pt idx="42">
                  <c:v>-2.6944799996272195E-2</c:v>
                </c:pt>
                <c:pt idx="43">
                  <c:v>5.0561999996716622E-2</c:v>
                </c:pt>
                <c:pt idx="44">
                  <c:v>4.2509999984758906E-3</c:v>
                </c:pt>
                <c:pt idx="45">
                  <c:v>-1.9288000003143679E-2</c:v>
                </c:pt>
                <c:pt idx="46">
                  <c:v>-1.4595999993616715E-2</c:v>
                </c:pt>
                <c:pt idx="47">
                  <c:v>6.4497999992454425E-3</c:v>
                </c:pt>
                <c:pt idx="48">
                  <c:v>3.5295800000312738E-2</c:v>
                </c:pt>
                <c:pt idx="49">
                  <c:v>5.9295799997926224E-2</c:v>
                </c:pt>
                <c:pt idx="50">
                  <c:v>3.8525800002389587E-2</c:v>
                </c:pt>
                <c:pt idx="51">
                  <c:v>5.253840000659693E-2</c:v>
                </c:pt>
                <c:pt idx="52">
                  <c:v>4.0307399998710025E-2</c:v>
                </c:pt>
                <c:pt idx="53">
                  <c:v>3.1230399996275082E-2</c:v>
                </c:pt>
                <c:pt idx="54">
                  <c:v>-5.8095000000321306E-2</c:v>
                </c:pt>
                <c:pt idx="55">
                  <c:v>9.6740000080899335E-3</c:v>
                </c:pt>
                <c:pt idx="56">
                  <c:v>6.8334800002048723E-2</c:v>
                </c:pt>
                <c:pt idx="57">
                  <c:v>2.3424400002113543E-2</c:v>
                </c:pt>
                <c:pt idx="58">
                  <c:v>-2.7576599997701123E-2</c:v>
                </c:pt>
                <c:pt idx="59">
                  <c:v>1.790659999824129E-2</c:v>
                </c:pt>
                <c:pt idx="60">
                  <c:v>3.9906599995447323E-2</c:v>
                </c:pt>
                <c:pt idx="61">
                  <c:v>1.3177400003769435E-2</c:v>
                </c:pt>
                <c:pt idx="62">
                  <c:v>4.8177399999985937E-2</c:v>
                </c:pt>
                <c:pt idx="63">
                  <c:v>5.2191000002494548E-2</c:v>
                </c:pt>
                <c:pt idx="64">
                  <c:v>3.6036999998032115E-2</c:v>
                </c:pt>
                <c:pt idx="65">
                  <c:v>1.4706100002513267E-2</c:v>
                </c:pt>
                <c:pt idx="66">
                  <c:v>1.1882999999215826E-2</c:v>
                </c:pt>
                <c:pt idx="67">
                  <c:v>5.3883000000496395E-2</c:v>
                </c:pt>
                <c:pt idx="68">
                  <c:v>-3.2194000006711576E-2</c:v>
                </c:pt>
                <c:pt idx="69">
                  <c:v>4.1420999994443264E-2</c:v>
                </c:pt>
                <c:pt idx="70">
                  <c:v>-7.2490999955334701E-3</c:v>
                </c:pt>
                <c:pt idx="71">
                  <c:v>5.4923800002143253E-2</c:v>
                </c:pt>
                <c:pt idx="72">
                  <c:v>5.1846800000930671E-2</c:v>
                </c:pt>
                <c:pt idx="73">
                  <c:v>-1.2692199998127762E-2</c:v>
                </c:pt>
                <c:pt idx="74">
                  <c:v>6.3484700003755279E-2</c:v>
                </c:pt>
                <c:pt idx="75">
                  <c:v>6.8330699999933131E-2</c:v>
                </c:pt>
                <c:pt idx="76">
                  <c:v>-6.8784000031882897E-3</c:v>
                </c:pt>
                <c:pt idx="77">
                  <c:v>1.1298500001430511E-2</c:v>
                </c:pt>
                <c:pt idx="78">
                  <c:v>6.0419299996283371E-2</c:v>
                </c:pt>
                <c:pt idx="79">
                  <c:v>-1.235799994901754E-3</c:v>
                </c:pt>
                <c:pt idx="80">
                  <c:v>2.7843999996548519E-3</c:v>
                </c:pt>
                <c:pt idx="81">
                  <c:v>1.7073999988497235E-3</c:v>
                </c:pt>
                <c:pt idx="82">
                  <c:v>-3.3696000027703121E-3</c:v>
                </c:pt>
                <c:pt idx="83">
                  <c:v>2.4985999989439733E-3</c:v>
                </c:pt>
                <c:pt idx="84">
                  <c:v>0.10249860000476474</c:v>
                </c:pt>
                <c:pt idx="85">
                  <c:v>3.9572000023326837E-3</c:v>
                </c:pt>
                <c:pt idx="86">
                  <c:v>9.6492000011494383E-3</c:v>
                </c:pt>
                <c:pt idx="87">
                  <c:v>1.2011599996185396E-2</c:v>
                </c:pt>
                <c:pt idx="88">
                  <c:v>9.0105999988736585E-3</c:v>
                </c:pt>
                <c:pt idx="89">
                  <c:v>1.1131400002341252E-2</c:v>
                </c:pt>
                <c:pt idx="90">
                  <c:v>7.0544000045629218E-3</c:v>
                </c:pt>
                <c:pt idx="91">
                  <c:v>3.9774000033503398E-3</c:v>
                </c:pt>
                <c:pt idx="92">
                  <c:v>-1.8716000049607828E-3</c:v>
                </c:pt>
                <c:pt idx="93">
                  <c:v>-4.1025999962585047E-3</c:v>
                </c:pt>
                <c:pt idx="94">
                  <c:v>5.6019999974523671E-3</c:v>
                </c:pt>
                <c:pt idx="95">
                  <c:v>6.8777999986195937E-3</c:v>
                </c:pt>
                <c:pt idx="96">
                  <c:v>2.7238000038778409E-3</c:v>
                </c:pt>
                <c:pt idx="97">
                  <c:v>7.6467999970191158E-3</c:v>
                </c:pt>
                <c:pt idx="98">
                  <c:v>7.030799999483861E-3</c:v>
                </c:pt>
                <c:pt idx="103">
                  <c:v>-4.0900000021792948E-4</c:v>
                </c:pt>
                <c:pt idx="104">
                  <c:v>7.3600000032456592E-3</c:v>
                </c:pt>
                <c:pt idx="105">
                  <c:v>8.3599999998114072E-3</c:v>
                </c:pt>
                <c:pt idx="106">
                  <c:v>1.0259399998176377E-2</c:v>
                </c:pt>
                <c:pt idx="107">
                  <c:v>1.7382199999701697E-2</c:v>
                </c:pt>
                <c:pt idx="108">
                  <c:v>1.6892000057850964E-3</c:v>
                </c:pt>
                <c:pt idx="109">
                  <c:v>4.3041999961133115E-3</c:v>
                </c:pt>
                <c:pt idx="110">
                  <c:v>5.2272000029915944E-3</c:v>
                </c:pt>
                <c:pt idx="117">
                  <c:v>1.3541400003305171E-2</c:v>
                </c:pt>
                <c:pt idx="118">
                  <c:v>1.9770700004301034E-2</c:v>
                </c:pt>
                <c:pt idx="119">
                  <c:v>-4.3936000001849607E-3</c:v>
                </c:pt>
                <c:pt idx="120">
                  <c:v>2.2529399997438304E-2</c:v>
                </c:pt>
                <c:pt idx="121">
                  <c:v>8.3754000006592833E-3</c:v>
                </c:pt>
                <c:pt idx="122">
                  <c:v>4.3196000042371452E-3</c:v>
                </c:pt>
                <c:pt idx="123">
                  <c:v>1.5165599994361401E-2</c:v>
                </c:pt>
                <c:pt idx="124">
                  <c:v>1.9011600001249462E-2</c:v>
                </c:pt>
                <c:pt idx="125">
                  <c:v>1.4549599996826146E-2</c:v>
                </c:pt>
                <c:pt idx="126">
                  <c:v>5.0972000026376918E-3</c:v>
                </c:pt>
                <c:pt idx="127">
                  <c:v>4.9880000005941838E-3</c:v>
                </c:pt>
                <c:pt idx="128">
                  <c:v>9.5260000016423874E-3</c:v>
                </c:pt>
                <c:pt idx="129">
                  <c:v>2.0648800003982615E-2</c:v>
                </c:pt>
                <c:pt idx="130">
                  <c:v>1.4801800003624521E-2</c:v>
                </c:pt>
                <c:pt idx="131">
                  <c:v>2.6801799998793285E-2</c:v>
                </c:pt>
                <c:pt idx="132">
                  <c:v>1.0647800001606811E-2</c:v>
                </c:pt>
                <c:pt idx="133">
                  <c:v>1.3634499999170657E-2</c:v>
                </c:pt>
                <c:pt idx="134">
                  <c:v>9.8113999993074685E-3</c:v>
                </c:pt>
                <c:pt idx="135">
                  <c:v>1.3811400000122376E-2</c:v>
                </c:pt>
                <c:pt idx="136">
                  <c:v>3.0195400002412498E-2</c:v>
                </c:pt>
                <c:pt idx="137">
                  <c:v>1.1118400005216245E-2</c:v>
                </c:pt>
                <c:pt idx="138">
                  <c:v>1.8394200000329874E-2</c:v>
                </c:pt>
                <c:pt idx="139">
                  <c:v>1.2317200002144091E-2</c:v>
                </c:pt>
                <c:pt idx="140">
                  <c:v>1.0624200003803708E-2</c:v>
                </c:pt>
                <c:pt idx="141">
                  <c:v>1.690000000235159E-2</c:v>
                </c:pt>
                <c:pt idx="142">
                  <c:v>1.1514999998325948E-2</c:v>
                </c:pt>
                <c:pt idx="143">
                  <c:v>4.8867000004975125E-3</c:v>
                </c:pt>
                <c:pt idx="144">
                  <c:v>1.2799399999494199E-2</c:v>
                </c:pt>
                <c:pt idx="145">
                  <c:v>8.2699999984470196E-3</c:v>
                </c:pt>
                <c:pt idx="146">
                  <c:v>1.6468800000438932E-2</c:v>
                </c:pt>
                <c:pt idx="147">
                  <c:v>2.0590599997376557E-2</c:v>
                </c:pt>
                <c:pt idx="148">
                  <c:v>2.5104700005613267E-2</c:v>
                </c:pt>
                <c:pt idx="149">
                  <c:v>7.9736000043340027E-3</c:v>
                </c:pt>
                <c:pt idx="150">
                  <c:v>1.7764800002623815E-2</c:v>
                </c:pt>
                <c:pt idx="151">
                  <c:v>1.7379800003254786E-2</c:v>
                </c:pt>
                <c:pt idx="153">
                  <c:v>1.9530400000803638E-2</c:v>
                </c:pt>
                <c:pt idx="154">
                  <c:v>2.8782599998521619E-2</c:v>
                </c:pt>
                <c:pt idx="156">
                  <c:v>2.275999999983469E-2</c:v>
                </c:pt>
                <c:pt idx="159">
                  <c:v>1.4406271337970598E-2</c:v>
                </c:pt>
                <c:pt idx="160">
                  <c:v>1.8328199999814387E-2</c:v>
                </c:pt>
                <c:pt idx="161">
                  <c:v>5.3740000003017485E-3</c:v>
                </c:pt>
                <c:pt idx="162">
                  <c:v>2.0373999999719672E-2</c:v>
                </c:pt>
                <c:pt idx="163">
                  <c:v>2.0033799999509938E-2</c:v>
                </c:pt>
                <c:pt idx="165">
                  <c:v>2.0319199997175019E-2</c:v>
                </c:pt>
                <c:pt idx="167">
                  <c:v>1.6226600004301872E-2</c:v>
                </c:pt>
                <c:pt idx="170">
                  <c:v>1.5608400998484092E-2</c:v>
                </c:pt>
                <c:pt idx="180">
                  <c:v>1.7780000001948792E-2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C-415E-A8AF-932A68BF5EB1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Active!$J$22:$J$986</c:f>
              <c:numCache>
                <c:formatCode>General</c:formatCode>
                <c:ptCount val="965"/>
                <c:pt idx="99">
                  <c:v>0</c:v>
                </c:pt>
                <c:pt idx="100">
                  <c:v>9.7690000256989151E-4</c:v>
                </c:pt>
                <c:pt idx="101">
                  <c:v>2.3000000510364771E-5</c:v>
                </c:pt>
                <c:pt idx="102">
                  <c:v>2.9999000034877099E-3</c:v>
                </c:pt>
                <c:pt idx="111">
                  <c:v>6.9443000029423274E-3</c:v>
                </c:pt>
                <c:pt idx="112">
                  <c:v>6.9443000029423274E-3</c:v>
                </c:pt>
                <c:pt idx="113">
                  <c:v>2.0805000021937303E-3</c:v>
                </c:pt>
                <c:pt idx="114">
                  <c:v>2.0805000021937303E-3</c:v>
                </c:pt>
                <c:pt idx="115">
                  <c:v>5.8790999974007718E-3</c:v>
                </c:pt>
                <c:pt idx="116">
                  <c:v>5.8790999974007718E-3</c:v>
                </c:pt>
                <c:pt idx="152">
                  <c:v>6.1153999995440245E-3</c:v>
                </c:pt>
                <c:pt idx="155">
                  <c:v>1.490639999974519E-2</c:v>
                </c:pt>
                <c:pt idx="157">
                  <c:v>1.7244000002392568E-2</c:v>
                </c:pt>
                <c:pt idx="158">
                  <c:v>3.1320900001446716E-2</c:v>
                </c:pt>
                <c:pt idx="164">
                  <c:v>1.6150600007676985E-2</c:v>
                </c:pt>
                <c:pt idx="166">
                  <c:v>2.0519199999398552E-2</c:v>
                </c:pt>
                <c:pt idx="168">
                  <c:v>1.4388800002052449E-2</c:v>
                </c:pt>
                <c:pt idx="169">
                  <c:v>1.8164799999794923E-2</c:v>
                </c:pt>
                <c:pt idx="171">
                  <c:v>1.6623400006210431E-2</c:v>
                </c:pt>
                <c:pt idx="172">
                  <c:v>1.6437800004496239E-2</c:v>
                </c:pt>
                <c:pt idx="175">
                  <c:v>1.6959000000497326E-2</c:v>
                </c:pt>
                <c:pt idx="176">
                  <c:v>1.6388200005167164E-2</c:v>
                </c:pt>
                <c:pt idx="177">
                  <c:v>1.6188600005989429E-2</c:v>
                </c:pt>
                <c:pt idx="181">
                  <c:v>2.2330699997837655E-2</c:v>
                </c:pt>
                <c:pt idx="192">
                  <c:v>1.8138599996746052E-2</c:v>
                </c:pt>
                <c:pt idx="193">
                  <c:v>1.7707600003632251E-2</c:v>
                </c:pt>
                <c:pt idx="194">
                  <c:v>1.8430600001011044E-2</c:v>
                </c:pt>
                <c:pt idx="195">
                  <c:v>1.6930400001001544E-2</c:v>
                </c:pt>
                <c:pt idx="196">
                  <c:v>1.4522699995723087E-2</c:v>
                </c:pt>
                <c:pt idx="197">
                  <c:v>1.812150000478141E-2</c:v>
                </c:pt>
                <c:pt idx="198">
                  <c:v>1.6498299999511801E-2</c:v>
                </c:pt>
                <c:pt idx="199">
                  <c:v>1.8136400001822039E-2</c:v>
                </c:pt>
                <c:pt idx="200">
                  <c:v>2.0936200002324767E-2</c:v>
                </c:pt>
                <c:pt idx="201">
                  <c:v>2.1328500006347895E-2</c:v>
                </c:pt>
                <c:pt idx="202">
                  <c:v>1.9081200007349253E-2</c:v>
                </c:pt>
                <c:pt idx="203">
                  <c:v>2.0219600002747029E-2</c:v>
                </c:pt>
                <c:pt idx="205">
                  <c:v>2.3510500002885237E-2</c:v>
                </c:pt>
                <c:pt idx="207">
                  <c:v>2.1903200002270751E-2</c:v>
                </c:pt>
                <c:pt idx="210">
                  <c:v>2.2593300003791228E-2</c:v>
                </c:pt>
                <c:pt idx="217">
                  <c:v>2.9005100004724227E-2</c:v>
                </c:pt>
                <c:pt idx="225">
                  <c:v>3.0576900004234631E-2</c:v>
                </c:pt>
                <c:pt idx="226">
                  <c:v>2.7505800004291814E-2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C-415E-A8AF-932A68BF5EB1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Active!$K$22:$K$986</c:f>
              <c:numCache>
                <c:formatCode>General</c:formatCode>
                <c:ptCount val="965"/>
                <c:pt idx="173">
                  <c:v>1.5770800004247576E-2</c:v>
                </c:pt>
                <c:pt idx="174">
                  <c:v>1.215319999755593E-2</c:v>
                </c:pt>
                <c:pt idx="178">
                  <c:v>1.6696000006049871E-2</c:v>
                </c:pt>
                <c:pt idx="179">
                  <c:v>1.815802934363836E-2</c:v>
                </c:pt>
                <c:pt idx="182">
                  <c:v>1.7930599999090191E-2</c:v>
                </c:pt>
                <c:pt idx="183">
                  <c:v>1.7969000000448432E-2</c:v>
                </c:pt>
                <c:pt idx="184">
                  <c:v>1.9954399998823646E-2</c:v>
                </c:pt>
                <c:pt idx="185">
                  <c:v>1.8707000002905261E-2</c:v>
                </c:pt>
                <c:pt idx="186">
                  <c:v>1.8430000003718305E-2</c:v>
                </c:pt>
                <c:pt idx="187">
                  <c:v>2.0822300000872929E-2</c:v>
                </c:pt>
                <c:pt idx="188">
                  <c:v>1.7976100003579631E-2</c:v>
                </c:pt>
                <c:pt idx="189">
                  <c:v>1.9736900001589675E-2</c:v>
                </c:pt>
                <c:pt idx="190">
                  <c:v>1.9929199996113311E-2</c:v>
                </c:pt>
                <c:pt idx="191">
                  <c:v>1.8506000000343192E-2</c:v>
                </c:pt>
                <c:pt idx="204">
                  <c:v>2.4764500005403534E-2</c:v>
                </c:pt>
                <c:pt idx="206">
                  <c:v>2.7079400002548937E-2</c:v>
                </c:pt>
                <c:pt idx="208">
                  <c:v>2.3639800005184952E-2</c:v>
                </c:pt>
                <c:pt idx="209">
                  <c:v>1.9954399998823646E-2</c:v>
                </c:pt>
                <c:pt idx="211">
                  <c:v>1.9954399998823646E-2</c:v>
                </c:pt>
                <c:pt idx="212">
                  <c:v>2.0223400002578273E-2</c:v>
                </c:pt>
                <c:pt idx="213">
                  <c:v>2.0223400002578273E-2</c:v>
                </c:pt>
                <c:pt idx="214">
                  <c:v>2.0938500005286187E-2</c:v>
                </c:pt>
                <c:pt idx="215">
                  <c:v>1.9954399998823646E-2</c:v>
                </c:pt>
                <c:pt idx="216">
                  <c:v>2.1182000004046131E-2</c:v>
                </c:pt>
                <c:pt idx="218">
                  <c:v>2.2320999996736646E-2</c:v>
                </c:pt>
                <c:pt idx="219">
                  <c:v>2.0912000007228926E-2</c:v>
                </c:pt>
                <c:pt idx="220">
                  <c:v>2.4680200003786013E-2</c:v>
                </c:pt>
                <c:pt idx="221">
                  <c:v>2.2997800006123725E-2</c:v>
                </c:pt>
                <c:pt idx="222">
                  <c:v>2.3023100002319552E-2</c:v>
                </c:pt>
                <c:pt idx="223">
                  <c:v>2.3833100000047125E-2</c:v>
                </c:pt>
                <c:pt idx="224">
                  <c:v>2.5208800005202647E-2</c:v>
                </c:pt>
                <c:pt idx="227">
                  <c:v>2.9860100003133994E-2</c:v>
                </c:pt>
                <c:pt idx="228">
                  <c:v>2.9821099997207057E-2</c:v>
                </c:pt>
                <c:pt idx="229">
                  <c:v>2.7136100005009212E-2</c:v>
                </c:pt>
                <c:pt idx="230">
                  <c:v>2.985800000897143E-2</c:v>
                </c:pt>
                <c:pt idx="231">
                  <c:v>3.1149500005994923E-2</c:v>
                </c:pt>
                <c:pt idx="232">
                  <c:v>3.0994300046586432E-2</c:v>
                </c:pt>
                <c:pt idx="233">
                  <c:v>3.0709300139278639E-2</c:v>
                </c:pt>
                <c:pt idx="234">
                  <c:v>2.9259199800435454E-2</c:v>
                </c:pt>
                <c:pt idx="235">
                  <c:v>2.9390899988356978E-2</c:v>
                </c:pt>
                <c:pt idx="236">
                  <c:v>3.1830399893806316E-2</c:v>
                </c:pt>
                <c:pt idx="237">
                  <c:v>3.2161399903998245E-2</c:v>
                </c:pt>
                <c:pt idx="238">
                  <c:v>3.5512200003722683E-2</c:v>
                </c:pt>
                <c:pt idx="239">
                  <c:v>3.5766200002399273E-2</c:v>
                </c:pt>
                <c:pt idx="240">
                  <c:v>3.6089200002606958E-2</c:v>
                </c:pt>
                <c:pt idx="241">
                  <c:v>3.7566600003628992E-2</c:v>
                </c:pt>
                <c:pt idx="242">
                  <c:v>3.5343100003956351E-2</c:v>
                </c:pt>
                <c:pt idx="243">
                  <c:v>3.2796900006360374E-2</c:v>
                </c:pt>
                <c:pt idx="244">
                  <c:v>3.6919899997883476E-2</c:v>
                </c:pt>
                <c:pt idx="245">
                  <c:v>-4.4704599873512052E-2</c:v>
                </c:pt>
                <c:pt idx="246">
                  <c:v>3.6818199841945898E-2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C-415E-A8AF-932A68BF5E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Active!$L$22:$L$986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C-415E-A8AF-932A68BF5E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Active!$M$22:$M$986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C-415E-A8AF-932A68BF5E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Active!$N$22:$N$986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0C-415E-A8AF-932A68BF5E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Active!$O$22:$O$986</c:f>
              <c:numCache>
                <c:formatCode>General</c:formatCode>
                <c:ptCount val="965"/>
                <c:pt idx="1">
                  <c:v>-2.8386864012744366E-2</c:v>
                </c:pt>
                <c:pt idx="2">
                  <c:v>-2.8363151335049845E-2</c:v>
                </c:pt>
                <c:pt idx="3">
                  <c:v>-2.8342531615315483E-2</c:v>
                </c:pt>
                <c:pt idx="4">
                  <c:v>-2.8332221755448299E-2</c:v>
                </c:pt>
                <c:pt idx="5">
                  <c:v>-2.8314694993674089E-2</c:v>
                </c:pt>
                <c:pt idx="6">
                  <c:v>-2.8313664007687374E-2</c:v>
                </c:pt>
                <c:pt idx="7">
                  <c:v>-2.8311602035713937E-2</c:v>
                </c:pt>
                <c:pt idx="8">
                  <c:v>-2.8270362596245206E-2</c:v>
                </c:pt>
                <c:pt idx="9">
                  <c:v>-2.8249742876510837E-2</c:v>
                </c:pt>
                <c:pt idx="10">
                  <c:v>-2.8246649918550686E-2</c:v>
                </c:pt>
                <c:pt idx="11">
                  <c:v>-2.823943301664366E-2</c:v>
                </c:pt>
                <c:pt idx="12">
                  <c:v>-2.815386117974604E-2</c:v>
                </c:pt>
                <c:pt idx="13">
                  <c:v>-2.8150768221785888E-2</c:v>
                </c:pt>
                <c:pt idx="14">
                  <c:v>-2.8128086530078082E-2</c:v>
                </c:pt>
                <c:pt idx="15">
                  <c:v>-2.8099218922449973E-2</c:v>
                </c:pt>
                <c:pt idx="16">
                  <c:v>-2.8097156950476536E-2</c:v>
                </c:pt>
                <c:pt idx="17">
                  <c:v>-2.8042514693180469E-2</c:v>
                </c:pt>
                <c:pt idx="18">
                  <c:v>-2.8027049903379696E-2</c:v>
                </c:pt>
                <c:pt idx="19">
                  <c:v>-2.7996120323778149E-2</c:v>
                </c:pt>
                <c:pt idx="20">
                  <c:v>-2.7740435799072018E-2</c:v>
                </c:pt>
                <c:pt idx="21">
                  <c:v>-2.7735280869138429E-2</c:v>
                </c:pt>
                <c:pt idx="22">
                  <c:v>-2.7719816079337649E-2</c:v>
                </c:pt>
                <c:pt idx="23">
                  <c:v>-2.7620841424612699E-2</c:v>
                </c:pt>
                <c:pt idx="24">
                  <c:v>-2.7595066774944742E-2</c:v>
                </c:pt>
                <c:pt idx="25">
                  <c:v>-2.7579601985143969E-2</c:v>
                </c:pt>
                <c:pt idx="26">
                  <c:v>-2.7517742825940869E-2</c:v>
                </c:pt>
                <c:pt idx="27">
                  <c:v>-2.3377303103280327E-2</c:v>
                </c:pt>
                <c:pt idx="28">
                  <c:v>-2.3372148173346735E-2</c:v>
                </c:pt>
                <c:pt idx="29">
                  <c:v>-2.3356683383545962E-2</c:v>
                </c:pt>
                <c:pt idx="30">
                  <c:v>-2.3315443944077231E-2</c:v>
                </c:pt>
                <c:pt idx="31">
                  <c:v>-2.3276266476581937E-2</c:v>
                </c:pt>
                <c:pt idx="32">
                  <c:v>-2.3221624219285867E-2</c:v>
                </c:pt>
                <c:pt idx="33">
                  <c:v>-2.321956224731243E-2</c:v>
                </c:pt>
                <c:pt idx="34">
                  <c:v>-2.311852562061404E-2</c:v>
                </c:pt>
                <c:pt idx="35">
                  <c:v>-2.2158677666979338E-2</c:v>
                </c:pt>
                <c:pt idx="36">
                  <c:v>-1.6893432232809168E-2</c:v>
                </c:pt>
                <c:pt idx="37">
                  <c:v>-1.4917032096270256E-2</c:v>
                </c:pt>
                <c:pt idx="38">
                  <c:v>-1.4558248972892301E-2</c:v>
                </c:pt>
                <c:pt idx="39">
                  <c:v>-1.4452057416260319E-2</c:v>
                </c:pt>
                <c:pt idx="40">
                  <c:v>-1.3947905268755088E-2</c:v>
                </c:pt>
                <c:pt idx="41">
                  <c:v>-1.3937595408887903E-2</c:v>
                </c:pt>
                <c:pt idx="42">
                  <c:v>-1.3668508066354439E-2</c:v>
                </c:pt>
                <c:pt idx="43">
                  <c:v>-1.3608710879124779E-2</c:v>
                </c:pt>
                <c:pt idx="44">
                  <c:v>-1.3387048891980353E-2</c:v>
                </c:pt>
                <c:pt idx="45">
                  <c:v>-1.3350964382445214E-2</c:v>
                </c:pt>
                <c:pt idx="46">
                  <c:v>-1.3330344662710849E-2</c:v>
                </c:pt>
                <c:pt idx="47">
                  <c:v>-1.3306631985016328E-2</c:v>
                </c:pt>
                <c:pt idx="48">
                  <c:v>-1.3296322125149144E-2</c:v>
                </c:pt>
                <c:pt idx="49">
                  <c:v>-1.3296322125149144E-2</c:v>
                </c:pt>
                <c:pt idx="50">
                  <c:v>-1.3244772825813232E-2</c:v>
                </c:pt>
                <c:pt idx="51">
                  <c:v>-1.3058164362217226E-2</c:v>
                </c:pt>
                <c:pt idx="52">
                  <c:v>-1.3042699572416452E-2</c:v>
                </c:pt>
                <c:pt idx="53">
                  <c:v>-1.303754464248286E-2</c:v>
                </c:pt>
                <c:pt idx="54">
                  <c:v>-1.0819893785051875E-2</c:v>
                </c:pt>
                <c:pt idx="55">
                  <c:v>-1.0804428995251102E-2</c:v>
                </c:pt>
                <c:pt idx="56">
                  <c:v>-1.0754941667888623E-2</c:v>
                </c:pt>
                <c:pt idx="57">
                  <c:v>-1.0573488134226211E-2</c:v>
                </c:pt>
                <c:pt idx="58">
                  <c:v>-1.0506474045089524E-2</c:v>
                </c:pt>
                <c:pt idx="59">
                  <c:v>-9.896130340952311E-3</c:v>
                </c:pt>
                <c:pt idx="60">
                  <c:v>-9.896130340952311E-3</c:v>
                </c:pt>
                <c:pt idx="61">
                  <c:v>-9.4857979182384426E-3</c:v>
                </c:pt>
                <c:pt idx="62">
                  <c:v>-9.4857979182384426E-3</c:v>
                </c:pt>
                <c:pt idx="63">
                  <c:v>-9.3662035437791242E-3</c:v>
                </c:pt>
                <c:pt idx="64">
                  <c:v>-9.3558936839119415E-3</c:v>
                </c:pt>
                <c:pt idx="65">
                  <c:v>-9.3471303030248365E-3</c:v>
                </c:pt>
                <c:pt idx="66">
                  <c:v>-9.3455838240447588E-3</c:v>
                </c:pt>
                <c:pt idx="67">
                  <c:v>-9.3455838240447588E-3</c:v>
                </c:pt>
                <c:pt idx="68">
                  <c:v>-9.3404288941111666E-3</c:v>
                </c:pt>
                <c:pt idx="69">
                  <c:v>-9.3146542444432108E-3</c:v>
                </c:pt>
                <c:pt idx="70">
                  <c:v>-9.2564035361936293E-3</c:v>
                </c:pt>
                <c:pt idx="71">
                  <c:v>-8.9868007006668037E-3</c:v>
                </c:pt>
                <c:pt idx="72">
                  <c:v>-8.9816457707332115E-3</c:v>
                </c:pt>
                <c:pt idx="73">
                  <c:v>-8.945561261198073E-3</c:v>
                </c:pt>
                <c:pt idx="74">
                  <c:v>-8.9440147822179954E-3</c:v>
                </c:pt>
                <c:pt idx="75">
                  <c:v>-8.9337049223508127E-3</c:v>
                </c:pt>
                <c:pt idx="76">
                  <c:v>-8.8393697045660909E-3</c:v>
                </c:pt>
                <c:pt idx="77">
                  <c:v>-8.8378232255860133E-3</c:v>
                </c:pt>
                <c:pt idx="78">
                  <c:v>-8.6852372995517117E-3</c:v>
                </c:pt>
                <c:pt idx="79">
                  <c:v>6.7766193883019975E-4</c:v>
                </c:pt>
                <c:pt idx="80">
                  <c:v>1.3859493117056466E-3</c:v>
                </c:pt>
                <c:pt idx="81">
                  <c:v>1.3911042416392379E-3</c:v>
                </c:pt>
                <c:pt idx="82">
                  <c:v>1.3962591715728292E-3</c:v>
                </c:pt>
                <c:pt idx="83">
                  <c:v>1.9808282260420848E-3</c:v>
                </c:pt>
                <c:pt idx="84">
                  <c:v>1.9808282260420848E-3</c:v>
                </c:pt>
                <c:pt idx="85">
                  <c:v>3.2087325362235367E-3</c:v>
                </c:pt>
                <c:pt idx="86">
                  <c:v>3.229352255957902E-3</c:v>
                </c:pt>
                <c:pt idx="87">
                  <c:v>3.687110034060811E-3</c:v>
                </c:pt>
                <c:pt idx="88">
                  <c:v>3.754124123197498E-3</c:v>
                </c:pt>
                <c:pt idx="89">
                  <c:v>3.9067100492318008E-3</c:v>
                </c:pt>
                <c:pt idx="90">
                  <c:v>3.9118649791653921E-3</c:v>
                </c:pt>
                <c:pt idx="91">
                  <c:v>3.9170199090989835E-3</c:v>
                </c:pt>
                <c:pt idx="92">
                  <c:v>4.1077523166418621E-3</c:v>
                </c:pt>
                <c:pt idx="93">
                  <c:v>4.1232171064426362E-3</c:v>
                </c:pt>
                <c:pt idx="94">
                  <c:v>4.3304452897730073E-3</c:v>
                </c:pt>
                <c:pt idx="95">
                  <c:v>4.4057072668034405E-3</c:v>
                </c:pt>
                <c:pt idx="96">
                  <c:v>4.4160171266706232E-3</c:v>
                </c:pt>
                <c:pt idx="97">
                  <c:v>4.4211720566042145E-3</c:v>
                </c:pt>
                <c:pt idx="98">
                  <c:v>4.4624114960729452E-3</c:v>
                </c:pt>
                <c:pt idx="99">
                  <c:v>4.9799664614055134E-3</c:v>
                </c:pt>
                <c:pt idx="100">
                  <c:v>4.981512940385591E-3</c:v>
                </c:pt>
                <c:pt idx="101">
                  <c:v>4.9851213913391047E-3</c:v>
                </c:pt>
                <c:pt idx="102">
                  <c:v>4.9866678703191824E-3</c:v>
                </c:pt>
                <c:pt idx="103">
                  <c:v>5.0676002702765661E-3</c:v>
                </c:pt>
                <c:pt idx="104">
                  <c:v>5.0830650600773401E-3</c:v>
                </c:pt>
                <c:pt idx="105">
                  <c:v>5.0830650600773401E-3</c:v>
                </c:pt>
                <c:pt idx="106">
                  <c:v>5.6387665069184837E-3</c:v>
                </c:pt>
                <c:pt idx="107">
                  <c:v>5.6573242546794121E-3</c:v>
                </c:pt>
                <c:pt idx="108">
                  <c:v>5.7037186240817342E-3</c:v>
                </c:pt>
                <c:pt idx="109">
                  <c:v>5.7294932737496909E-3</c:v>
                </c:pt>
                <c:pt idx="110">
                  <c:v>5.7346482036832822E-3</c:v>
                </c:pt>
                <c:pt idx="111">
                  <c:v>6.1351862595233272E-3</c:v>
                </c:pt>
                <c:pt idx="112">
                  <c:v>6.1351862595233272E-3</c:v>
                </c:pt>
                <c:pt idx="113">
                  <c:v>6.8022341929300442E-3</c:v>
                </c:pt>
                <c:pt idx="114">
                  <c:v>6.8022341929300442E-3</c:v>
                </c:pt>
                <c:pt idx="115">
                  <c:v>6.8960539177214059E-3</c:v>
                </c:pt>
                <c:pt idx="116">
                  <c:v>6.8960539177214059E-3</c:v>
                </c:pt>
                <c:pt idx="117">
                  <c:v>7.3605131047379839E-3</c:v>
                </c:pt>
                <c:pt idx="118">
                  <c:v>7.9744652598287107E-3</c:v>
                </c:pt>
                <c:pt idx="119">
                  <c:v>8.1595272444446379E-3</c:v>
                </c:pt>
                <c:pt idx="120">
                  <c:v>8.1646821743782301E-3</c:v>
                </c:pt>
                <c:pt idx="121">
                  <c:v>8.174992034245411E-3</c:v>
                </c:pt>
                <c:pt idx="122">
                  <c:v>8.8214202479177627E-3</c:v>
                </c:pt>
                <c:pt idx="123">
                  <c:v>8.8317301077849453E-3</c:v>
                </c:pt>
                <c:pt idx="124">
                  <c:v>8.842039967652128E-3</c:v>
                </c:pt>
                <c:pt idx="125">
                  <c:v>8.8729695472536761E-3</c:v>
                </c:pt>
                <c:pt idx="126">
                  <c:v>9.2915498578612921E-3</c:v>
                </c:pt>
                <c:pt idx="127">
                  <c:v>9.392586484559682E-3</c:v>
                </c:pt>
                <c:pt idx="128">
                  <c:v>9.4235160641612283E-3</c:v>
                </c:pt>
                <c:pt idx="129">
                  <c:v>9.4420738119221567E-3</c:v>
                </c:pt>
                <c:pt idx="130">
                  <c:v>9.4987780411916623E-3</c:v>
                </c:pt>
                <c:pt idx="131">
                  <c:v>9.4987780411916623E-3</c:v>
                </c:pt>
                <c:pt idx="132">
                  <c:v>9.509087901058845E-3</c:v>
                </c:pt>
                <c:pt idx="133">
                  <c:v>9.8848822932176526E-3</c:v>
                </c:pt>
                <c:pt idx="134">
                  <c:v>9.8864287721977286E-3</c:v>
                </c:pt>
                <c:pt idx="135">
                  <c:v>9.8864287721977286E-3</c:v>
                </c:pt>
                <c:pt idx="136">
                  <c:v>9.9276682116664593E-3</c:v>
                </c:pt>
                <c:pt idx="137">
                  <c:v>9.9328231416000515E-3</c:v>
                </c:pt>
                <c:pt idx="138">
                  <c:v>1.0008085118630484E-2</c:v>
                </c:pt>
                <c:pt idx="139">
                  <c:v>1.0013240048564076E-2</c:v>
                </c:pt>
                <c:pt idx="140">
                  <c:v>1.0059634417966399E-2</c:v>
                </c:pt>
                <c:pt idx="141">
                  <c:v>1.0134896394996831E-2</c:v>
                </c:pt>
                <c:pt idx="142">
                  <c:v>1.0160671044664789E-2</c:v>
                </c:pt>
                <c:pt idx="143">
                  <c:v>1.0510690787155639E-2</c:v>
                </c:pt>
                <c:pt idx="144">
                  <c:v>1.0690597841837974E-2</c:v>
                </c:pt>
                <c:pt idx="145">
                  <c:v>1.111433308237918E-2</c:v>
                </c:pt>
                <c:pt idx="146">
                  <c:v>1.1194749989343205E-2</c:v>
                </c:pt>
                <c:pt idx="147">
                  <c:v>1.1280321826240822E-2</c:v>
                </c:pt>
                <c:pt idx="148">
                  <c:v>1.1366409156131796E-2</c:v>
                </c:pt>
                <c:pt idx="149">
                  <c:v>1.1388575354846241E-2</c:v>
                </c:pt>
                <c:pt idx="150">
                  <c:v>1.1978299339249087E-2</c:v>
                </c:pt>
                <c:pt idx="151">
                  <c:v>1.2004073988917043E-2</c:v>
                </c:pt>
                <c:pt idx="152">
                  <c:v>1.3226823369164904E-2</c:v>
                </c:pt>
                <c:pt idx="153">
                  <c:v>1.325259801883286E-2</c:v>
                </c:pt>
                <c:pt idx="154">
                  <c:v>1.3878406512770846E-2</c:v>
                </c:pt>
                <c:pt idx="155">
                  <c:v>1.434544316475422E-2</c:v>
                </c:pt>
                <c:pt idx="156">
                  <c:v>1.4361938940541712E-2</c:v>
                </c:pt>
                <c:pt idx="157">
                  <c:v>1.4403178380010442E-2</c:v>
                </c:pt>
                <c:pt idx="158">
                  <c:v>1.440472485899052E-2</c:v>
                </c:pt>
                <c:pt idx="159">
                  <c:v>1.4406271337970598E-2</c:v>
                </c:pt>
                <c:pt idx="160">
                  <c:v>1.4431015001651835E-2</c:v>
                </c:pt>
                <c:pt idx="161">
                  <c:v>1.4454727679346356E-2</c:v>
                </c:pt>
                <c:pt idx="162">
                  <c:v>1.4454727679346356E-2</c:v>
                </c:pt>
                <c:pt idx="163">
                  <c:v>1.4571229095845519E-2</c:v>
                </c:pt>
                <c:pt idx="164">
                  <c:v>1.499187137842657E-2</c:v>
                </c:pt>
                <c:pt idx="165">
                  <c:v>1.5034141803882019E-2</c:v>
                </c:pt>
                <c:pt idx="166">
                  <c:v>1.5034141803882019E-2</c:v>
                </c:pt>
                <c:pt idx="167">
                  <c:v>1.5053730537629666E-2</c:v>
                </c:pt>
                <c:pt idx="168">
                  <c:v>1.5524891133559912E-2</c:v>
                </c:pt>
                <c:pt idx="169">
                  <c:v>1.5586750292763008E-2</c:v>
                </c:pt>
                <c:pt idx="170">
                  <c:v>1.5608400998484092E-2</c:v>
                </c:pt>
                <c:pt idx="171">
                  <c:v>1.5783668616226196E-2</c:v>
                </c:pt>
                <c:pt idx="172">
                  <c:v>1.6365144712735299E-2</c:v>
                </c:pt>
                <c:pt idx="173">
                  <c:v>1.673114473802028E-2</c:v>
                </c:pt>
                <c:pt idx="174">
                  <c:v>1.6879606720107711E-2</c:v>
                </c:pt>
                <c:pt idx="175">
                  <c:v>1.7006417996474059E-2</c:v>
                </c:pt>
                <c:pt idx="176">
                  <c:v>1.7627071560478453E-2</c:v>
                </c:pt>
                <c:pt idx="177">
                  <c:v>1.8115758918182907E-2</c:v>
                </c:pt>
                <c:pt idx="178">
                  <c:v>1.8135347651930554E-2</c:v>
                </c:pt>
                <c:pt idx="179">
                  <c:v>1.815802934363836E-2</c:v>
                </c:pt>
                <c:pt idx="180">
                  <c:v>1.8176587091399285E-2</c:v>
                </c:pt>
                <c:pt idx="181">
                  <c:v>1.8902916719042304E-2</c:v>
                </c:pt>
                <c:pt idx="182">
                  <c:v>1.9425111121315106E-2</c:v>
                </c:pt>
                <c:pt idx="183">
                  <c:v>1.9429235065261979E-2</c:v>
                </c:pt>
                <c:pt idx="184">
                  <c:v>1.9449854784996341E-2</c:v>
                </c:pt>
                <c:pt idx="185">
                  <c:v>1.9460164644863526E-2</c:v>
                </c:pt>
                <c:pt idx="186">
                  <c:v>1.9465319574797114E-2</c:v>
                </c:pt>
                <c:pt idx="187">
                  <c:v>1.9465835067790475E-2</c:v>
                </c:pt>
                <c:pt idx="188">
                  <c:v>1.9468928025750631E-2</c:v>
                </c:pt>
                <c:pt idx="189">
                  <c:v>1.9518415353113105E-2</c:v>
                </c:pt>
                <c:pt idx="190">
                  <c:v>1.9518930846106466E-2</c:v>
                </c:pt>
                <c:pt idx="191">
                  <c:v>1.9527178734000214E-2</c:v>
                </c:pt>
                <c:pt idx="192">
                  <c:v>1.9919984394939871E-2</c:v>
                </c:pt>
                <c:pt idx="193">
                  <c:v>1.9935449184740644E-2</c:v>
                </c:pt>
                <c:pt idx="194">
                  <c:v>1.9940604114674236E-2</c:v>
                </c:pt>
                <c:pt idx="195">
                  <c:v>1.9954006932501572E-2</c:v>
                </c:pt>
                <c:pt idx="196">
                  <c:v>1.9954522425494933E-2</c:v>
                </c:pt>
                <c:pt idx="197">
                  <c:v>2.0034939332458958E-2</c:v>
                </c:pt>
                <c:pt idx="198">
                  <c:v>2.0043187220352705E-2</c:v>
                </c:pt>
                <c:pt idx="199">
                  <c:v>2.006741539104058E-2</c:v>
                </c:pt>
                <c:pt idx="200">
                  <c:v>2.008081820886792E-2</c:v>
                </c:pt>
                <c:pt idx="201">
                  <c:v>2.0081333701861277E-2</c:v>
                </c:pt>
                <c:pt idx="202">
                  <c:v>2.0158142157871789E-2</c:v>
                </c:pt>
                <c:pt idx="203">
                  <c:v>2.0677759095177793E-2</c:v>
                </c:pt>
                <c:pt idx="204">
                  <c:v>2.0761784453095334E-2</c:v>
                </c:pt>
                <c:pt idx="205">
                  <c:v>2.0772094312962515E-2</c:v>
                </c:pt>
                <c:pt idx="206">
                  <c:v>2.079426051167696E-2</c:v>
                </c:pt>
                <c:pt idx="207">
                  <c:v>2.126129716366033E-2</c:v>
                </c:pt>
                <c:pt idx="208">
                  <c:v>2.1386046468053241E-2</c:v>
                </c:pt>
                <c:pt idx="209">
                  <c:v>2.1903601433385808E-2</c:v>
                </c:pt>
                <c:pt idx="210">
                  <c:v>2.1924736646113534E-2</c:v>
                </c:pt>
                <c:pt idx="211">
                  <c:v>2.1954119746735005E-2</c:v>
                </c:pt>
                <c:pt idx="212">
                  <c:v>2.1969584536535778E-2</c:v>
                </c:pt>
                <c:pt idx="213">
                  <c:v>2.1969584536535778E-2</c:v>
                </c:pt>
                <c:pt idx="214">
                  <c:v>2.1988657777290067E-2</c:v>
                </c:pt>
                <c:pt idx="215">
                  <c:v>2.2569618380805807E-2</c:v>
                </c:pt>
                <c:pt idx="216">
                  <c:v>2.319748884671723E-2</c:v>
                </c:pt>
                <c:pt idx="217">
                  <c:v>2.3711435361096284E-2</c:v>
                </c:pt>
                <c:pt idx="218">
                  <c:v>2.3728446629877137E-2</c:v>
                </c:pt>
                <c:pt idx="219">
                  <c:v>2.3764531139412275E-2</c:v>
                </c:pt>
                <c:pt idx="220">
                  <c:v>2.38336072005224E-2</c:v>
                </c:pt>
                <c:pt idx="221">
                  <c:v>2.3891342415778623E-2</c:v>
                </c:pt>
                <c:pt idx="222">
                  <c:v>2.4412505832064703E-2</c:v>
                </c:pt>
                <c:pt idx="223">
                  <c:v>2.4412505832064703E-2</c:v>
                </c:pt>
                <c:pt idx="224">
                  <c:v>2.490686361269611E-2</c:v>
                </c:pt>
                <c:pt idx="225">
                  <c:v>2.5601232674750861E-2</c:v>
                </c:pt>
                <c:pt idx="226">
                  <c:v>2.5726497472137132E-2</c:v>
                </c:pt>
                <c:pt idx="227">
                  <c:v>2.6211576378888074E-2</c:v>
                </c:pt>
                <c:pt idx="228">
                  <c:v>2.6247660888423213E-2</c:v>
                </c:pt>
                <c:pt idx="229">
                  <c:v>2.627343553809117E-2</c:v>
                </c:pt>
                <c:pt idx="230">
                  <c:v>2.6867798959434249E-2</c:v>
                </c:pt>
                <c:pt idx="231">
                  <c:v>2.6921925723736959E-2</c:v>
                </c:pt>
                <c:pt idx="232">
                  <c:v>2.6858004592560426E-2</c:v>
                </c:pt>
                <c:pt idx="233">
                  <c:v>2.6883779242228383E-2</c:v>
                </c:pt>
                <c:pt idx="234">
                  <c:v>2.6890480651142051E-2</c:v>
                </c:pt>
                <c:pt idx="235">
                  <c:v>2.7498246890312467E-2</c:v>
                </c:pt>
                <c:pt idx="236">
                  <c:v>2.7531753934880811E-2</c:v>
                </c:pt>
                <c:pt idx="237">
                  <c:v>2.7567838444415949E-2</c:v>
                </c:pt>
                <c:pt idx="238">
                  <c:v>2.9421551248535387E-2</c:v>
                </c:pt>
                <c:pt idx="239">
                  <c:v>2.9411241388668206E-2</c:v>
                </c:pt>
                <c:pt idx="240">
                  <c:v>2.9416396318601795E-2</c:v>
                </c:pt>
                <c:pt idx="241">
                  <c:v>2.8868942759654397E-2</c:v>
                </c:pt>
                <c:pt idx="242">
                  <c:v>2.9412787867648282E-2</c:v>
                </c:pt>
                <c:pt idx="243">
                  <c:v>2.9415880825608438E-2</c:v>
                </c:pt>
                <c:pt idx="244">
                  <c:v>2.942103575554203E-2</c:v>
                </c:pt>
                <c:pt idx="245">
                  <c:v>3.00318949526726E-2</c:v>
                </c:pt>
                <c:pt idx="246">
                  <c:v>3.0050452700433529E-2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0C-415E-A8AF-932A68BF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9248"/>
        <c:axId val="1"/>
      </c:scatterChart>
      <c:valAx>
        <c:axId val="65845924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4574361000571"/>
              <c:y val="0.8233438485804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46594982078853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924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86398743167856"/>
          <c:y val="0.89274447949526814"/>
          <c:w val="0.73297622743393631"/>
          <c:h val="6.3091482649842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672667258274289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590232095392"/>
          <c:y val="0.13207587729669473"/>
          <c:w val="0.82647657165118693"/>
          <c:h val="0.60692010281576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Active!$H$22:$H$986</c:f>
              <c:numCache>
                <c:formatCode>General</c:formatCode>
                <c:ptCount val="965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4-4DD0-9C37-E7B0D3C349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Active!$I$22:$I$986</c:f>
              <c:numCache>
                <c:formatCode>General</c:formatCode>
                <c:ptCount val="965"/>
                <c:pt idx="1">
                  <c:v>8.1055999980890192E-3</c:v>
                </c:pt>
                <c:pt idx="2">
                  <c:v>1.0151400001632283E-2</c:v>
                </c:pt>
                <c:pt idx="3">
                  <c:v>1.484340000024531E-2</c:v>
                </c:pt>
                <c:pt idx="4">
                  <c:v>1.1689400002069306E-2</c:v>
                </c:pt>
                <c:pt idx="5">
                  <c:v>6.0276000003796071E-3</c:v>
                </c:pt>
                <c:pt idx="6">
                  <c:v>6.812200001149904E-3</c:v>
                </c:pt>
                <c:pt idx="7">
                  <c:v>8.381399999052519E-3</c:v>
                </c:pt>
                <c:pt idx="8">
                  <c:v>4.7654000009060837E-3</c:v>
                </c:pt>
                <c:pt idx="9">
                  <c:v>8.4573999993153848E-3</c:v>
                </c:pt>
                <c:pt idx="10">
                  <c:v>2.811199999996461E-3</c:v>
                </c:pt>
                <c:pt idx="11">
                  <c:v>3.0340000012074597E-4</c:v>
                </c:pt>
                <c:pt idx="12">
                  <c:v>-5.5748000013409182E-3</c:v>
                </c:pt>
                <c:pt idx="13">
                  <c:v>-2.209999984188471E-4</c:v>
                </c:pt>
                <c:pt idx="14">
                  <c:v>8.0402000021422282E-3</c:v>
                </c:pt>
                <c:pt idx="15">
                  <c:v>1.2009000001853565E-2</c:v>
                </c:pt>
                <c:pt idx="16">
                  <c:v>7.5782000021717977E-3</c:v>
                </c:pt>
                <c:pt idx="17">
                  <c:v>4.1619999974500388E-3</c:v>
                </c:pt>
                <c:pt idx="18">
                  <c:v>-3.0689999985042959E-3</c:v>
                </c:pt>
                <c:pt idx="19">
                  <c:v>3.4689999993133824E-3</c:v>
                </c:pt>
                <c:pt idx="20">
                  <c:v>-3.9501999999629334E-3</c:v>
                </c:pt>
                <c:pt idx="21">
                  <c:v>3.9727999974275008E-3</c:v>
                </c:pt>
                <c:pt idx="22">
                  <c:v>2.7417999990575481E-3</c:v>
                </c:pt>
                <c:pt idx="23">
                  <c:v>6.3399998907698318E-5</c:v>
                </c:pt>
                <c:pt idx="24">
                  <c:v>-6.3216000016836915E-3</c:v>
                </c:pt>
                <c:pt idx="25">
                  <c:v>-4.5525999994424637E-3</c:v>
                </c:pt>
                <c:pt idx="26">
                  <c:v>-1.4765999985684175E-3</c:v>
                </c:pt>
                <c:pt idx="27">
                  <c:v>2.4769999981799629E-3</c:v>
                </c:pt>
                <c:pt idx="28">
                  <c:v>4.3999999979860149E-3</c:v>
                </c:pt>
                <c:pt idx="29">
                  <c:v>7.1690000004309695E-3</c:v>
                </c:pt>
                <c:pt idx="30">
                  <c:v>7.5529999994614627E-3</c:v>
                </c:pt>
                <c:pt idx="31">
                  <c:v>1.0367800001404248E-2</c:v>
                </c:pt>
                <c:pt idx="32">
                  <c:v>6.9515999966824893E-3</c:v>
                </c:pt>
                <c:pt idx="33">
                  <c:v>8.5207999982230831E-3</c:v>
                </c:pt>
                <c:pt idx="34">
                  <c:v>9.4116000000212807E-3</c:v>
                </c:pt>
                <c:pt idx="35">
                  <c:v>1.0874199997488176E-2</c:v>
                </c:pt>
                <c:pt idx="36">
                  <c:v>3.8263999995251652E-3</c:v>
                </c:pt>
                <c:pt idx="37">
                  <c:v>2.2904600002220832E-2</c:v>
                </c:pt>
                <c:pt idx="38">
                  <c:v>-1.6054600004281383E-2</c:v>
                </c:pt>
                <c:pt idx="39">
                  <c:v>-1.1240799998631701E-2</c:v>
                </c:pt>
                <c:pt idx="40">
                  <c:v>3.7428600000566803E-2</c:v>
                </c:pt>
                <c:pt idx="41">
                  <c:v>6.0274600000411738E-2</c:v>
                </c:pt>
                <c:pt idx="42">
                  <c:v>-2.6944799996272195E-2</c:v>
                </c:pt>
                <c:pt idx="43">
                  <c:v>5.0561999996716622E-2</c:v>
                </c:pt>
                <c:pt idx="44">
                  <c:v>4.2509999984758906E-3</c:v>
                </c:pt>
                <c:pt idx="45">
                  <c:v>-1.9288000003143679E-2</c:v>
                </c:pt>
                <c:pt idx="46">
                  <c:v>-1.4595999993616715E-2</c:v>
                </c:pt>
                <c:pt idx="47">
                  <c:v>6.4497999992454425E-3</c:v>
                </c:pt>
                <c:pt idx="48">
                  <c:v>3.5295800000312738E-2</c:v>
                </c:pt>
                <c:pt idx="49">
                  <c:v>5.9295799997926224E-2</c:v>
                </c:pt>
                <c:pt idx="50">
                  <c:v>3.8525800002389587E-2</c:v>
                </c:pt>
                <c:pt idx="51">
                  <c:v>5.253840000659693E-2</c:v>
                </c:pt>
                <c:pt idx="52">
                  <c:v>4.0307399998710025E-2</c:v>
                </c:pt>
                <c:pt idx="53">
                  <c:v>3.1230399996275082E-2</c:v>
                </c:pt>
                <c:pt idx="54">
                  <c:v>-5.8095000000321306E-2</c:v>
                </c:pt>
                <c:pt idx="55">
                  <c:v>9.6740000080899335E-3</c:v>
                </c:pt>
                <c:pt idx="56">
                  <c:v>6.8334800002048723E-2</c:v>
                </c:pt>
                <c:pt idx="57">
                  <c:v>2.3424400002113543E-2</c:v>
                </c:pt>
                <c:pt idx="58">
                  <c:v>-2.7576599997701123E-2</c:v>
                </c:pt>
                <c:pt idx="59">
                  <c:v>1.790659999824129E-2</c:v>
                </c:pt>
                <c:pt idx="60">
                  <c:v>3.9906599995447323E-2</c:v>
                </c:pt>
                <c:pt idx="61">
                  <c:v>1.3177400003769435E-2</c:v>
                </c:pt>
                <c:pt idx="62">
                  <c:v>4.8177399999985937E-2</c:v>
                </c:pt>
                <c:pt idx="63">
                  <c:v>5.2191000002494548E-2</c:v>
                </c:pt>
                <c:pt idx="64">
                  <c:v>3.6036999998032115E-2</c:v>
                </c:pt>
                <c:pt idx="65">
                  <c:v>1.4706100002513267E-2</c:v>
                </c:pt>
                <c:pt idx="66">
                  <c:v>1.1882999999215826E-2</c:v>
                </c:pt>
                <c:pt idx="67">
                  <c:v>5.3883000000496395E-2</c:v>
                </c:pt>
                <c:pt idx="68">
                  <c:v>-3.2194000006711576E-2</c:v>
                </c:pt>
                <c:pt idx="69">
                  <c:v>4.1420999994443264E-2</c:v>
                </c:pt>
                <c:pt idx="70">
                  <c:v>-7.2490999955334701E-3</c:v>
                </c:pt>
                <c:pt idx="71">
                  <c:v>5.4923800002143253E-2</c:v>
                </c:pt>
                <c:pt idx="72">
                  <c:v>5.1846800000930671E-2</c:v>
                </c:pt>
                <c:pt idx="73">
                  <c:v>-1.2692199998127762E-2</c:v>
                </c:pt>
                <c:pt idx="74">
                  <c:v>6.3484700003755279E-2</c:v>
                </c:pt>
                <c:pt idx="75">
                  <c:v>6.8330699999933131E-2</c:v>
                </c:pt>
                <c:pt idx="76">
                  <c:v>-6.8784000031882897E-3</c:v>
                </c:pt>
                <c:pt idx="77">
                  <c:v>1.1298500001430511E-2</c:v>
                </c:pt>
                <c:pt idx="78">
                  <c:v>6.0419299996283371E-2</c:v>
                </c:pt>
                <c:pt idx="79">
                  <c:v>-1.235799994901754E-3</c:v>
                </c:pt>
                <c:pt idx="80">
                  <c:v>2.7843999996548519E-3</c:v>
                </c:pt>
                <c:pt idx="81">
                  <c:v>1.7073999988497235E-3</c:v>
                </c:pt>
                <c:pt idx="82">
                  <c:v>-3.3696000027703121E-3</c:v>
                </c:pt>
                <c:pt idx="83">
                  <c:v>2.4985999989439733E-3</c:v>
                </c:pt>
                <c:pt idx="84">
                  <c:v>0.10249860000476474</c:v>
                </c:pt>
                <c:pt idx="85">
                  <c:v>3.9572000023326837E-3</c:v>
                </c:pt>
                <c:pt idx="86">
                  <c:v>9.6492000011494383E-3</c:v>
                </c:pt>
                <c:pt idx="87">
                  <c:v>1.2011599996185396E-2</c:v>
                </c:pt>
                <c:pt idx="88">
                  <c:v>9.0105999988736585E-3</c:v>
                </c:pt>
                <c:pt idx="89">
                  <c:v>1.1131400002341252E-2</c:v>
                </c:pt>
                <c:pt idx="90">
                  <c:v>7.0544000045629218E-3</c:v>
                </c:pt>
                <c:pt idx="91">
                  <c:v>3.9774000033503398E-3</c:v>
                </c:pt>
                <c:pt idx="92">
                  <c:v>-1.8716000049607828E-3</c:v>
                </c:pt>
                <c:pt idx="93">
                  <c:v>-4.1025999962585047E-3</c:v>
                </c:pt>
                <c:pt idx="94">
                  <c:v>5.6019999974523671E-3</c:v>
                </c:pt>
                <c:pt idx="95">
                  <c:v>6.8777999986195937E-3</c:v>
                </c:pt>
                <c:pt idx="96">
                  <c:v>2.7238000038778409E-3</c:v>
                </c:pt>
                <c:pt idx="97">
                  <c:v>7.6467999970191158E-3</c:v>
                </c:pt>
                <c:pt idx="98">
                  <c:v>7.030799999483861E-3</c:v>
                </c:pt>
                <c:pt idx="103">
                  <c:v>-4.0900000021792948E-4</c:v>
                </c:pt>
                <c:pt idx="104">
                  <c:v>7.3600000032456592E-3</c:v>
                </c:pt>
                <c:pt idx="105">
                  <c:v>8.3599999998114072E-3</c:v>
                </c:pt>
                <c:pt idx="106">
                  <c:v>1.0259399998176377E-2</c:v>
                </c:pt>
                <c:pt idx="107">
                  <c:v>1.7382199999701697E-2</c:v>
                </c:pt>
                <c:pt idx="108">
                  <c:v>1.6892000057850964E-3</c:v>
                </c:pt>
                <c:pt idx="109">
                  <c:v>4.3041999961133115E-3</c:v>
                </c:pt>
                <c:pt idx="110">
                  <c:v>5.2272000029915944E-3</c:v>
                </c:pt>
                <c:pt idx="117">
                  <c:v>1.3541400003305171E-2</c:v>
                </c:pt>
                <c:pt idx="118">
                  <c:v>1.9770700004301034E-2</c:v>
                </c:pt>
                <c:pt idx="119">
                  <c:v>-4.3936000001849607E-3</c:v>
                </c:pt>
                <c:pt idx="120">
                  <c:v>2.2529399997438304E-2</c:v>
                </c:pt>
                <c:pt idx="121">
                  <c:v>8.3754000006592833E-3</c:v>
                </c:pt>
                <c:pt idx="122">
                  <c:v>4.3196000042371452E-3</c:v>
                </c:pt>
                <c:pt idx="123">
                  <c:v>1.5165599994361401E-2</c:v>
                </c:pt>
                <c:pt idx="124">
                  <c:v>1.9011600001249462E-2</c:v>
                </c:pt>
                <c:pt idx="125">
                  <c:v>1.4549599996826146E-2</c:v>
                </c:pt>
                <c:pt idx="126">
                  <c:v>5.0972000026376918E-3</c:v>
                </c:pt>
                <c:pt idx="127">
                  <c:v>4.9880000005941838E-3</c:v>
                </c:pt>
                <c:pt idx="128">
                  <c:v>9.5260000016423874E-3</c:v>
                </c:pt>
                <c:pt idx="129">
                  <c:v>2.0648800003982615E-2</c:v>
                </c:pt>
                <c:pt idx="130">
                  <c:v>1.4801800003624521E-2</c:v>
                </c:pt>
                <c:pt idx="131">
                  <c:v>2.6801799998793285E-2</c:v>
                </c:pt>
                <c:pt idx="132">
                  <c:v>1.0647800001606811E-2</c:v>
                </c:pt>
                <c:pt idx="133">
                  <c:v>1.3634499999170657E-2</c:v>
                </c:pt>
                <c:pt idx="134">
                  <c:v>9.8113999993074685E-3</c:v>
                </c:pt>
                <c:pt idx="135">
                  <c:v>1.3811400000122376E-2</c:v>
                </c:pt>
                <c:pt idx="136">
                  <c:v>3.0195400002412498E-2</c:v>
                </c:pt>
                <c:pt idx="137">
                  <c:v>1.1118400005216245E-2</c:v>
                </c:pt>
                <c:pt idx="138">
                  <c:v>1.8394200000329874E-2</c:v>
                </c:pt>
                <c:pt idx="139">
                  <c:v>1.2317200002144091E-2</c:v>
                </c:pt>
                <c:pt idx="140">
                  <c:v>1.0624200003803708E-2</c:v>
                </c:pt>
                <c:pt idx="141">
                  <c:v>1.690000000235159E-2</c:v>
                </c:pt>
                <c:pt idx="142">
                  <c:v>1.1514999998325948E-2</c:v>
                </c:pt>
                <c:pt idx="143">
                  <c:v>4.8867000004975125E-3</c:v>
                </c:pt>
                <c:pt idx="144">
                  <c:v>1.2799399999494199E-2</c:v>
                </c:pt>
                <c:pt idx="145">
                  <c:v>8.2699999984470196E-3</c:v>
                </c:pt>
                <c:pt idx="146">
                  <c:v>1.6468800000438932E-2</c:v>
                </c:pt>
                <c:pt idx="147">
                  <c:v>2.0590599997376557E-2</c:v>
                </c:pt>
                <c:pt idx="148">
                  <c:v>2.5104700005613267E-2</c:v>
                </c:pt>
                <c:pt idx="149">
                  <c:v>7.9736000043340027E-3</c:v>
                </c:pt>
                <c:pt idx="150">
                  <c:v>1.7764800002623815E-2</c:v>
                </c:pt>
                <c:pt idx="151">
                  <c:v>1.7379800003254786E-2</c:v>
                </c:pt>
                <c:pt idx="153">
                  <c:v>1.9530400000803638E-2</c:v>
                </c:pt>
                <c:pt idx="154">
                  <c:v>2.8782599998521619E-2</c:v>
                </c:pt>
                <c:pt idx="156">
                  <c:v>2.275999999983469E-2</c:v>
                </c:pt>
                <c:pt idx="159">
                  <c:v>1.4406271337970598E-2</c:v>
                </c:pt>
                <c:pt idx="160">
                  <c:v>1.8328199999814387E-2</c:v>
                </c:pt>
                <c:pt idx="161">
                  <c:v>5.3740000003017485E-3</c:v>
                </c:pt>
                <c:pt idx="162">
                  <c:v>2.0373999999719672E-2</c:v>
                </c:pt>
                <c:pt idx="163">
                  <c:v>2.0033799999509938E-2</c:v>
                </c:pt>
                <c:pt idx="165">
                  <c:v>2.0319199997175019E-2</c:v>
                </c:pt>
                <c:pt idx="167">
                  <c:v>1.6226600004301872E-2</c:v>
                </c:pt>
                <c:pt idx="170">
                  <c:v>1.5608400998484092E-2</c:v>
                </c:pt>
                <c:pt idx="180">
                  <c:v>1.7780000001948792E-2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4-4DD0-9C37-E7B0D3C3491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Active!$J$22:$J$986</c:f>
              <c:numCache>
                <c:formatCode>General</c:formatCode>
                <c:ptCount val="965"/>
                <c:pt idx="99">
                  <c:v>0</c:v>
                </c:pt>
                <c:pt idx="100">
                  <c:v>9.7690000256989151E-4</c:v>
                </c:pt>
                <c:pt idx="101">
                  <c:v>2.3000000510364771E-5</c:v>
                </c:pt>
                <c:pt idx="102">
                  <c:v>2.9999000034877099E-3</c:v>
                </c:pt>
                <c:pt idx="111">
                  <c:v>6.9443000029423274E-3</c:v>
                </c:pt>
                <c:pt idx="112">
                  <c:v>6.9443000029423274E-3</c:v>
                </c:pt>
                <c:pt idx="113">
                  <c:v>2.0805000021937303E-3</c:v>
                </c:pt>
                <c:pt idx="114">
                  <c:v>2.0805000021937303E-3</c:v>
                </c:pt>
                <c:pt idx="115">
                  <c:v>5.8790999974007718E-3</c:v>
                </c:pt>
                <c:pt idx="116">
                  <c:v>5.8790999974007718E-3</c:v>
                </c:pt>
                <c:pt idx="152">
                  <c:v>6.1153999995440245E-3</c:v>
                </c:pt>
                <c:pt idx="155">
                  <c:v>1.490639999974519E-2</c:v>
                </c:pt>
                <c:pt idx="157">
                  <c:v>1.7244000002392568E-2</c:v>
                </c:pt>
                <c:pt idx="158">
                  <c:v>3.1320900001446716E-2</c:v>
                </c:pt>
                <c:pt idx="164">
                  <c:v>1.6150600007676985E-2</c:v>
                </c:pt>
                <c:pt idx="166">
                  <c:v>2.0519199999398552E-2</c:v>
                </c:pt>
                <c:pt idx="168">
                  <c:v>1.4388800002052449E-2</c:v>
                </c:pt>
                <c:pt idx="169">
                  <c:v>1.8164799999794923E-2</c:v>
                </c:pt>
                <c:pt idx="171">
                  <c:v>1.6623400006210431E-2</c:v>
                </c:pt>
                <c:pt idx="172">
                  <c:v>1.6437800004496239E-2</c:v>
                </c:pt>
                <c:pt idx="175">
                  <c:v>1.6959000000497326E-2</c:v>
                </c:pt>
                <c:pt idx="176">
                  <c:v>1.6388200005167164E-2</c:v>
                </c:pt>
                <c:pt idx="177">
                  <c:v>1.6188600005989429E-2</c:v>
                </c:pt>
                <c:pt idx="181">
                  <c:v>2.2330699997837655E-2</c:v>
                </c:pt>
                <c:pt idx="192">
                  <c:v>1.8138599996746052E-2</c:v>
                </c:pt>
                <c:pt idx="193">
                  <c:v>1.7707600003632251E-2</c:v>
                </c:pt>
                <c:pt idx="194">
                  <c:v>1.8430600001011044E-2</c:v>
                </c:pt>
                <c:pt idx="195">
                  <c:v>1.6930400001001544E-2</c:v>
                </c:pt>
                <c:pt idx="196">
                  <c:v>1.4522699995723087E-2</c:v>
                </c:pt>
                <c:pt idx="197">
                  <c:v>1.812150000478141E-2</c:v>
                </c:pt>
                <c:pt idx="198">
                  <c:v>1.6498299999511801E-2</c:v>
                </c:pt>
                <c:pt idx="199">
                  <c:v>1.8136400001822039E-2</c:v>
                </c:pt>
                <c:pt idx="200">
                  <c:v>2.0936200002324767E-2</c:v>
                </c:pt>
                <c:pt idx="201">
                  <c:v>2.1328500006347895E-2</c:v>
                </c:pt>
                <c:pt idx="202">
                  <c:v>1.9081200007349253E-2</c:v>
                </c:pt>
                <c:pt idx="203">
                  <c:v>2.0219600002747029E-2</c:v>
                </c:pt>
                <c:pt idx="205">
                  <c:v>2.3510500002885237E-2</c:v>
                </c:pt>
                <c:pt idx="207">
                  <c:v>2.1903200002270751E-2</c:v>
                </c:pt>
                <c:pt idx="210">
                  <c:v>2.2593300003791228E-2</c:v>
                </c:pt>
                <c:pt idx="217">
                  <c:v>2.9005100004724227E-2</c:v>
                </c:pt>
                <c:pt idx="225">
                  <c:v>3.0576900004234631E-2</c:v>
                </c:pt>
                <c:pt idx="226">
                  <c:v>2.7505800004291814E-2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94-4DD0-9C37-E7B0D3C3491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Active!$K$22:$K$986</c:f>
              <c:numCache>
                <c:formatCode>General</c:formatCode>
                <c:ptCount val="965"/>
                <c:pt idx="173">
                  <c:v>1.5770800004247576E-2</c:v>
                </c:pt>
                <c:pt idx="174">
                  <c:v>1.215319999755593E-2</c:v>
                </c:pt>
                <c:pt idx="178">
                  <c:v>1.6696000006049871E-2</c:v>
                </c:pt>
                <c:pt idx="179">
                  <c:v>1.815802934363836E-2</c:v>
                </c:pt>
                <c:pt idx="182">
                  <c:v>1.7930599999090191E-2</c:v>
                </c:pt>
                <c:pt idx="183">
                  <c:v>1.7969000000448432E-2</c:v>
                </c:pt>
                <c:pt idx="184">
                  <c:v>1.9954399998823646E-2</c:v>
                </c:pt>
                <c:pt idx="185">
                  <c:v>1.8707000002905261E-2</c:v>
                </c:pt>
                <c:pt idx="186">
                  <c:v>1.8430000003718305E-2</c:v>
                </c:pt>
                <c:pt idx="187">
                  <c:v>2.0822300000872929E-2</c:v>
                </c:pt>
                <c:pt idx="188">
                  <c:v>1.7976100003579631E-2</c:v>
                </c:pt>
                <c:pt idx="189">
                  <c:v>1.9736900001589675E-2</c:v>
                </c:pt>
                <c:pt idx="190">
                  <c:v>1.9929199996113311E-2</c:v>
                </c:pt>
                <c:pt idx="191">
                  <c:v>1.8506000000343192E-2</c:v>
                </c:pt>
                <c:pt idx="204">
                  <c:v>2.4764500005403534E-2</c:v>
                </c:pt>
                <c:pt idx="206">
                  <c:v>2.7079400002548937E-2</c:v>
                </c:pt>
                <c:pt idx="208">
                  <c:v>2.3639800005184952E-2</c:v>
                </c:pt>
                <c:pt idx="209">
                  <c:v>1.9954399998823646E-2</c:v>
                </c:pt>
                <c:pt idx="211">
                  <c:v>1.9954399998823646E-2</c:v>
                </c:pt>
                <c:pt idx="212">
                  <c:v>2.0223400002578273E-2</c:v>
                </c:pt>
                <c:pt idx="213">
                  <c:v>2.0223400002578273E-2</c:v>
                </c:pt>
                <c:pt idx="214">
                  <c:v>2.0938500005286187E-2</c:v>
                </c:pt>
                <c:pt idx="215">
                  <c:v>1.9954399998823646E-2</c:v>
                </c:pt>
                <c:pt idx="216">
                  <c:v>2.1182000004046131E-2</c:v>
                </c:pt>
                <c:pt idx="218">
                  <c:v>2.2320999996736646E-2</c:v>
                </c:pt>
                <c:pt idx="219">
                  <c:v>2.0912000007228926E-2</c:v>
                </c:pt>
                <c:pt idx="220">
                  <c:v>2.4680200003786013E-2</c:v>
                </c:pt>
                <c:pt idx="221">
                  <c:v>2.2997800006123725E-2</c:v>
                </c:pt>
                <c:pt idx="222">
                  <c:v>2.3023100002319552E-2</c:v>
                </c:pt>
                <c:pt idx="223">
                  <c:v>2.3833100000047125E-2</c:v>
                </c:pt>
                <c:pt idx="224">
                  <c:v>2.5208800005202647E-2</c:v>
                </c:pt>
                <c:pt idx="227">
                  <c:v>2.9860100003133994E-2</c:v>
                </c:pt>
                <c:pt idx="228">
                  <c:v>2.9821099997207057E-2</c:v>
                </c:pt>
                <c:pt idx="229">
                  <c:v>2.7136100005009212E-2</c:v>
                </c:pt>
                <c:pt idx="230">
                  <c:v>2.985800000897143E-2</c:v>
                </c:pt>
                <c:pt idx="231">
                  <c:v>3.1149500005994923E-2</c:v>
                </c:pt>
                <c:pt idx="232">
                  <c:v>3.0994300046586432E-2</c:v>
                </c:pt>
                <c:pt idx="233">
                  <c:v>3.0709300139278639E-2</c:v>
                </c:pt>
                <c:pt idx="234">
                  <c:v>2.9259199800435454E-2</c:v>
                </c:pt>
                <c:pt idx="235">
                  <c:v>2.9390899988356978E-2</c:v>
                </c:pt>
                <c:pt idx="236">
                  <c:v>3.1830399893806316E-2</c:v>
                </c:pt>
                <c:pt idx="237">
                  <c:v>3.2161399903998245E-2</c:v>
                </c:pt>
                <c:pt idx="238">
                  <c:v>3.5512200003722683E-2</c:v>
                </c:pt>
                <c:pt idx="239">
                  <c:v>3.5766200002399273E-2</c:v>
                </c:pt>
                <c:pt idx="240">
                  <c:v>3.6089200002606958E-2</c:v>
                </c:pt>
                <c:pt idx="241">
                  <c:v>3.7566600003628992E-2</c:v>
                </c:pt>
                <c:pt idx="242">
                  <c:v>3.5343100003956351E-2</c:v>
                </c:pt>
                <c:pt idx="243">
                  <c:v>3.2796900006360374E-2</c:v>
                </c:pt>
                <c:pt idx="244">
                  <c:v>3.6919899997883476E-2</c:v>
                </c:pt>
                <c:pt idx="245">
                  <c:v>-4.4704599873512052E-2</c:v>
                </c:pt>
                <c:pt idx="246">
                  <c:v>3.6818199841945898E-2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94-4DD0-9C37-E7B0D3C3491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Active!$L$22:$L$986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94-4DD0-9C37-E7B0D3C349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Active!$M$22:$M$986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94-4DD0-9C37-E7B0D3C349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Active!$N$22:$N$986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94-4DD0-9C37-E7B0D3C349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</c:numCache>
            </c:numRef>
          </c:xVal>
          <c:yVal>
            <c:numRef>
              <c:f>Active!$O$22:$O$986</c:f>
              <c:numCache>
                <c:formatCode>General</c:formatCode>
                <c:ptCount val="965"/>
                <c:pt idx="1">
                  <c:v>-2.8386864012744366E-2</c:v>
                </c:pt>
                <c:pt idx="2">
                  <c:v>-2.8363151335049845E-2</c:v>
                </c:pt>
                <c:pt idx="3">
                  <c:v>-2.8342531615315483E-2</c:v>
                </c:pt>
                <c:pt idx="4">
                  <c:v>-2.8332221755448299E-2</c:v>
                </c:pt>
                <c:pt idx="5">
                  <c:v>-2.8314694993674089E-2</c:v>
                </c:pt>
                <c:pt idx="6">
                  <c:v>-2.8313664007687374E-2</c:v>
                </c:pt>
                <c:pt idx="7">
                  <c:v>-2.8311602035713937E-2</c:v>
                </c:pt>
                <c:pt idx="8">
                  <c:v>-2.8270362596245206E-2</c:v>
                </c:pt>
                <c:pt idx="9">
                  <c:v>-2.8249742876510837E-2</c:v>
                </c:pt>
                <c:pt idx="10">
                  <c:v>-2.8246649918550686E-2</c:v>
                </c:pt>
                <c:pt idx="11">
                  <c:v>-2.823943301664366E-2</c:v>
                </c:pt>
                <c:pt idx="12">
                  <c:v>-2.815386117974604E-2</c:v>
                </c:pt>
                <c:pt idx="13">
                  <c:v>-2.8150768221785888E-2</c:v>
                </c:pt>
                <c:pt idx="14">
                  <c:v>-2.8128086530078082E-2</c:v>
                </c:pt>
                <c:pt idx="15">
                  <c:v>-2.8099218922449973E-2</c:v>
                </c:pt>
                <c:pt idx="16">
                  <c:v>-2.8097156950476536E-2</c:v>
                </c:pt>
                <c:pt idx="17">
                  <c:v>-2.8042514693180469E-2</c:v>
                </c:pt>
                <c:pt idx="18">
                  <c:v>-2.8027049903379696E-2</c:v>
                </c:pt>
                <c:pt idx="19">
                  <c:v>-2.7996120323778149E-2</c:v>
                </c:pt>
                <c:pt idx="20">
                  <c:v>-2.7740435799072018E-2</c:v>
                </c:pt>
                <c:pt idx="21">
                  <c:v>-2.7735280869138429E-2</c:v>
                </c:pt>
                <c:pt idx="22">
                  <c:v>-2.7719816079337649E-2</c:v>
                </c:pt>
                <c:pt idx="23">
                  <c:v>-2.7620841424612699E-2</c:v>
                </c:pt>
                <c:pt idx="24">
                  <c:v>-2.7595066774944742E-2</c:v>
                </c:pt>
                <c:pt idx="25">
                  <c:v>-2.7579601985143969E-2</c:v>
                </c:pt>
                <c:pt idx="26">
                  <c:v>-2.7517742825940869E-2</c:v>
                </c:pt>
                <c:pt idx="27">
                  <c:v>-2.3377303103280327E-2</c:v>
                </c:pt>
                <c:pt idx="28">
                  <c:v>-2.3372148173346735E-2</c:v>
                </c:pt>
                <c:pt idx="29">
                  <c:v>-2.3356683383545962E-2</c:v>
                </c:pt>
                <c:pt idx="30">
                  <c:v>-2.3315443944077231E-2</c:v>
                </c:pt>
                <c:pt idx="31">
                  <c:v>-2.3276266476581937E-2</c:v>
                </c:pt>
                <c:pt idx="32">
                  <c:v>-2.3221624219285867E-2</c:v>
                </c:pt>
                <c:pt idx="33">
                  <c:v>-2.321956224731243E-2</c:v>
                </c:pt>
                <c:pt idx="34">
                  <c:v>-2.311852562061404E-2</c:v>
                </c:pt>
                <c:pt idx="35">
                  <c:v>-2.2158677666979338E-2</c:v>
                </c:pt>
                <c:pt idx="36">
                  <c:v>-1.6893432232809168E-2</c:v>
                </c:pt>
                <c:pt idx="37">
                  <c:v>-1.4917032096270256E-2</c:v>
                </c:pt>
                <c:pt idx="38">
                  <c:v>-1.4558248972892301E-2</c:v>
                </c:pt>
                <c:pt idx="39">
                  <c:v>-1.4452057416260319E-2</c:v>
                </c:pt>
                <c:pt idx="40">
                  <c:v>-1.3947905268755088E-2</c:v>
                </c:pt>
                <c:pt idx="41">
                  <c:v>-1.3937595408887903E-2</c:v>
                </c:pt>
                <c:pt idx="42">
                  <c:v>-1.3668508066354439E-2</c:v>
                </c:pt>
                <c:pt idx="43">
                  <c:v>-1.3608710879124779E-2</c:v>
                </c:pt>
                <c:pt idx="44">
                  <c:v>-1.3387048891980353E-2</c:v>
                </c:pt>
                <c:pt idx="45">
                  <c:v>-1.3350964382445214E-2</c:v>
                </c:pt>
                <c:pt idx="46">
                  <c:v>-1.3330344662710849E-2</c:v>
                </c:pt>
                <c:pt idx="47">
                  <c:v>-1.3306631985016328E-2</c:v>
                </c:pt>
                <c:pt idx="48">
                  <c:v>-1.3296322125149144E-2</c:v>
                </c:pt>
                <c:pt idx="49">
                  <c:v>-1.3296322125149144E-2</c:v>
                </c:pt>
                <c:pt idx="50">
                  <c:v>-1.3244772825813232E-2</c:v>
                </c:pt>
                <c:pt idx="51">
                  <c:v>-1.3058164362217226E-2</c:v>
                </c:pt>
                <c:pt idx="52">
                  <c:v>-1.3042699572416452E-2</c:v>
                </c:pt>
                <c:pt idx="53">
                  <c:v>-1.303754464248286E-2</c:v>
                </c:pt>
                <c:pt idx="54">
                  <c:v>-1.0819893785051875E-2</c:v>
                </c:pt>
                <c:pt idx="55">
                  <c:v>-1.0804428995251102E-2</c:v>
                </c:pt>
                <c:pt idx="56">
                  <c:v>-1.0754941667888623E-2</c:v>
                </c:pt>
                <c:pt idx="57">
                  <c:v>-1.0573488134226211E-2</c:v>
                </c:pt>
                <c:pt idx="58">
                  <c:v>-1.0506474045089524E-2</c:v>
                </c:pt>
                <c:pt idx="59">
                  <c:v>-9.896130340952311E-3</c:v>
                </c:pt>
                <c:pt idx="60">
                  <c:v>-9.896130340952311E-3</c:v>
                </c:pt>
                <c:pt idx="61">
                  <c:v>-9.4857979182384426E-3</c:v>
                </c:pt>
                <c:pt idx="62">
                  <c:v>-9.4857979182384426E-3</c:v>
                </c:pt>
                <c:pt idx="63">
                  <c:v>-9.3662035437791242E-3</c:v>
                </c:pt>
                <c:pt idx="64">
                  <c:v>-9.3558936839119415E-3</c:v>
                </c:pt>
                <c:pt idx="65">
                  <c:v>-9.3471303030248365E-3</c:v>
                </c:pt>
                <c:pt idx="66">
                  <c:v>-9.3455838240447588E-3</c:v>
                </c:pt>
                <c:pt idx="67">
                  <c:v>-9.3455838240447588E-3</c:v>
                </c:pt>
                <c:pt idx="68">
                  <c:v>-9.3404288941111666E-3</c:v>
                </c:pt>
                <c:pt idx="69">
                  <c:v>-9.3146542444432108E-3</c:v>
                </c:pt>
                <c:pt idx="70">
                  <c:v>-9.2564035361936293E-3</c:v>
                </c:pt>
                <c:pt idx="71">
                  <c:v>-8.9868007006668037E-3</c:v>
                </c:pt>
                <c:pt idx="72">
                  <c:v>-8.9816457707332115E-3</c:v>
                </c:pt>
                <c:pt idx="73">
                  <c:v>-8.945561261198073E-3</c:v>
                </c:pt>
                <c:pt idx="74">
                  <c:v>-8.9440147822179954E-3</c:v>
                </c:pt>
                <c:pt idx="75">
                  <c:v>-8.9337049223508127E-3</c:v>
                </c:pt>
                <c:pt idx="76">
                  <c:v>-8.8393697045660909E-3</c:v>
                </c:pt>
                <c:pt idx="77">
                  <c:v>-8.8378232255860133E-3</c:v>
                </c:pt>
                <c:pt idx="78">
                  <c:v>-8.6852372995517117E-3</c:v>
                </c:pt>
                <c:pt idx="79">
                  <c:v>6.7766193883019975E-4</c:v>
                </c:pt>
                <c:pt idx="80">
                  <c:v>1.3859493117056466E-3</c:v>
                </c:pt>
                <c:pt idx="81">
                  <c:v>1.3911042416392379E-3</c:v>
                </c:pt>
                <c:pt idx="82">
                  <c:v>1.3962591715728292E-3</c:v>
                </c:pt>
                <c:pt idx="83">
                  <c:v>1.9808282260420848E-3</c:v>
                </c:pt>
                <c:pt idx="84">
                  <c:v>1.9808282260420848E-3</c:v>
                </c:pt>
                <c:pt idx="85">
                  <c:v>3.2087325362235367E-3</c:v>
                </c:pt>
                <c:pt idx="86">
                  <c:v>3.229352255957902E-3</c:v>
                </c:pt>
                <c:pt idx="87">
                  <c:v>3.687110034060811E-3</c:v>
                </c:pt>
                <c:pt idx="88">
                  <c:v>3.754124123197498E-3</c:v>
                </c:pt>
                <c:pt idx="89">
                  <c:v>3.9067100492318008E-3</c:v>
                </c:pt>
                <c:pt idx="90">
                  <c:v>3.9118649791653921E-3</c:v>
                </c:pt>
                <c:pt idx="91">
                  <c:v>3.9170199090989835E-3</c:v>
                </c:pt>
                <c:pt idx="92">
                  <c:v>4.1077523166418621E-3</c:v>
                </c:pt>
                <c:pt idx="93">
                  <c:v>4.1232171064426362E-3</c:v>
                </c:pt>
                <c:pt idx="94">
                  <c:v>4.3304452897730073E-3</c:v>
                </c:pt>
                <c:pt idx="95">
                  <c:v>4.4057072668034405E-3</c:v>
                </c:pt>
                <c:pt idx="96">
                  <c:v>4.4160171266706232E-3</c:v>
                </c:pt>
                <c:pt idx="97">
                  <c:v>4.4211720566042145E-3</c:v>
                </c:pt>
                <c:pt idx="98">
                  <c:v>4.4624114960729452E-3</c:v>
                </c:pt>
                <c:pt idx="99">
                  <c:v>4.9799664614055134E-3</c:v>
                </c:pt>
                <c:pt idx="100">
                  <c:v>4.981512940385591E-3</c:v>
                </c:pt>
                <c:pt idx="101">
                  <c:v>4.9851213913391047E-3</c:v>
                </c:pt>
                <c:pt idx="102">
                  <c:v>4.9866678703191824E-3</c:v>
                </c:pt>
                <c:pt idx="103">
                  <c:v>5.0676002702765661E-3</c:v>
                </c:pt>
                <c:pt idx="104">
                  <c:v>5.0830650600773401E-3</c:v>
                </c:pt>
                <c:pt idx="105">
                  <c:v>5.0830650600773401E-3</c:v>
                </c:pt>
                <c:pt idx="106">
                  <c:v>5.6387665069184837E-3</c:v>
                </c:pt>
                <c:pt idx="107">
                  <c:v>5.6573242546794121E-3</c:v>
                </c:pt>
                <c:pt idx="108">
                  <c:v>5.7037186240817342E-3</c:v>
                </c:pt>
                <c:pt idx="109">
                  <c:v>5.7294932737496909E-3</c:v>
                </c:pt>
                <c:pt idx="110">
                  <c:v>5.7346482036832822E-3</c:v>
                </c:pt>
                <c:pt idx="111">
                  <c:v>6.1351862595233272E-3</c:v>
                </c:pt>
                <c:pt idx="112">
                  <c:v>6.1351862595233272E-3</c:v>
                </c:pt>
                <c:pt idx="113">
                  <c:v>6.8022341929300442E-3</c:v>
                </c:pt>
                <c:pt idx="114">
                  <c:v>6.8022341929300442E-3</c:v>
                </c:pt>
                <c:pt idx="115">
                  <c:v>6.8960539177214059E-3</c:v>
                </c:pt>
                <c:pt idx="116">
                  <c:v>6.8960539177214059E-3</c:v>
                </c:pt>
                <c:pt idx="117">
                  <c:v>7.3605131047379839E-3</c:v>
                </c:pt>
                <c:pt idx="118">
                  <c:v>7.9744652598287107E-3</c:v>
                </c:pt>
                <c:pt idx="119">
                  <c:v>8.1595272444446379E-3</c:v>
                </c:pt>
                <c:pt idx="120">
                  <c:v>8.1646821743782301E-3</c:v>
                </c:pt>
                <c:pt idx="121">
                  <c:v>8.174992034245411E-3</c:v>
                </c:pt>
                <c:pt idx="122">
                  <c:v>8.8214202479177627E-3</c:v>
                </c:pt>
                <c:pt idx="123">
                  <c:v>8.8317301077849453E-3</c:v>
                </c:pt>
                <c:pt idx="124">
                  <c:v>8.842039967652128E-3</c:v>
                </c:pt>
                <c:pt idx="125">
                  <c:v>8.8729695472536761E-3</c:v>
                </c:pt>
                <c:pt idx="126">
                  <c:v>9.2915498578612921E-3</c:v>
                </c:pt>
                <c:pt idx="127">
                  <c:v>9.392586484559682E-3</c:v>
                </c:pt>
                <c:pt idx="128">
                  <c:v>9.4235160641612283E-3</c:v>
                </c:pt>
                <c:pt idx="129">
                  <c:v>9.4420738119221567E-3</c:v>
                </c:pt>
                <c:pt idx="130">
                  <c:v>9.4987780411916623E-3</c:v>
                </c:pt>
                <c:pt idx="131">
                  <c:v>9.4987780411916623E-3</c:v>
                </c:pt>
                <c:pt idx="132">
                  <c:v>9.509087901058845E-3</c:v>
                </c:pt>
                <c:pt idx="133">
                  <c:v>9.8848822932176526E-3</c:v>
                </c:pt>
                <c:pt idx="134">
                  <c:v>9.8864287721977286E-3</c:v>
                </c:pt>
                <c:pt idx="135">
                  <c:v>9.8864287721977286E-3</c:v>
                </c:pt>
                <c:pt idx="136">
                  <c:v>9.9276682116664593E-3</c:v>
                </c:pt>
                <c:pt idx="137">
                  <c:v>9.9328231416000515E-3</c:v>
                </c:pt>
                <c:pt idx="138">
                  <c:v>1.0008085118630484E-2</c:v>
                </c:pt>
                <c:pt idx="139">
                  <c:v>1.0013240048564076E-2</c:v>
                </c:pt>
                <c:pt idx="140">
                  <c:v>1.0059634417966399E-2</c:v>
                </c:pt>
                <c:pt idx="141">
                  <c:v>1.0134896394996831E-2</c:v>
                </c:pt>
                <c:pt idx="142">
                  <c:v>1.0160671044664789E-2</c:v>
                </c:pt>
                <c:pt idx="143">
                  <c:v>1.0510690787155639E-2</c:v>
                </c:pt>
                <c:pt idx="144">
                  <c:v>1.0690597841837974E-2</c:v>
                </c:pt>
                <c:pt idx="145">
                  <c:v>1.111433308237918E-2</c:v>
                </c:pt>
                <c:pt idx="146">
                  <c:v>1.1194749989343205E-2</c:v>
                </c:pt>
                <c:pt idx="147">
                  <c:v>1.1280321826240822E-2</c:v>
                </c:pt>
                <c:pt idx="148">
                  <c:v>1.1366409156131796E-2</c:v>
                </c:pt>
                <c:pt idx="149">
                  <c:v>1.1388575354846241E-2</c:v>
                </c:pt>
                <c:pt idx="150">
                  <c:v>1.1978299339249087E-2</c:v>
                </c:pt>
                <c:pt idx="151">
                  <c:v>1.2004073988917043E-2</c:v>
                </c:pt>
                <c:pt idx="152">
                  <c:v>1.3226823369164904E-2</c:v>
                </c:pt>
                <c:pt idx="153">
                  <c:v>1.325259801883286E-2</c:v>
                </c:pt>
                <c:pt idx="154">
                  <c:v>1.3878406512770846E-2</c:v>
                </c:pt>
                <c:pt idx="155">
                  <c:v>1.434544316475422E-2</c:v>
                </c:pt>
                <c:pt idx="156">
                  <c:v>1.4361938940541712E-2</c:v>
                </c:pt>
                <c:pt idx="157">
                  <c:v>1.4403178380010442E-2</c:v>
                </c:pt>
                <c:pt idx="158">
                  <c:v>1.440472485899052E-2</c:v>
                </c:pt>
                <c:pt idx="159">
                  <c:v>1.4406271337970598E-2</c:v>
                </c:pt>
                <c:pt idx="160">
                  <c:v>1.4431015001651835E-2</c:v>
                </c:pt>
                <c:pt idx="161">
                  <c:v>1.4454727679346356E-2</c:v>
                </c:pt>
                <c:pt idx="162">
                  <c:v>1.4454727679346356E-2</c:v>
                </c:pt>
                <c:pt idx="163">
                  <c:v>1.4571229095845519E-2</c:v>
                </c:pt>
                <c:pt idx="164">
                  <c:v>1.499187137842657E-2</c:v>
                </c:pt>
                <c:pt idx="165">
                  <c:v>1.5034141803882019E-2</c:v>
                </c:pt>
                <c:pt idx="166">
                  <c:v>1.5034141803882019E-2</c:v>
                </c:pt>
                <c:pt idx="167">
                  <c:v>1.5053730537629666E-2</c:v>
                </c:pt>
                <c:pt idx="168">
                  <c:v>1.5524891133559912E-2</c:v>
                </c:pt>
                <c:pt idx="169">
                  <c:v>1.5586750292763008E-2</c:v>
                </c:pt>
                <c:pt idx="170">
                  <c:v>1.5608400998484092E-2</c:v>
                </c:pt>
                <c:pt idx="171">
                  <c:v>1.5783668616226196E-2</c:v>
                </c:pt>
                <c:pt idx="172">
                  <c:v>1.6365144712735299E-2</c:v>
                </c:pt>
                <c:pt idx="173">
                  <c:v>1.673114473802028E-2</c:v>
                </c:pt>
                <c:pt idx="174">
                  <c:v>1.6879606720107711E-2</c:v>
                </c:pt>
                <c:pt idx="175">
                  <c:v>1.7006417996474059E-2</c:v>
                </c:pt>
                <c:pt idx="176">
                  <c:v>1.7627071560478453E-2</c:v>
                </c:pt>
                <c:pt idx="177">
                  <c:v>1.8115758918182907E-2</c:v>
                </c:pt>
                <c:pt idx="178">
                  <c:v>1.8135347651930554E-2</c:v>
                </c:pt>
                <c:pt idx="179">
                  <c:v>1.815802934363836E-2</c:v>
                </c:pt>
                <c:pt idx="180">
                  <c:v>1.8176587091399285E-2</c:v>
                </c:pt>
                <c:pt idx="181">
                  <c:v>1.8902916719042304E-2</c:v>
                </c:pt>
                <c:pt idx="182">
                  <c:v>1.9425111121315106E-2</c:v>
                </c:pt>
                <c:pt idx="183">
                  <c:v>1.9429235065261979E-2</c:v>
                </c:pt>
                <c:pt idx="184">
                  <c:v>1.9449854784996341E-2</c:v>
                </c:pt>
                <c:pt idx="185">
                  <c:v>1.9460164644863526E-2</c:v>
                </c:pt>
                <c:pt idx="186">
                  <c:v>1.9465319574797114E-2</c:v>
                </c:pt>
                <c:pt idx="187">
                  <c:v>1.9465835067790475E-2</c:v>
                </c:pt>
                <c:pt idx="188">
                  <c:v>1.9468928025750631E-2</c:v>
                </c:pt>
                <c:pt idx="189">
                  <c:v>1.9518415353113105E-2</c:v>
                </c:pt>
                <c:pt idx="190">
                  <c:v>1.9518930846106466E-2</c:v>
                </c:pt>
                <c:pt idx="191">
                  <c:v>1.9527178734000214E-2</c:v>
                </c:pt>
                <c:pt idx="192">
                  <c:v>1.9919984394939871E-2</c:v>
                </c:pt>
                <c:pt idx="193">
                  <c:v>1.9935449184740644E-2</c:v>
                </c:pt>
                <c:pt idx="194">
                  <c:v>1.9940604114674236E-2</c:v>
                </c:pt>
                <c:pt idx="195">
                  <c:v>1.9954006932501572E-2</c:v>
                </c:pt>
                <c:pt idx="196">
                  <c:v>1.9954522425494933E-2</c:v>
                </c:pt>
                <c:pt idx="197">
                  <c:v>2.0034939332458958E-2</c:v>
                </c:pt>
                <c:pt idx="198">
                  <c:v>2.0043187220352705E-2</c:v>
                </c:pt>
                <c:pt idx="199">
                  <c:v>2.006741539104058E-2</c:v>
                </c:pt>
                <c:pt idx="200">
                  <c:v>2.008081820886792E-2</c:v>
                </c:pt>
                <c:pt idx="201">
                  <c:v>2.0081333701861277E-2</c:v>
                </c:pt>
                <c:pt idx="202">
                  <c:v>2.0158142157871789E-2</c:v>
                </c:pt>
                <c:pt idx="203">
                  <c:v>2.0677759095177793E-2</c:v>
                </c:pt>
                <c:pt idx="204">
                  <c:v>2.0761784453095334E-2</c:v>
                </c:pt>
                <c:pt idx="205">
                  <c:v>2.0772094312962515E-2</c:v>
                </c:pt>
                <c:pt idx="206">
                  <c:v>2.079426051167696E-2</c:v>
                </c:pt>
                <c:pt idx="207">
                  <c:v>2.126129716366033E-2</c:v>
                </c:pt>
                <c:pt idx="208">
                  <c:v>2.1386046468053241E-2</c:v>
                </c:pt>
                <c:pt idx="209">
                  <c:v>2.1903601433385808E-2</c:v>
                </c:pt>
                <c:pt idx="210">
                  <c:v>2.1924736646113534E-2</c:v>
                </c:pt>
                <c:pt idx="211">
                  <c:v>2.1954119746735005E-2</c:v>
                </c:pt>
                <c:pt idx="212">
                  <c:v>2.1969584536535778E-2</c:v>
                </c:pt>
                <c:pt idx="213">
                  <c:v>2.1969584536535778E-2</c:v>
                </c:pt>
                <c:pt idx="214">
                  <c:v>2.1988657777290067E-2</c:v>
                </c:pt>
                <c:pt idx="215">
                  <c:v>2.2569618380805807E-2</c:v>
                </c:pt>
                <c:pt idx="216">
                  <c:v>2.319748884671723E-2</c:v>
                </c:pt>
                <c:pt idx="217">
                  <c:v>2.3711435361096284E-2</c:v>
                </c:pt>
                <c:pt idx="218">
                  <c:v>2.3728446629877137E-2</c:v>
                </c:pt>
                <c:pt idx="219">
                  <c:v>2.3764531139412275E-2</c:v>
                </c:pt>
                <c:pt idx="220">
                  <c:v>2.38336072005224E-2</c:v>
                </c:pt>
                <c:pt idx="221">
                  <c:v>2.3891342415778623E-2</c:v>
                </c:pt>
                <c:pt idx="222">
                  <c:v>2.4412505832064703E-2</c:v>
                </c:pt>
                <c:pt idx="223">
                  <c:v>2.4412505832064703E-2</c:v>
                </c:pt>
                <c:pt idx="224">
                  <c:v>2.490686361269611E-2</c:v>
                </c:pt>
                <c:pt idx="225">
                  <c:v>2.5601232674750861E-2</c:v>
                </c:pt>
                <c:pt idx="226">
                  <c:v>2.5726497472137132E-2</c:v>
                </c:pt>
                <c:pt idx="227">
                  <c:v>2.6211576378888074E-2</c:v>
                </c:pt>
                <c:pt idx="228">
                  <c:v>2.6247660888423213E-2</c:v>
                </c:pt>
                <c:pt idx="229">
                  <c:v>2.627343553809117E-2</c:v>
                </c:pt>
                <c:pt idx="230">
                  <c:v>2.6867798959434249E-2</c:v>
                </c:pt>
                <c:pt idx="231">
                  <c:v>2.6921925723736959E-2</c:v>
                </c:pt>
                <c:pt idx="232">
                  <c:v>2.6858004592560426E-2</c:v>
                </c:pt>
                <c:pt idx="233">
                  <c:v>2.6883779242228383E-2</c:v>
                </c:pt>
                <c:pt idx="234">
                  <c:v>2.6890480651142051E-2</c:v>
                </c:pt>
                <c:pt idx="235">
                  <c:v>2.7498246890312467E-2</c:v>
                </c:pt>
                <c:pt idx="236">
                  <c:v>2.7531753934880811E-2</c:v>
                </c:pt>
                <c:pt idx="237">
                  <c:v>2.7567838444415949E-2</c:v>
                </c:pt>
                <c:pt idx="238">
                  <c:v>2.9421551248535387E-2</c:v>
                </c:pt>
                <c:pt idx="239">
                  <c:v>2.9411241388668206E-2</c:v>
                </c:pt>
                <c:pt idx="240">
                  <c:v>2.9416396318601795E-2</c:v>
                </c:pt>
                <c:pt idx="241">
                  <c:v>2.8868942759654397E-2</c:v>
                </c:pt>
                <c:pt idx="242">
                  <c:v>2.9412787867648282E-2</c:v>
                </c:pt>
                <c:pt idx="243">
                  <c:v>2.9415880825608438E-2</c:v>
                </c:pt>
                <c:pt idx="244">
                  <c:v>2.942103575554203E-2</c:v>
                </c:pt>
                <c:pt idx="245">
                  <c:v>3.00318949526726E-2</c:v>
                </c:pt>
                <c:pt idx="246">
                  <c:v>3.0050452700433529E-2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94-4DD0-9C37-E7B0D3C3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848"/>
        <c:axId val="1"/>
      </c:scatterChart>
      <c:valAx>
        <c:axId val="658453848"/>
        <c:scaling>
          <c:orientation val="minMax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05046506932605"/>
              <c:y val="0.82390201224846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044722719141325E-2"/>
              <c:y val="0.34591294012776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8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522380140765052"/>
          <c:y val="0.89308440218557583"/>
          <c:w val="0.73166424858788903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19050</xdr:rowOff>
    </xdr:from>
    <xdr:to>
      <xdr:col>13</xdr:col>
      <xdr:colOff>257175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5C8A37C-BE61-8D7C-7CA6-B4DAF918A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314325</xdr:colOff>
      <xdr:row>0</xdr:row>
      <xdr:rowOff>9525</xdr:rowOff>
    </xdr:from>
    <xdr:to>
      <xdr:col>23</xdr:col>
      <xdr:colOff>504825</xdr:colOff>
      <xdr:row>19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164815C-CAB2-14B6-0130-AF3E52532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295275</xdr:colOff>
      <xdr:row>17</xdr:row>
      <xdr:rowOff>133350</xdr:rowOff>
    </xdr:to>
    <xdr:graphicFrame macro="">
      <xdr:nvGraphicFramePr>
        <xdr:cNvPr id="2052" name="Chart 1">
          <a:extLst>
            <a:ext uri="{FF2B5EF4-FFF2-40B4-BE49-F238E27FC236}">
              <a16:creationId xmlns:a16="http://schemas.microsoft.com/office/drawing/2014/main" id="{1C5718C0-AA10-88DC-E8F8-0770E8B9A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22</xdr:col>
      <xdr:colOff>619125</xdr:colOff>
      <xdr:row>17</xdr:row>
      <xdr:rowOff>142875</xdr:rowOff>
    </xdr:to>
    <xdr:graphicFrame macro="">
      <xdr:nvGraphicFramePr>
        <xdr:cNvPr id="2053" name="Chart 3">
          <a:extLst>
            <a:ext uri="{FF2B5EF4-FFF2-40B4-BE49-F238E27FC236}">
              <a16:creationId xmlns:a16="http://schemas.microsoft.com/office/drawing/2014/main" id="{6092BE96-4B42-D07D-9C64-494CD1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6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5040" TargetMode="External"/><Relationship Id="rId3" Type="http://schemas.openxmlformats.org/officeDocument/2006/relationships/hyperlink" Target="http://www.konkoly.hu/cgi-bin/IBVS?2202" TargetMode="External"/><Relationship Id="rId21" Type="http://schemas.openxmlformats.org/officeDocument/2006/relationships/hyperlink" Target="http://www.konkoly.hu/cgi-bin/IBVS?4877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4534" TargetMode="External"/><Relationship Id="rId25" Type="http://schemas.openxmlformats.org/officeDocument/2006/relationships/hyperlink" Target="http://www.bav-astro.de/sfs/BAVM_link.php?BAVMnr=152" TargetMode="External"/><Relationship Id="rId2" Type="http://schemas.openxmlformats.org/officeDocument/2006/relationships/hyperlink" Target="http://www.konkoly.hu/cgi-bin/IBVS?2202" TargetMode="External"/><Relationship Id="rId16" Type="http://schemas.openxmlformats.org/officeDocument/2006/relationships/hyperlink" Target="http://www.konkoly.hu/cgi-bin/IBVS?4534" TargetMode="External"/><Relationship Id="rId20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www.konkoly.hu/cgi-bin/IBVS?53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www.bav-astro.de/sfs/BAVM_link.php?BAVMnr=128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konkoly.hu/cgi-bin/IBVS?4534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bav-astro.de/sfs/BAVM_link.php?BAVMnr=152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77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workbookViewId="0"/>
  </sheetViews>
  <sheetFormatPr defaultColWidth="10.28515625" defaultRowHeight="12.75"/>
  <cols>
    <col min="1" max="1" width="15.140625" customWidth="1"/>
    <col min="2" max="2" width="2.85546875" customWidth="1"/>
    <col min="3" max="3" width="12.5703125" customWidth="1"/>
    <col min="4" max="4" width="9.85546875" customWidth="1"/>
    <col min="5" max="5" width="14.85546875" customWidth="1"/>
    <col min="6" max="7" width="10.28515625" customWidth="1"/>
    <col min="8" max="15" width="9.28515625" customWidth="1"/>
    <col min="16" max="16" width="6.7109375" customWidth="1"/>
    <col min="17" max="17" width="12.42578125" customWidth="1"/>
  </cols>
  <sheetData>
    <row r="1" spans="1:7" ht="20.25">
      <c r="A1" s="1" t="s">
        <v>91</v>
      </c>
    </row>
    <row r="2" spans="1:7">
      <c r="A2" t="s">
        <v>2</v>
      </c>
      <c r="B2" t="s">
        <v>3</v>
      </c>
    </row>
    <row r="3" spans="1:7" ht="13.5" thickBot="1"/>
    <row r="4" spans="1:7" ht="13.5" thickBot="1">
      <c r="A4" s="3" t="s">
        <v>4</v>
      </c>
      <c r="C4" s="7">
        <v>25504.491000000002</v>
      </c>
      <c r="D4" s="8">
        <v>0.60121539999999996</v>
      </c>
    </row>
    <row r="6" spans="1:7">
      <c r="A6" s="3" t="s">
        <v>5</v>
      </c>
    </row>
    <row r="7" spans="1:7">
      <c r="A7" t="s">
        <v>6</v>
      </c>
      <c r="C7">
        <v>44962.222099999999</v>
      </c>
    </row>
    <row r="8" spans="1:7">
      <c r="A8" t="s">
        <v>7</v>
      </c>
      <c r="C8">
        <v>0.60121539999999996</v>
      </c>
    </row>
    <row r="9" spans="1:7">
      <c r="A9" s="32" t="s">
        <v>100</v>
      </c>
      <c r="B9" s="33"/>
      <c r="C9" s="34">
        <v>8</v>
      </c>
      <c r="D9" s="33" t="s">
        <v>101</v>
      </c>
      <c r="E9" s="33"/>
    </row>
    <row r="10" spans="1:7" ht="13.5" thickBot="1">
      <c r="A10" s="33"/>
      <c r="B10" s="33"/>
      <c r="C10" s="4" t="s">
        <v>8</v>
      </c>
      <c r="D10" s="4" t="s">
        <v>9</v>
      </c>
      <c r="E10" s="33"/>
    </row>
    <row r="11" spans="1:7">
      <c r="A11" s="33" t="s">
        <v>10</v>
      </c>
      <c r="B11" s="33"/>
      <c r="C11" s="35">
        <f ca="1">INTERCEPT(INDIRECT($G$11):G992,INDIRECT($F$11):F992)</f>
        <v>5.210167257997866E-3</v>
      </c>
      <c r="D11" s="5"/>
      <c r="E11" s="33"/>
      <c r="F11" s="36" t="str">
        <f>"F"&amp;E19</f>
        <v>F104</v>
      </c>
      <c r="G11" s="37" t="str">
        <f>"G"&amp;E19</f>
        <v>G104</v>
      </c>
    </row>
    <row r="12" spans="1:7">
      <c r="A12" s="33" t="s">
        <v>11</v>
      </c>
      <c r="B12" s="33"/>
      <c r="C12" s="35">
        <f ca="1">SLOPE(INDIRECT($G$11):G992,INDIRECT($F$11):F992)</f>
        <v>9.8471700194222867E-7</v>
      </c>
      <c r="D12" s="5"/>
      <c r="E12" s="33"/>
    </row>
    <row r="13" spans="1:7">
      <c r="A13" s="33" t="s">
        <v>12</v>
      </c>
      <c r="B13" s="33"/>
      <c r="C13" s="5" t="s">
        <v>102</v>
      </c>
      <c r="D13" s="5"/>
      <c r="E13" s="33"/>
    </row>
    <row r="14" spans="1:7">
      <c r="A14" s="33"/>
      <c r="B14" s="33"/>
      <c r="C14" s="33"/>
      <c r="D14" s="33"/>
      <c r="E14" s="33"/>
    </row>
    <row r="15" spans="1:7">
      <c r="A15" s="38" t="s">
        <v>13</v>
      </c>
      <c r="B15" s="33"/>
      <c r="C15" s="39">
        <f ca="1">(C7+C11)+(C8+C12)*INT(MAX(F21:F3533))</f>
        <v>54880.494008843634</v>
      </c>
      <c r="D15" s="40" t="s">
        <v>103</v>
      </c>
      <c r="E15" s="41">
        <f ca="1">TODAY()+15018.5-B9/24</f>
        <v>60175.5</v>
      </c>
    </row>
    <row r="16" spans="1:7">
      <c r="A16" s="42" t="s">
        <v>14</v>
      </c>
      <c r="B16" s="33"/>
      <c r="C16" s="43">
        <f ca="1">+C8+C12</f>
        <v>0.60121638471700189</v>
      </c>
      <c r="D16" s="40" t="s">
        <v>104</v>
      </c>
      <c r="E16" s="41">
        <f ca="1">ROUND(2*(E15-C15)/C16,0)/2+1</f>
        <v>8808</v>
      </c>
    </row>
    <row r="17" spans="1:35" ht="13.5" thickBot="1">
      <c r="A17" s="40" t="s">
        <v>94</v>
      </c>
      <c r="B17" s="33"/>
      <c r="C17" s="33">
        <f>COUNT(C21:C2191)</f>
        <v>120</v>
      </c>
      <c r="D17" s="40" t="s">
        <v>105</v>
      </c>
      <c r="E17" s="44">
        <f ca="1">+C15+C16*E16-15018.5-C9/24</f>
        <v>45157.174592097654</v>
      </c>
    </row>
    <row r="18" spans="1:35" ht="14.25" thickTop="1" thickBot="1">
      <c r="A18" s="42" t="s">
        <v>15</v>
      </c>
      <c r="B18" s="33"/>
      <c r="C18" s="45">
        <f ca="1">+C15</f>
        <v>54880.494008843634</v>
      </c>
      <c r="D18" s="46">
        <f ca="1">+C16</f>
        <v>0.60121638471700189</v>
      </c>
      <c r="E18" s="47" t="s">
        <v>106</v>
      </c>
    </row>
    <row r="19" spans="1:35" ht="13.5" thickTop="1">
      <c r="A19" s="48" t="s">
        <v>110</v>
      </c>
      <c r="E19" s="49">
        <v>104</v>
      </c>
      <c r="O19" t="s">
        <v>16</v>
      </c>
    </row>
    <row r="20" spans="1:35" ht="13.5" thickBot="1">
      <c r="A20" s="4" t="s">
        <v>17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6" t="s">
        <v>30</v>
      </c>
      <c r="I20" s="6" t="s">
        <v>25</v>
      </c>
      <c r="J20" s="6" t="s">
        <v>99</v>
      </c>
      <c r="K20" s="6" t="s">
        <v>83</v>
      </c>
      <c r="L20" s="6" t="s">
        <v>84</v>
      </c>
      <c r="M20" s="6" t="s">
        <v>86</v>
      </c>
      <c r="N20" s="6" t="s">
        <v>85</v>
      </c>
      <c r="O20" s="6" t="s">
        <v>27</v>
      </c>
      <c r="P20" s="4" t="s">
        <v>28</v>
      </c>
      <c r="Q20" s="4" t="s">
        <v>29</v>
      </c>
    </row>
    <row r="21" spans="1:35">
      <c r="A21" t="s">
        <v>30</v>
      </c>
      <c r="B21" s="5"/>
      <c r="C21" s="17">
        <v>25504.491000000002</v>
      </c>
      <c r="D21" s="17"/>
      <c r="E21">
        <f t="shared" ref="E21:E52" si="0">(C21-C$7)/C$8</f>
        <v>-32363.993171166272</v>
      </c>
      <c r="F21">
        <f t="shared" ref="F21:F52" si="1">ROUND(2*E21,0)/2</f>
        <v>-32364</v>
      </c>
      <c r="G21">
        <f>C21-(C$7+F21*C$8)</f>
        <v>4.1056000009120908E-3</v>
      </c>
      <c r="H21">
        <f>G21</f>
        <v>4.1056000009120908E-3</v>
      </c>
      <c r="Q21" s="2">
        <f t="shared" ref="Q21:Q52" si="2">C21-15018.5</f>
        <v>10485.991000000002</v>
      </c>
    </row>
    <row r="22" spans="1:35">
      <c r="A22" t="s">
        <v>36</v>
      </c>
      <c r="B22" s="5"/>
      <c r="C22" s="17">
        <v>42453.349000000002</v>
      </c>
      <c r="D22" s="17"/>
      <c r="E22">
        <f t="shared" si="0"/>
        <v>-4173.0020555028987</v>
      </c>
      <c r="F22">
        <f t="shared" si="1"/>
        <v>-4173</v>
      </c>
      <c r="G22">
        <f>C22-(C$7+F22*C$8)</f>
        <v>-1.235799994901754E-3</v>
      </c>
      <c r="L22">
        <f>G22</f>
        <v>-1.235799994901754E-3</v>
      </c>
      <c r="Q22" s="2">
        <f t="shared" si="2"/>
        <v>27434.849000000002</v>
      </c>
      <c r="AE22">
        <v>7</v>
      </c>
      <c r="AG22" t="s">
        <v>35</v>
      </c>
      <c r="AI22" t="s">
        <v>37</v>
      </c>
    </row>
    <row r="23" spans="1:35">
      <c r="A23" t="s">
        <v>39</v>
      </c>
      <c r="B23" s="5"/>
      <c r="C23" s="17">
        <v>42866.387999999999</v>
      </c>
      <c r="D23" s="17"/>
      <c r="E23">
        <f t="shared" si="0"/>
        <v>-3485.9953687147736</v>
      </c>
      <c r="F23">
        <f t="shared" si="1"/>
        <v>-3486</v>
      </c>
      <c r="G23">
        <f>C23-(C$7+F23*C$8)</f>
        <v>2.7843999996548519E-3</v>
      </c>
      <c r="L23">
        <f>G23</f>
        <v>2.7843999996548519E-3</v>
      </c>
      <c r="Q23" s="2">
        <f t="shared" si="2"/>
        <v>27847.887999999999</v>
      </c>
      <c r="AE23">
        <v>10</v>
      </c>
      <c r="AG23" t="s">
        <v>38</v>
      </c>
      <c r="AI23" t="s">
        <v>37</v>
      </c>
    </row>
    <row r="24" spans="1:35">
      <c r="A24" t="s">
        <v>39</v>
      </c>
      <c r="B24" s="5"/>
      <c r="C24" s="17">
        <v>42869.392999999996</v>
      </c>
      <c r="D24" s="17"/>
      <c r="E24">
        <f t="shared" si="0"/>
        <v>-3480.9971600860572</v>
      </c>
      <c r="F24">
        <f t="shared" si="1"/>
        <v>-3481</v>
      </c>
      <c r="G24">
        <f>C24-(C$7+F24*C$8)</f>
        <v>1.7073999988497235E-3</v>
      </c>
      <c r="L24">
        <f>G24</f>
        <v>1.7073999988497235E-3</v>
      </c>
      <c r="Q24" s="2">
        <f t="shared" si="2"/>
        <v>27850.892999999996</v>
      </c>
      <c r="AE24">
        <v>10</v>
      </c>
      <c r="AG24" t="s">
        <v>38</v>
      </c>
      <c r="AI24" t="s">
        <v>37</v>
      </c>
    </row>
    <row r="25" spans="1:35">
      <c r="A25" t="s">
        <v>39</v>
      </c>
      <c r="B25" s="5"/>
      <c r="C25" s="17">
        <v>42872.394</v>
      </c>
      <c r="D25" s="17"/>
      <c r="E25">
        <f t="shared" si="0"/>
        <v>-3476.0056046468521</v>
      </c>
      <c r="F25">
        <f t="shared" si="1"/>
        <v>-3476</v>
      </c>
      <c r="G25">
        <f>C25-(C$7+F25*C$8)</f>
        <v>-3.3696000027703121E-3</v>
      </c>
      <c r="L25">
        <f>G25</f>
        <v>-3.3696000027703121E-3</v>
      </c>
      <c r="Q25" s="2">
        <f t="shared" si="2"/>
        <v>27853.894</v>
      </c>
      <c r="AE25">
        <v>9</v>
      </c>
      <c r="AG25" t="s">
        <v>38</v>
      </c>
      <c r="AI25" t="s">
        <v>37</v>
      </c>
    </row>
    <row r="26" spans="1:35">
      <c r="A26" s="13" t="s">
        <v>40</v>
      </c>
      <c r="B26" s="5"/>
      <c r="C26" s="17">
        <v>43213.389000000003</v>
      </c>
      <c r="D26" s="17"/>
      <c r="E26">
        <f t="shared" si="0"/>
        <v>-2908.8295143470982</v>
      </c>
      <c r="F26">
        <f t="shared" si="1"/>
        <v>-2909</v>
      </c>
      <c r="L26" s="9">
        <v>0.10249860000476474</v>
      </c>
      <c r="Q26" s="2">
        <f t="shared" si="2"/>
        <v>28194.889000000003</v>
      </c>
      <c r="AE26">
        <v>8</v>
      </c>
      <c r="AG26" t="s">
        <v>38</v>
      </c>
      <c r="AI26" t="s">
        <v>37</v>
      </c>
    </row>
    <row r="27" spans="1:35">
      <c r="A27" s="13" t="s">
        <v>42</v>
      </c>
      <c r="B27" s="5"/>
      <c r="C27" s="17">
        <v>43929.338000000003</v>
      </c>
      <c r="D27" s="17"/>
      <c r="E27">
        <f t="shared" si="0"/>
        <v>-1717.9934179995985</v>
      </c>
      <c r="F27">
        <f t="shared" si="1"/>
        <v>-1718</v>
      </c>
      <c r="G27">
        <f t="shared" ref="G27:G58" si="3">C27-(C$7+F27*C$8)</f>
        <v>3.9572000023326837E-3</v>
      </c>
      <c r="L27">
        <f t="shared" ref="L27:L40" si="4">G27</f>
        <v>3.9572000023326837E-3</v>
      </c>
      <c r="Q27" s="2">
        <f t="shared" si="2"/>
        <v>28910.838000000003</v>
      </c>
      <c r="AD27" t="s">
        <v>41</v>
      </c>
      <c r="AE27">
        <v>6</v>
      </c>
      <c r="AG27" t="s">
        <v>38</v>
      </c>
      <c r="AI27" t="s">
        <v>37</v>
      </c>
    </row>
    <row r="28" spans="1:35">
      <c r="A28" s="13" t="s">
        <v>42</v>
      </c>
      <c r="B28" s="5"/>
      <c r="C28" s="17">
        <v>43941.368000000002</v>
      </c>
      <c r="D28" s="17"/>
      <c r="E28">
        <f t="shared" si="0"/>
        <v>-1697.9839505109098</v>
      </c>
      <c r="F28">
        <f t="shared" si="1"/>
        <v>-1698</v>
      </c>
      <c r="G28">
        <f t="shared" si="3"/>
        <v>9.6492000011494383E-3</v>
      </c>
      <c r="L28">
        <f t="shared" si="4"/>
        <v>9.6492000011494383E-3</v>
      </c>
      <c r="Q28" s="2">
        <f t="shared" si="2"/>
        <v>28922.868000000002</v>
      </c>
      <c r="AD28" t="s">
        <v>41</v>
      </c>
      <c r="AE28">
        <v>10</v>
      </c>
      <c r="AG28" t="s">
        <v>38</v>
      </c>
      <c r="AI28" t="s">
        <v>37</v>
      </c>
    </row>
    <row r="29" spans="1:35">
      <c r="A29" s="13" t="s">
        <v>44</v>
      </c>
      <c r="B29" s="5"/>
      <c r="C29" s="17">
        <v>44208.31</v>
      </c>
      <c r="D29" s="17"/>
      <c r="E29">
        <f t="shared" si="0"/>
        <v>-1253.9800211371855</v>
      </c>
      <c r="F29">
        <f t="shared" si="1"/>
        <v>-1254</v>
      </c>
      <c r="G29">
        <f t="shared" si="3"/>
        <v>1.2011599996185396E-2</v>
      </c>
      <c r="L29">
        <f t="shared" si="4"/>
        <v>1.2011599996185396E-2</v>
      </c>
      <c r="Q29" s="2">
        <f t="shared" si="2"/>
        <v>29189.809999999998</v>
      </c>
      <c r="AD29" t="s">
        <v>41</v>
      </c>
      <c r="AE29">
        <v>6</v>
      </c>
      <c r="AG29" t="s">
        <v>43</v>
      </c>
      <c r="AI29" t="s">
        <v>37</v>
      </c>
    </row>
    <row r="30" spans="1:35">
      <c r="A30" s="13" t="s">
        <v>45</v>
      </c>
      <c r="B30" s="5"/>
      <c r="C30" s="17">
        <v>44247.385999999999</v>
      </c>
      <c r="D30" s="17"/>
      <c r="E30">
        <f t="shared" si="0"/>
        <v>-1188.9850126926231</v>
      </c>
      <c r="F30">
        <f t="shared" si="1"/>
        <v>-1189</v>
      </c>
      <c r="G30">
        <f t="shared" si="3"/>
        <v>9.0105999988736585E-3</v>
      </c>
      <c r="L30">
        <f t="shared" si="4"/>
        <v>9.0105999988736585E-3</v>
      </c>
      <c r="Q30" s="2">
        <f t="shared" si="2"/>
        <v>29228.885999999999</v>
      </c>
      <c r="AD30" t="s">
        <v>41</v>
      </c>
      <c r="AE30">
        <v>6</v>
      </c>
      <c r="AG30" t="s">
        <v>43</v>
      </c>
      <c r="AI30" t="s">
        <v>37</v>
      </c>
    </row>
    <row r="31" spans="1:35">
      <c r="A31" s="13" t="s">
        <v>46</v>
      </c>
      <c r="B31" s="5"/>
      <c r="C31" s="17">
        <v>44336.368000000002</v>
      </c>
      <c r="D31" s="17"/>
      <c r="E31">
        <f t="shared" si="0"/>
        <v>-1040.9814851715323</v>
      </c>
      <c r="F31">
        <f t="shared" si="1"/>
        <v>-1041</v>
      </c>
      <c r="G31">
        <f t="shared" si="3"/>
        <v>1.1131400002341252E-2</v>
      </c>
      <c r="L31">
        <f t="shared" si="4"/>
        <v>1.1131400002341252E-2</v>
      </c>
      <c r="Q31" s="2">
        <f t="shared" si="2"/>
        <v>29317.868000000002</v>
      </c>
      <c r="AD31" t="s">
        <v>41</v>
      </c>
      <c r="AE31">
        <v>10</v>
      </c>
      <c r="AG31" t="s">
        <v>38</v>
      </c>
      <c r="AI31" t="s">
        <v>37</v>
      </c>
    </row>
    <row r="32" spans="1:35">
      <c r="A32" s="13" t="s">
        <v>46</v>
      </c>
      <c r="B32" s="5"/>
      <c r="C32" s="17">
        <v>44339.37</v>
      </c>
      <c r="D32" s="17"/>
      <c r="E32">
        <f t="shared" si="0"/>
        <v>-1035.9882664349525</v>
      </c>
      <c r="F32">
        <f t="shared" si="1"/>
        <v>-1036</v>
      </c>
      <c r="G32">
        <f t="shared" si="3"/>
        <v>7.0544000045629218E-3</v>
      </c>
      <c r="L32">
        <f t="shared" si="4"/>
        <v>7.0544000045629218E-3</v>
      </c>
      <c r="Q32" s="2">
        <f t="shared" si="2"/>
        <v>29320.870000000003</v>
      </c>
      <c r="AD32" t="s">
        <v>41</v>
      </c>
      <c r="AE32">
        <v>12</v>
      </c>
      <c r="AG32" t="s">
        <v>38</v>
      </c>
      <c r="AI32" t="s">
        <v>37</v>
      </c>
    </row>
    <row r="33" spans="1:35">
      <c r="A33" s="13" t="s">
        <v>46</v>
      </c>
      <c r="B33" s="5"/>
      <c r="C33" s="17">
        <v>44342.373</v>
      </c>
      <c r="D33" s="17"/>
      <c r="E33">
        <f t="shared" si="0"/>
        <v>-1030.9933844009975</v>
      </c>
      <c r="F33">
        <f t="shared" si="1"/>
        <v>-1031</v>
      </c>
      <c r="G33">
        <f t="shared" si="3"/>
        <v>3.9774000033503398E-3</v>
      </c>
      <c r="L33">
        <f t="shared" si="4"/>
        <v>3.9774000033503398E-3</v>
      </c>
      <c r="Q33" s="2">
        <f t="shared" si="2"/>
        <v>29323.873</v>
      </c>
      <c r="AD33" t="s">
        <v>41</v>
      </c>
      <c r="AE33">
        <v>8</v>
      </c>
      <c r="AG33" t="s">
        <v>38</v>
      </c>
      <c r="AI33" t="s">
        <v>37</v>
      </c>
    </row>
    <row r="34" spans="1:35">
      <c r="A34" s="13" t="s">
        <v>47</v>
      </c>
      <c r="B34" s="5"/>
      <c r="C34" s="17">
        <v>44453.591999999997</v>
      </c>
      <c r="D34" s="17"/>
      <c r="E34">
        <f t="shared" si="0"/>
        <v>-846.00311302738112</v>
      </c>
      <c r="F34">
        <f t="shared" si="1"/>
        <v>-846</v>
      </c>
      <c r="G34">
        <f t="shared" si="3"/>
        <v>-1.8716000049607828E-3</v>
      </c>
      <c r="L34">
        <f t="shared" si="4"/>
        <v>-1.8716000049607828E-3</v>
      </c>
      <c r="Q34" s="2">
        <f t="shared" si="2"/>
        <v>29435.091999999997</v>
      </c>
      <c r="AD34" t="s">
        <v>41</v>
      </c>
      <c r="AE34">
        <v>6</v>
      </c>
      <c r="AG34" t="s">
        <v>43</v>
      </c>
      <c r="AI34" t="s">
        <v>37</v>
      </c>
    </row>
    <row r="35" spans="1:35">
      <c r="A35" s="13" t="s">
        <v>47</v>
      </c>
      <c r="B35" s="5"/>
      <c r="C35" s="17">
        <v>44462.608</v>
      </c>
      <c r="D35" s="17"/>
      <c r="E35">
        <f t="shared" si="0"/>
        <v>-831.00682384383185</v>
      </c>
      <c r="F35">
        <f t="shared" si="1"/>
        <v>-831</v>
      </c>
      <c r="G35">
        <f t="shared" si="3"/>
        <v>-4.1025999962585047E-3</v>
      </c>
      <c r="L35">
        <f t="shared" si="4"/>
        <v>-4.1025999962585047E-3</v>
      </c>
      <c r="Q35" s="2">
        <f t="shared" si="2"/>
        <v>29444.108</v>
      </c>
      <c r="AD35" t="s">
        <v>41</v>
      </c>
      <c r="AE35">
        <v>6</v>
      </c>
      <c r="AG35" t="s">
        <v>43</v>
      </c>
      <c r="AI35" t="s">
        <v>37</v>
      </c>
    </row>
    <row r="36" spans="1:35">
      <c r="A36" s="13" t="s">
        <v>48</v>
      </c>
      <c r="B36" s="5"/>
      <c r="C36" s="17">
        <v>44583.462</v>
      </c>
      <c r="D36" s="17"/>
      <c r="E36">
        <f t="shared" si="0"/>
        <v>-629.99068220807305</v>
      </c>
      <c r="F36">
        <f t="shared" si="1"/>
        <v>-630</v>
      </c>
      <c r="G36">
        <f t="shared" si="3"/>
        <v>5.6019999974523671E-3</v>
      </c>
      <c r="L36">
        <f t="shared" si="4"/>
        <v>5.6019999974523671E-3</v>
      </c>
      <c r="Q36" s="2">
        <f t="shared" si="2"/>
        <v>29564.962</v>
      </c>
      <c r="AD36" t="s">
        <v>41</v>
      </c>
      <c r="AE36">
        <v>11</v>
      </c>
      <c r="AG36" t="s">
        <v>38</v>
      </c>
      <c r="AI36" t="s">
        <v>37</v>
      </c>
    </row>
    <row r="37" spans="1:35">
      <c r="A37" s="13" t="s">
        <v>48</v>
      </c>
      <c r="B37" s="5"/>
      <c r="C37" s="17">
        <v>44627.351999999999</v>
      </c>
      <c r="D37" s="17"/>
      <c r="E37">
        <f t="shared" si="0"/>
        <v>-556.98856017327591</v>
      </c>
      <c r="F37">
        <f t="shared" si="1"/>
        <v>-557</v>
      </c>
      <c r="G37">
        <f t="shared" si="3"/>
        <v>6.8777999986195937E-3</v>
      </c>
      <c r="L37">
        <f t="shared" si="4"/>
        <v>6.8777999986195937E-3</v>
      </c>
      <c r="Q37" s="2">
        <f t="shared" si="2"/>
        <v>29608.851999999999</v>
      </c>
      <c r="AD37" t="s">
        <v>41</v>
      </c>
      <c r="AE37">
        <v>8</v>
      </c>
      <c r="AG37" t="s">
        <v>38</v>
      </c>
      <c r="AI37" t="s">
        <v>37</v>
      </c>
    </row>
    <row r="38" spans="1:35">
      <c r="A38" s="13" t="s">
        <v>48</v>
      </c>
      <c r="B38" s="5"/>
      <c r="C38" s="17">
        <v>44633.36</v>
      </c>
      <c r="D38" s="17"/>
      <c r="E38">
        <f t="shared" si="0"/>
        <v>-546.99546951059222</v>
      </c>
      <c r="F38">
        <f t="shared" si="1"/>
        <v>-547</v>
      </c>
      <c r="G38">
        <f t="shared" si="3"/>
        <v>2.7238000038778409E-3</v>
      </c>
      <c r="L38">
        <f t="shared" si="4"/>
        <v>2.7238000038778409E-3</v>
      </c>
      <c r="Q38" s="2">
        <f t="shared" si="2"/>
        <v>29614.86</v>
      </c>
      <c r="AD38" t="s">
        <v>41</v>
      </c>
      <c r="AE38">
        <v>8</v>
      </c>
      <c r="AG38" t="s">
        <v>38</v>
      </c>
      <c r="AI38" t="s">
        <v>37</v>
      </c>
    </row>
    <row r="39" spans="1:35">
      <c r="A39" s="13" t="s">
        <v>48</v>
      </c>
      <c r="B39" s="5"/>
      <c r="C39" s="17">
        <v>44636.370999999999</v>
      </c>
      <c r="D39" s="17"/>
      <c r="E39">
        <f t="shared" si="0"/>
        <v>-541.98728109758974</v>
      </c>
      <c r="F39">
        <f t="shared" si="1"/>
        <v>-542</v>
      </c>
      <c r="G39">
        <f t="shared" si="3"/>
        <v>7.6467999970191158E-3</v>
      </c>
      <c r="L39">
        <f t="shared" si="4"/>
        <v>7.6467999970191158E-3</v>
      </c>
      <c r="Q39" s="2">
        <f t="shared" si="2"/>
        <v>29617.870999999999</v>
      </c>
      <c r="AD39" t="s">
        <v>41</v>
      </c>
      <c r="AE39">
        <v>12</v>
      </c>
      <c r="AG39" t="s">
        <v>38</v>
      </c>
      <c r="AI39" t="s">
        <v>37</v>
      </c>
    </row>
    <row r="40" spans="1:35">
      <c r="A40" s="13" t="s">
        <v>49</v>
      </c>
      <c r="B40" s="5"/>
      <c r="C40" s="17">
        <v>44660.419000000002</v>
      </c>
      <c r="D40" s="17"/>
      <c r="E40">
        <f t="shared" si="0"/>
        <v>-501.98830568877207</v>
      </c>
      <c r="F40">
        <f t="shared" si="1"/>
        <v>-502</v>
      </c>
      <c r="G40">
        <f t="shared" si="3"/>
        <v>7.030799999483861E-3</v>
      </c>
      <c r="L40">
        <f t="shared" si="4"/>
        <v>7.030799999483861E-3</v>
      </c>
      <c r="Q40" s="2">
        <f t="shared" si="2"/>
        <v>29641.919000000002</v>
      </c>
      <c r="AD40" t="s">
        <v>41</v>
      </c>
      <c r="AE40">
        <v>9</v>
      </c>
      <c r="AG40" t="s">
        <v>38</v>
      </c>
      <c r="AI40" t="s">
        <v>37</v>
      </c>
    </row>
    <row r="41" spans="1:35">
      <c r="A41" s="14" t="s">
        <v>24</v>
      </c>
      <c r="B41" s="11" t="s">
        <v>90</v>
      </c>
      <c r="C41" s="18">
        <v>44962.222099999999</v>
      </c>
      <c r="D41" s="19">
        <v>5.9999999999999995E-4</v>
      </c>
      <c r="E41">
        <f t="shared" si="0"/>
        <v>0</v>
      </c>
      <c r="F41">
        <f t="shared" si="1"/>
        <v>0</v>
      </c>
      <c r="G41">
        <f t="shared" si="3"/>
        <v>0</v>
      </c>
      <c r="K41">
        <f>G41</f>
        <v>0</v>
      </c>
      <c r="O41">
        <f ca="1">+C$11+C$12*F41</f>
        <v>5.210167257997866E-3</v>
      </c>
      <c r="Q41" s="2">
        <f t="shared" si="2"/>
        <v>29943.722099999999</v>
      </c>
    </row>
    <row r="42" spans="1:35">
      <c r="A42" s="14" t="s">
        <v>24</v>
      </c>
      <c r="B42" s="11" t="s">
        <v>89</v>
      </c>
      <c r="C42" s="18">
        <v>44963.124900000003</v>
      </c>
      <c r="D42" s="19">
        <v>8.0000000000000004E-4</v>
      </c>
      <c r="E42">
        <f t="shared" si="0"/>
        <v>1.5016248752169037</v>
      </c>
      <c r="F42">
        <f t="shared" si="1"/>
        <v>1.5</v>
      </c>
      <c r="G42">
        <f t="shared" si="3"/>
        <v>9.7690000256989151E-4</v>
      </c>
      <c r="K42">
        <f>G42</f>
        <v>9.7690000256989151E-4</v>
      </c>
      <c r="O42">
        <f ca="1">+C$11+C$12*F42</f>
        <v>5.2116443335007796E-3</v>
      </c>
      <c r="Q42" s="2">
        <f t="shared" si="2"/>
        <v>29944.624900000003</v>
      </c>
    </row>
    <row r="43" spans="1:35">
      <c r="A43" s="14" t="s">
        <v>24</v>
      </c>
      <c r="B43" s="11" t="s">
        <v>90</v>
      </c>
      <c r="C43" s="18">
        <v>44965.228199999998</v>
      </c>
      <c r="D43" s="19">
        <v>4.0000000000000002E-4</v>
      </c>
      <c r="E43">
        <f t="shared" si="0"/>
        <v>5.0000382558375858</v>
      </c>
      <c r="F43">
        <f t="shared" si="1"/>
        <v>5</v>
      </c>
      <c r="G43">
        <f t="shared" si="3"/>
        <v>2.3000000510364771E-5</v>
      </c>
      <c r="K43">
        <f>G43</f>
        <v>2.3000000510364771E-5</v>
      </c>
      <c r="O43">
        <f ca="1">+C$11+C$12*F43</f>
        <v>5.2150908430075773E-3</v>
      </c>
      <c r="Q43" s="2">
        <f t="shared" si="2"/>
        <v>29946.728199999998</v>
      </c>
    </row>
    <row r="44" spans="1:35">
      <c r="A44" s="14" t="s">
        <v>24</v>
      </c>
      <c r="B44" s="11" t="s">
        <v>89</v>
      </c>
      <c r="C44" s="18">
        <v>44966.133000000002</v>
      </c>
      <c r="D44" s="19">
        <v>8.9999999999999998E-4</v>
      </c>
      <c r="E44">
        <f t="shared" si="0"/>
        <v>6.5049897258163796</v>
      </c>
      <c r="F44">
        <f t="shared" si="1"/>
        <v>6.5</v>
      </c>
      <c r="G44">
        <f t="shared" si="3"/>
        <v>2.9999000034877099E-3</v>
      </c>
      <c r="K44">
        <f>G44</f>
        <v>2.9999000034877099E-3</v>
      </c>
      <c r="O44">
        <f ca="1">+C$11+C$12*F44</f>
        <v>5.2165679185104908E-3</v>
      </c>
      <c r="Q44" s="2">
        <f t="shared" si="2"/>
        <v>29947.633000000002</v>
      </c>
    </row>
    <row r="45" spans="1:35">
      <c r="A45" s="13" t="s">
        <v>52</v>
      </c>
      <c r="B45" s="5"/>
      <c r="C45" s="17">
        <v>45013.324999999997</v>
      </c>
      <c r="D45" s="17"/>
      <c r="E45">
        <f t="shared" si="0"/>
        <v>84.999319711368088</v>
      </c>
      <c r="F45">
        <f t="shared" si="1"/>
        <v>85</v>
      </c>
      <c r="G45">
        <f t="shared" si="3"/>
        <v>-4.0900000021792948E-4</v>
      </c>
      <c r="L45">
        <f>G45</f>
        <v>-4.0900000021792948E-4</v>
      </c>
      <c r="Q45" s="2">
        <f t="shared" si="2"/>
        <v>29994.824999999997</v>
      </c>
      <c r="AD45" t="s">
        <v>41</v>
      </c>
      <c r="AE45">
        <v>9</v>
      </c>
      <c r="AG45" t="s">
        <v>38</v>
      </c>
      <c r="AI45" t="s">
        <v>37</v>
      </c>
    </row>
    <row r="46" spans="1:35">
      <c r="A46" s="13" t="s">
        <v>53</v>
      </c>
      <c r="B46" s="5"/>
      <c r="C46" s="17">
        <v>45022.351000000002</v>
      </c>
      <c r="D46" s="17"/>
      <c r="E46">
        <f t="shared" si="0"/>
        <v>100.01224186872682</v>
      </c>
      <c r="F46">
        <f t="shared" si="1"/>
        <v>100</v>
      </c>
      <c r="G46">
        <f t="shared" si="3"/>
        <v>7.3600000032456592E-3</v>
      </c>
      <c r="N46">
        <f>G46</f>
        <v>7.3600000032456592E-3</v>
      </c>
      <c r="Q46" s="2">
        <f t="shared" si="2"/>
        <v>30003.851000000002</v>
      </c>
      <c r="AD46" t="s">
        <v>41</v>
      </c>
      <c r="AI46" t="s">
        <v>51</v>
      </c>
    </row>
    <row r="47" spans="1:35">
      <c r="A47" s="13" t="s">
        <v>53</v>
      </c>
      <c r="B47" s="5"/>
      <c r="C47" s="17">
        <v>45022.351999999999</v>
      </c>
      <c r="D47" s="17"/>
      <c r="E47">
        <f t="shared" si="0"/>
        <v>100.01390516610172</v>
      </c>
      <c r="F47">
        <f t="shared" si="1"/>
        <v>100</v>
      </c>
      <c r="G47">
        <f t="shared" si="3"/>
        <v>8.3599999998114072E-3</v>
      </c>
      <c r="N47">
        <f>G47</f>
        <v>8.3599999998114072E-3</v>
      </c>
      <c r="Q47" s="2">
        <f t="shared" si="2"/>
        <v>30003.851999999999</v>
      </c>
      <c r="AD47" t="s">
        <v>41</v>
      </c>
      <c r="AI47" t="s">
        <v>51</v>
      </c>
    </row>
    <row r="48" spans="1:35">
      <c r="A48" s="13" t="s">
        <v>54</v>
      </c>
      <c r="B48" s="5"/>
      <c r="C48" s="17">
        <v>45346.409</v>
      </c>
      <c r="D48" s="17"/>
      <c r="E48">
        <f t="shared" si="0"/>
        <v>639.01706443314765</v>
      </c>
      <c r="F48">
        <f t="shared" si="1"/>
        <v>639</v>
      </c>
      <c r="G48">
        <f t="shared" si="3"/>
        <v>1.0259399998176377E-2</v>
      </c>
      <c r="L48">
        <f>G48</f>
        <v>1.0259399998176377E-2</v>
      </c>
      <c r="Q48" s="2">
        <f t="shared" si="2"/>
        <v>30327.909</v>
      </c>
      <c r="AD48" t="s">
        <v>41</v>
      </c>
      <c r="AE48">
        <v>8</v>
      </c>
      <c r="AG48" t="s">
        <v>38</v>
      </c>
      <c r="AI48" t="s">
        <v>37</v>
      </c>
    </row>
    <row r="49" spans="1:35">
      <c r="A49" s="13" t="s">
        <v>54</v>
      </c>
      <c r="B49" s="5"/>
      <c r="C49" s="17">
        <v>45357.237999999998</v>
      </c>
      <c r="D49" s="17"/>
      <c r="E49">
        <f t="shared" si="0"/>
        <v>657.02891176772675</v>
      </c>
      <c r="F49">
        <f t="shared" si="1"/>
        <v>657</v>
      </c>
      <c r="G49">
        <f t="shared" si="3"/>
        <v>1.7382199999701697E-2</v>
      </c>
      <c r="L49">
        <f>G49</f>
        <v>1.7382199999701697E-2</v>
      </c>
      <c r="Q49" s="2">
        <f t="shared" si="2"/>
        <v>30338.737999999998</v>
      </c>
      <c r="AD49" t="s">
        <v>41</v>
      </c>
      <c r="AE49">
        <v>8</v>
      </c>
      <c r="AG49" t="s">
        <v>38</v>
      </c>
      <c r="AI49" t="s">
        <v>37</v>
      </c>
    </row>
    <row r="50" spans="1:35">
      <c r="A50" s="13" t="s">
        <v>55</v>
      </c>
      <c r="B50" s="5"/>
      <c r="C50" s="17">
        <v>45384.277000000002</v>
      </c>
      <c r="D50" s="17"/>
      <c r="E50">
        <f t="shared" si="0"/>
        <v>702.00280964194008</v>
      </c>
      <c r="F50">
        <f t="shared" si="1"/>
        <v>702</v>
      </c>
      <c r="G50">
        <f t="shared" si="3"/>
        <v>1.6892000057850964E-3</v>
      </c>
      <c r="L50">
        <f>G50</f>
        <v>1.6892000057850964E-3</v>
      </c>
      <c r="Q50" s="2">
        <f t="shared" si="2"/>
        <v>30365.777000000002</v>
      </c>
      <c r="AD50" t="s">
        <v>41</v>
      </c>
      <c r="AE50">
        <v>7</v>
      </c>
      <c r="AG50" t="s">
        <v>38</v>
      </c>
      <c r="AI50" t="s">
        <v>37</v>
      </c>
    </row>
    <row r="51" spans="1:35">
      <c r="A51" s="13" t="s">
        <v>55</v>
      </c>
      <c r="B51" s="5"/>
      <c r="C51" s="17">
        <v>45399.31</v>
      </c>
      <c r="D51" s="17"/>
      <c r="E51">
        <f t="shared" si="0"/>
        <v>727.00715916458341</v>
      </c>
      <c r="F51">
        <f t="shared" si="1"/>
        <v>727</v>
      </c>
      <c r="G51">
        <f t="shared" si="3"/>
        <v>4.3041999961133115E-3</v>
      </c>
      <c r="L51">
        <f>G51</f>
        <v>4.3041999961133115E-3</v>
      </c>
      <c r="Q51" s="2">
        <f t="shared" si="2"/>
        <v>30380.809999999998</v>
      </c>
      <c r="AD51" t="s">
        <v>41</v>
      </c>
      <c r="AE51">
        <v>7</v>
      </c>
      <c r="AG51" t="s">
        <v>38</v>
      </c>
      <c r="AI51" t="s">
        <v>37</v>
      </c>
    </row>
    <row r="52" spans="1:35">
      <c r="A52" s="13" t="s">
        <v>55</v>
      </c>
      <c r="B52" s="5"/>
      <c r="C52" s="17">
        <v>45402.317000000003</v>
      </c>
      <c r="D52" s="17"/>
      <c r="E52">
        <f t="shared" si="0"/>
        <v>732.0086943880741</v>
      </c>
      <c r="F52">
        <f t="shared" si="1"/>
        <v>732</v>
      </c>
      <c r="G52">
        <f t="shared" si="3"/>
        <v>5.2272000029915944E-3</v>
      </c>
      <c r="L52">
        <f>G52</f>
        <v>5.2272000029915944E-3</v>
      </c>
      <c r="Q52" s="2">
        <f t="shared" si="2"/>
        <v>30383.817000000003</v>
      </c>
      <c r="AD52" t="s">
        <v>41</v>
      </c>
      <c r="AE52">
        <v>9</v>
      </c>
      <c r="AG52" t="s">
        <v>38</v>
      </c>
      <c r="AI52" t="s">
        <v>37</v>
      </c>
    </row>
    <row r="53" spans="1:35">
      <c r="A53" s="13" t="s">
        <v>56</v>
      </c>
      <c r="B53" s="5" t="s">
        <v>89</v>
      </c>
      <c r="C53" s="17">
        <v>45635.890899999999</v>
      </c>
      <c r="D53" s="17"/>
      <c r="E53">
        <f t="shared" ref="E53:E84" si="5">(C53-C$7)/C$8</f>
        <v>1120.5115504359994</v>
      </c>
      <c r="F53">
        <f t="shared" ref="F53:F84" si="6">ROUND(2*E53,0)/2</f>
        <v>1120.5</v>
      </c>
      <c r="G53">
        <f t="shared" si="3"/>
        <v>6.9443000029423274E-3</v>
      </c>
      <c r="N53">
        <f>G53</f>
        <v>6.9443000029423274E-3</v>
      </c>
      <c r="Q53" s="2">
        <f t="shared" ref="Q53:Q84" si="7">C53-15018.5</f>
        <v>30617.390899999999</v>
      </c>
      <c r="AD53" t="s">
        <v>50</v>
      </c>
      <c r="AI53" t="s">
        <v>51</v>
      </c>
    </row>
    <row r="54" spans="1:35">
      <c r="A54" s="13" t="s">
        <v>31</v>
      </c>
      <c r="B54" s="5"/>
      <c r="C54" s="17">
        <v>45635.890899999999</v>
      </c>
      <c r="D54" s="17"/>
      <c r="E54">
        <f t="shared" si="5"/>
        <v>1120.5115504359994</v>
      </c>
      <c r="F54">
        <f t="shared" si="6"/>
        <v>1120.5</v>
      </c>
      <c r="G54">
        <f t="shared" si="3"/>
        <v>6.9443000029423274E-3</v>
      </c>
      <c r="I54">
        <f>G54</f>
        <v>6.9443000029423274E-3</v>
      </c>
      <c r="Q54" s="2">
        <f t="shared" si="7"/>
        <v>30617.390899999999</v>
      </c>
    </row>
    <row r="55" spans="1:35">
      <c r="A55" s="13" t="s">
        <v>56</v>
      </c>
      <c r="B55" s="5" t="s">
        <v>89</v>
      </c>
      <c r="C55" s="17">
        <v>46024.8724</v>
      </c>
      <c r="D55" s="17"/>
      <c r="E55">
        <f t="shared" si="5"/>
        <v>1767.5034604902023</v>
      </c>
      <c r="F55">
        <f t="shared" si="6"/>
        <v>1767.5</v>
      </c>
      <c r="G55">
        <f t="shared" si="3"/>
        <v>2.0805000021937303E-3</v>
      </c>
      <c r="N55">
        <f>G55</f>
        <v>2.0805000021937303E-3</v>
      </c>
      <c r="Q55" s="2">
        <f t="shared" si="7"/>
        <v>31006.3724</v>
      </c>
      <c r="AD55" t="s">
        <v>50</v>
      </c>
      <c r="AI55" t="s">
        <v>51</v>
      </c>
    </row>
    <row r="56" spans="1:35">
      <c r="A56" s="13" t="s">
        <v>31</v>
      </c>
      <c r="B56" s="5"/>
      <c r="C56" s="17">
        <v>46024.8724</v>
      </c>
      <c r="D56" s="17"/>
      <c r="E56">
        <f t="shared" si="5"/>
        <v>1767.5034604902023</v>
      </c>
      <c r="F56">
        <f t="shared" si="6"/>
        <v>1767.5</v>
      </c>
      <c r="G56">
        <f t="shared" si="3"/>
        <v>2.0805000021937303E-3</v>
      </c>
      <c r="I56">
        <f>G56</f>
        <v>2.0805000021937303E-3</v>
      </c>
      <c r="Q56" s="2">
        <f t="shared" si="7"/>
        <v>31006.3724</v>
      </c>
    </row>
    <row r="57" spans="1:35">
      <c r="A57" s="13" t="s">
        <v>56</v>
      </c>
      <c r="B57" s="5" t="s">
        <v>89</v>
      </c>
      <c r="C57" s="17">
        <v>46079.586799999997</v>
      </c>
      <c r="D57" s="17"/>
      <c r="E57">
        <f t="shared" si="5"/>
        <v>1858.5097786916276</v>
      </c>
      <c r="F57">
        <f t="shared" si="6"/>
        <v>1858.5</v>
      </c>
      <c r="G57">
        <f t="shared" si="3"/>
        <v>5.8790999974007718E-3</v>
      </c>
      <c r="N57">
        <f>G57</f>
        <v>5.8790999974007718E-3</v>
      </c>
      <c r="Q57" s="2">
        <f t="shared" si="7"/>
        <v>31061.086799999997</v>
      </c>
      <c r="AD57" t="s">
        <v>50</v>
      </c>
      <c r="AI57" t="s">
        <v>51</v>
      </c>
    </row>
    <row r="58" spans="1:35">
      <c r="A58" s="13" t="s">
        <v>31</v>
      </c>
      <c r="B58" s="5"/>
      <c r="C58" s="17">
        <v>46079.586799999997</v>
      </c>
      <c r="D58" s="17"/>
      <c r="E58">
        <f t="shared" si="5"/>
        <v>1858.5097786916276</v>
      </c>
      <c r="F58">
        <f t="shared" si="6"/>
        <v>1858.5</v>
      </c>
      <c r="G58">
        <f t="shared" si="3"/>
        <v>5.8790999974007718E-3</v>
      </c>
      <c r="I58">
        <f>G58</f>
        <v>5.8790999974007718E-3</v>
      </c>
      <c r="Q58" s="2">
        <f t="shared" si="7"/>
        <v>31061.086799999997</v>
      </c>
    </row>
    <row r="59" spans="1:35">
      <c r="A59" s="13" t="s">
        <v>57</v>
      </c>
      <c r="B59" s="5"/>
      <c r="C59" s="17">
        <v>46350.442000000003</v>
      </c>
      <c r="D59" s="17"/>
      <c r="E59">
        <f t="shared" si="5"/>
        <v>2309.0225233751562</v>
      </c>
      <c r="F59">
        <f t="shared" si="6"/>
        <v>2309</v>
      </c>
      <c r="G59">
        <f t="shared" ref="G59:G90" si="8">C59-(C$7+F59*C$8)</f>
        <v>1.3541400003305171E-2</v>
      </c>
      <c r="L59">
        <f>G59</f>
        <v>1.3541400003305171E-2</v>
      </c>
      <c r="Q59" s="2">
        <f t="shared" si="7"/>
        <v>31331.942000000003</v>
      </c>
      <c r="AD59" t="s">
        <v>41</v>
      </c>
      <c r="AE59">
        <v>9</v>
      </c>
      <c r="AG59" t="s">
        <v>38</v>
      </c>
      <c r="AI59" t="s">
        <v>37</v>
      </c>
    </row>
    <row r="60" spans="1:35">
      <c r="A60" s="13" t="s">
        <v>59</v>
      </c>
      <c r="B60" s="5" t="s">
        <v>89</v>
      </c>
      <c r="C60" s="17">
        <v>46708.472000000002</v>
      </c>
      <c r="D60" s="17"/>
      <c r="E60">
        <f t="shared" si="5"/>
        <v>2904.5328845535273</v>
      </c>
      <c r="F60">
        <f t="shared" si="6"/>
        <v>2904.5</v>
      </c>
      <c r="G60">
        <f t="shared" si="8"/>
        <v>1.9770700004301034E-2</v>
      </c>
      <c r="N60">
        <f>G60</f>
        <v>1.9770700004301034E-2</v>
      </c>
      <c r="Q60" s="2">
        <f t="shared" si="7"/>
        <v>31689.972000000002</v>
      </c>
      <c r="AD60" t="s">
        <v>58</v>
      </c>
      <c r="AI60" t="s">
        <v>51</v>
      </c>
    </row>
    <row r="61" spans="1:35">
      <c r="A61" s="13" t="s">
        <v>60</v>
      </c>
      <c r="B61" s="5"/>
      <c r="C61" s="17">
        <v>46816.366000000002</v>
      </c>
      <c r="D61" s="17"/>
      <c r="E61">
        <f t="shared" si="5"/>
        <v>3083.9926921366332</v>
      </c>
      <c r="F61">
        <f t="shared" si="6"/>
        <v>3084</v>
      </c>
      <c r="G61">
        <f t="shared" si="8"/>
        <v>-4.3936000001849607E-3</v>
      </c>
      <c r="L61">
        <f>G61</f>
        <v>-4.3936000001849607E-3</v>
      </c>
      <c r="Q61" s="2">
        <f t="shared" si="7"/>
        <v>31797.866000000002</v>
      </c>
      <c r="AD61" t="s">
        <v>41</v>
      </c>
      <c r="AE61">
        <v>6</v>
      </c>
      <c r="AG61" t="s">
        <v>38</v>
      </c>
      <c r="AI61" t="s">
        <v>37</v>
      </c>
    </row>
    <row r="62" spans="1:35">
      <c r="A62" s="13" t="s">
        <v>60</v>
      </c>
      <c r="B62" s="5"/>
      <c r="C62" s="17">
        <v>46819.398999999998</v>
      </c>
      <c r="D62" s="17"/>
      <c r="E62">
        <f t="shared" si="5"/>
        <v>3089.0374730920043</v>
      </c>
      <c r="F62">
        <f t="shared" si="6"/>
        <v>3089</v>
      </c>
      <c r="G62">
        <f t="shared" si="8"/>
        <v>2.2529399997438304E-2</v>
      </c>
      <c r="L62">
        <f>G62</f>
        <v>2.2529399997438304E-2</v>
      </c>
      <c r="Q62" s="2">
        <f t="shared" si="7"/>
        <v>31800.898999999998</v>
      </c>
      <c r="AD62" t="s">
        <v>41</v>
      </c>
      <c r="AE62">
        <v>9</v>
      </c>
      <c r="AG62" t="s">
        <v>38</v>
      </c>
      <c r="AI62" t="s">
        <v>37</v>
      </c>
    </row>
    <row r="63" spans="1:35">
      <c r="A63" s="13" t="s">
        <v>60</v>
      </c>
      <c r="B63" s="5"/>
      <c r="C63" s="17">
        <v>46825.396999999997</v>
      </c>
      <c r="D63" s="17"/>
      <c r="E63">
        <f t="shared" si="5"/>
        <v>3099.0139307808786</v>
      </c>
      <c r="F63">
        <f t="shared" si="6"/>
        <v>3099</v>
      </c>
      <c r="G63">
        <f t="shared" si="8"/>
        <v>8.3754000006592833E-3</v>
      </c>
      <c r="L63">
        <f>G63</f>
        <v>8.3754000006592833E-3</v>
      </c>
      <c r="Q63" s="2">
        <f t="shared" si="7"/>
        <v>31806.896999999997</v>
      </c>
      <c r="AD63" t="s">
        <v>41</v>
      </c>
      <c r="AE63">
        <v>7</v>
      </c>
      <c r="AG63" t="s">
        <v>38</v>
      </c>
      <c r="AI63" t="s">
        <v>37</v>
      </c>
    </row>
    <row r="64" spans="1:35">
      <c r="A64" s="13" t="s">
        <v>61</v>
      </c>
      <c r="B64" s="5"/>
      <c r="C64" s="17">
        <v>47202.355000000003</v>
      </c>
      <c r="D64" s="17"/>
      <c r="E64">
        <f t="shared" si="5"/>
        <v>3726.0071847793724</v>
      </c>
      <c r="F64">
        <f t="shared" si="6"/>
        <v>3726</v>
      </c>
      <c r="G64">
        <f t="shared" si="8"/>
        <v>4.3196000042371452E-3</v>
      </c>
      <c r="N64">
        <f>G64</f>
        <v>4.3196000042371452E-3</v>
      </c>
      <c r="Q64" s="2">
        <f t="shared" si="7"/>
        <v>32183.855000000003</v>
      </c>
      <c r="AD64" t="s">
        <v>41</v>
      </c>
      <c r="AI64" t="s">
        <v>51</v>
      </c>
    </row>
    <row r="65" spans="1:35">
      <c r="A65" s="13" t="s">
        <v>62</v>
      </c>
      <c r="B65" s="5"/>
      <c r="C65" s="17">
        <v>47208.377999999997</v>
      </c>
      <c r="D65" s="17"/>
      <c r="E65">
        <f t="shared" si="5"/>
        <v>3736.0252249027521</v>
      </c>
      <c r="F65">
        <f t="shared" si="6"/>
        <v>3736</v>
      </c>
      <c r="G65">
        <f t="shared" si="8"/>
        <v>1.5165599994361401E-2</v>
      </c>
      <c r="L65">
        <f>G65</f>
        <v>1.5165599994361401E-2</v>
      </c>
      <c r="Q65" s="2">
        <f t="shared" si="7"/>
        <v>32189.877999999997</v>
      </c>
      <c r="AD65" t="s">
        <v>41</v>
      </c>
      <c r="AE65">
        <v>7</v>
      </c>
      <c r="AG65" t="s">
        <v>38</v>
      </c>
      <c r="AI65" t="s">
        <v>37</v>
      </c>
    </row>
    <row r="66" spans="1:35">
      <c r="A66" s="13" t="s">
        <v>62</v>
      </c>
      <c r="B66" s="5"/>
      <c r="C66" s="17">
        <v>47214.394</v>
      </c>
      <c r="D66" s="17"/>
      <c r="E66">
        <f t="shared" si="5"/>
        <v>3746.0316219444835</v>
      </c>
      <c r="F66">
        <f t="shared" si="6"/>
        <v>3746</v>
      </c>
      <c r="G66">
        <f t="shared" si="8"/>
        <v>1.9011600001249462E-2</v>
      </c>
      <c r="L66">
        <f>G66</f>
        <v>1.9011600001249462E-2</v>
      </c>
      <c r="Q66" s="2">
        <f t="shared" si="7"/>
        <v>32195.894</v>
      </c>
      <c r="AD66" t="s">
        <v>41</v>
      </c>
      <c r="AE66">
        <v>9</v>
      </c>
      <c r="AG66" t="s">
        <v>38</v>
      </c>
      <c r="AI66" t="s">
        <v>37</v>
      </c>
    </row>
    <row r="67" spans="1:35">
      <c r="A67" s="13" t="s">
        <v>63</v>
      </c>
      <c r="B67" s="5"/>
      <c r="C67" s="17">
        <v>47232.425999999999</v>
      </c>
      <c r="D67" s="17"/>
      <c r="E67">
        <f t="shared" si="5"/>
        <v>3776.02420031157</v>
      </c>
      <c r="F67">
        <f t="shared" si="6"/>
        <v>3776</v>
      </c>
      <c r="G67">
        <f t="shared" si="8"/>
        <v>1.4549599996826146E-2</v>
      </c>
      <c r="L67">
        <f>G67</f>
        <v>1.4549599996826146E-2</v>
      </c>
      <c r="Q67" s="2">
        <f t="shared" si="7"/>
        <v>32213.925999999999</v>
      </c>
      <c r="AD67" t="s">
        <v>41</v>
      </c>
      <c r="AE67">
        <v>12</v>
      </c>
      <c r="AG67" t="s">
        <v>38</v>
      </c>
      <c r="AI67" t="s">
        <v>37</v>
      </c>
    </row>
    <row r="68" spans="1:35">
      <c r="A68" s="13" t="s">
        <v>61</v>
      </c>
      <c r="B68" s="5"/>
      <c r="C68" s="17">
        <v>47476.51</v>
      </c>
      <c r="D68" s="17"/>
      <c r="E68">
        <f t="shared" si="5"/>
        <v>4182.0084781594142</v>
      </c>
      <c r="F68">
        <f t="shared" si="6"/>
        <v>4182</v>
      </c>
      <c r="G68">
        <f t="shared" si="8"/>
        <v>5.0972000026376918E-3</v>
      </c>
      <c r="N68">
        <f>G68</f>
        <v>5.0972000026376918E-3</v>
      </c>
      <c r="Q68" s="2">
        <f t="shared" si="7"/>
        <v>32458.010000000002</v>
      </c>
      <c r="AD68" t="s">
        <v>41</v>
      </c>
      <c r="AI68" t="s">
        <v>51</v>
      </c>
    </row>
    <row r="69" spans="1:35">
      <c r="A69" s="13" t="s">
        <v>64</v>
      </c>
      <c r="B69" s="5"/>
      <c r="C69" s="17">
        <v>47535.428999999996</v>
      </c>
      <c r="D69" s="17"/>
      <c r="E69">
        <f t="shared" si="5"/>
        <v>4280.0082965273305</v>
      </c>
      <c r="F69">
        <f t="shared" si="6"/>
        <v>4280</v>
      </c>
      <c r="G69">
        <f t="shared" si="8"/>
        <v>4.9880000005941838E-3</v>
      </c>
      <c r="L69">
        <f>G69</f>
        <v>4.9880000005941838E-3</v>
      </c>
      <c r="Q69" s="2">
        <f t="shared" si="7"/>
        <v>32516.928999999996</v>
      </c>
      <c r="AD69" t="s">
        <v>41</v>
      </c>
      <c r="AE69">
        <v>7</v>
      </c>
      <c r="AG69" t="s">
        <v>38</v>
      </c>
      <c r="AI69" t="s">
        <v>37</v>
      </c>
    </row>
    <row r="70" spans="1:35">
      <c r="A70" s="13" t="s">
        <v>64</v>
      </c>
      <c r="B70" s="5"/>
      <c r="C70" s="17">
        <v>47553.47</v>
      </c>
      <c r="D70" s="17"/>
      <c r="E70">
        <f t="shared" si="5"/>
        <v>4310.0158445708512</v>
      </c>
      <c r="F70">
        <f t="shared" si="6"/>
        <v>4310</v>
      </c>
      <c r="G70">
        <f t="shared" si="8"/>
        <v>9.5260000016423874E-3</v>
      </c>
      <c r="L70">
        <f>G70</f>
        <v>9.5260000016423874E-3</v>
      </c>
      <c r="Q70" s="2">
        <f t="shared" si="7"/>
        <v>32534.97</v>
      </c>
      <c r="AD70" t="s">
        <v>41</v>
      </c>
      <c r="AE70">
        <v>7</v>
      </c>
      <c r="AG70" t="s">
        <v>38</v>
      </c>
      <c r="AI70" t="s">
        <v>37</v>
      </c>
    </row>
    <row r="71" spans="1:35">
      <c r="A71" s="13" t="s">
        <v>64</v>
      </c>
      <c r="B71" s="5"/>
      <c r="C71" s="17">
        <v>47564.303</v>
      </c>
      <c r="D71" s="17"/>
      <c r="E71">
        <f t="shared" si="5"/>
        <v>4328.034345094954</v>
      </c>
      <c r="F71">
        <f t="shared" si="6"/>
        <v>4328</v>
      </c>
      <c r="G71">
        <f t="shared" si="8"/>
        <v>2.0648800003982615E-2</v>
      </c>
      <c r="L71">
        <f>G71</f>
        <v>2.0648800003982615E-2</v>
      </c>
      <c r="Q71" s="2">
        <f t="shared" si="7"/>
        <v>32545.803</v>
      </c>
      <c r="AD71" t="s">
        <v>41</v>
      </c>
      <c r="AE71">
        <v>8</v>
      </c>
      <c r="AG71" t="s">
        <v>38</v>
      </c>
      <c r="AI71" t="s">
        <v>37</v>
      </c>
    </row>
    <row r="72" spans="1:35">
      <c r="A72" s="13" t="s">
        <v>64</v>
      </c>
      <c r="B72" s="5"/>
      <c r="C72" s="17">
        <v>47597.364000000001</v>
      </c>
      <c r="D72" s="17"/>
      <c r="E72">
        <f t="shared" si="5"/>
        <v>4383.0246197951728</v>
      </c>
      <c r="F72">
        <f t="shared" si="6"/>
        <v>4383</v>
      </c>
      <c r="G72">
        <f t="shared" si="8"/>
        <v>1.4801800003624521E-2</v>
      </c>
      <c r="L72">
        <f>G72</f>
        <v>1.4801800003624521E-2</v>
      </c>
      <c r="Q72" s="2">
        <f t="shared" si="7"/>
        <v>32578.864000000001</v>
      </c>
      <c r="AD72" t="s">
        <v>41</v>
      </c>
      <c r="AE72">
        <v>8</v>
      </c>
      <c r="AG72" t="s">
        <v>38</v>
      </c>
      <c r="AI72" t="s">
        <v>37</v>
      </c>
    </row>
    <row r="73" spans="1:35">
      <c r="A73" s="13" t="s">
        <v>65</v>
      </c>
      <c r="B73" s="5" t="s">
        <v>89</v>
      </c>
      <c r="C73" s="17">
        <v>47822.517999999996</v>
      </c>
      <c r="D73" s="17"/>
      <c r="E73">
        <f t="shared" si="5"/>
        <v>4757.5226782281316</v>
      </c>
      <c r="F73">
        <f t="shared" si="6"/>
        <v>4757.5</v>
      </c>
      <c r="G73">
        <f t="shared" si="8"/>
        <v>1.3634499999170657E-2</v>
      </c>
      <c r="N73">
        <f>G73</f>
        <v>1.3634499999170657E-2</v>
      </c>
      <c r="Q73" s="2">
        <f t="shared" si="7"/>
        <v>32804.017999999996</v>
      </c>
      <c r="AD73" t="s">
        <v>58</v>
      </c>
      <c r="AI73" t="s">
        <v>51</v>
      </c>
    </row>
    <row r="74" spans="1:35">
      <c r="A74" s="13" t="s">
        <v>65</v>
      </c>
      <c r="B74" s="5"/>
      <c r="C74" s="17">
        <v>47823.415999999997</v>
      </c>
      <c r="D74" s="17"/>
      <c r="E74">
        <f t="shared" si="5"/>
        <v>4759.0163192759173</v>
      </c>
      <c r="F74">
        <f t="shared" si="6"/>
        <v>4759</v>
      </c>
      <c r="G74">
        <f t="shared" si="8"/>
        <v>9.8113999993074685E-3</v>
      </c>
      <c r="N74">
        <f>G74</f>
        <v>9.8113999993074685E-3</v>
      </c>
      <c r="Q74" s="2">
        <f t="shared" si="7"/>
        <v>32804.915999999997</v>
      </c>
      <c r="AD74" t="s">
        <v>58</v>
      </c>
      <c r="AI74" t="s">
        <v>51</v>
      </c>
    </row>
    <row r="75" spans="1:35">
      <c r="A75" s="13" t="s">
        <v>66</v>
      </c>
      <c r="B75" s="5"/>
      <c r="C75" s="17">
        <v>47823.42</v>
      </c>
      <c r="D75" s="17"/>
      <c r="E75">
        <f t="shared" si="5"/>
        <v>4759.0229724654419</v>
      </c>
      <c r="F75">
        <f t="shared" si="6"/>
        <v>4759</v>
      </c>
      <c r="G75">
        <f t="shared" si="8"/>
        <v>1.3811400000122376E-2</v>
      </c>
      <c r="L75">
        <f>G75</f>
        <v>1.3811400000122376E-2</v>
      </c>
      <c r="Q75" s="2">
        <f t="shared" si="7"/>
        <v>32804.92</v>
      </c>
      <c r="AD75" t="s">
        <v>41</v>
      </c>
      <c r="AE75">
        <v>8</v>
      </c>
      <c r="AG75" t="s">
        <v>38</v>
      </c>
      <c r="AI75" t="s">
        <v>37</v>
      </c>
    </row>
    <row r="76" spans="1:35">
      <c r="A76" s="13" t="s">
        <v>65</v>
      </c>
      <c r="B76" s="5"/>
      <c r="C76" s="17">
        <v>47847.485000000001</v>
      </c>
      <c r="D76" s="17"/>
      <c r="E76">
        <f t="shared" si="5"/>
        <v>4799.0502239297293</v>
      </c>
      <c r="F76">
        <f t="shared" si="6"/>
        <v>4799</v>
      </c>
      <c r="G76">
        <f t="shared" si="8"/>
        <v>3.0195400002412498E-2</v>
      </c>
      <c r="N76">
        <f>G76</f>
        <v>3.0195400002412498E-2</v>
      </c>
      <c r="Q76" s="2">
        <f t="shared" si="7"/>
        <v>32828.985000000001</v>
      </c>
      <c r="AD76" t="s">
        <v>58</v>
      </c>
      <c r="AI76" t="s">
        <v>51</v>
      </c>
    </row>
    <row r="77" spans="1:35">
      <c r="A77" s="13" t="s">
        <v>65</v>
      </c>
      <c r="B77" s="5"/>
      <c r="C77" s="17">
        <v>47850.472000000002</v>
      </c>
      <c r="D77" s="17"/>
      <c r="E77">
        <f t="shared" si="5"/>
        <v>4804.0184932056009</v>
      </c>
      <c r="F77">
        <f t="shared" si="6"/>
        <v>4804</v>
      </c>
      <c r="G77">
        <f t="shared" si="8"/>
        <v>1.1118400005216245E-2</v>
      </c>
      <c r="N77">
        <f>G77</f>
        <v>1.1118400005216245E-2</v>
      </c>
      <c r="Q77" s="2">
        <f t="shared" si="7"/>
        <v>32831.972000000002</v>
      </c>
      <c r="AD77" t="s">
        <v>58</v>
      </c>
      <c r="AI77" t="s">
        <v>51</v>
      </c>
    </row>
    <row r="78" spans="1:35">
      <c r="A78" s="13" t="s">
        <v>67</v>
      </c>
      <c r="B78" s="5"/>
      <c r="C78" s="17">
        <v>47894.368000000002</v>
      </c>
      <c r="D78" s="17"/>
      <c r="E78">
        <f t="shared" si="5"/>
        <v>4877.0305950246839</v>
      </c>
      <c r="F78">
        <f t="shared" si="6"/>
        <v>4877</v>
      </c>
      <c r="G78">
        <f t="shared" si="8"/>
        <v>1.8394200000329874E-2</v>
      </c>
      <c r="L78">
        <f>G78</f>
        <v>1.8394200000329874E-2</v>
      </c>
      <c r="Q78" s="2">
        <f t="shared" si="7"/>
        <v>32875.868000000002</v>
      </c>
      <c r="AD78" t="s">
        <v>41</v>
      </c>
      <c r="AE78">
        <v>8</v>
      </c>
      <c r="AG78" t="s">
        <v>38</v>
      </c>
      <c r="AI78" t="s">
        <v>37</v>
      </c>
    </row>
    <row r="79" spans="1:35">
      <c r="A79" s="13" t="s">
        <v>67</v>
      </c>
      <c r="B79" s="5"/>
      <c r="C79" s="17">
        <v>47897.368000000002</v>
      </c>
      <c r="D79" s="17"/>
      <c r="E79">
        <f t="shared" si="5"/>
        <v>4882.0204871665019</v>
      </c>
      <c r="F79">
        <f t="shared" si="6"/>
        <v>4882</v>
      </c>
      <c r="G79">
        <f t="shared" si="8"/>
        <v>1.2317200002144091E-2</v>
      </c>
      <c r="L79">
        <f>G79</f>
        <v>1.2317200002144091E-2</v>
      </c>
      <c r="Q79" s="2">
        <f t="shared" si="7"/>
        <v>32878.868000000002</v>
      </c>
      <c r="AE79">
        <v>7</v>
      </c>
      <c r="AG79" t="s">
        <v>38</v>
      </c>
      <c r="AI79" t="s">
        <v>37</v>
      </c>
    </row>
    <row r="80" spans="1:35">
      <c r="A80" s="13" t="s">
        <v>67</v>
      </c>
      <c r="B80" s="5"/>
      <c r="C80" s="17">
        <v>47924.421000000002</v>
      </c>
      <c r="D80" s="17"/>
      <c r="E80">
        <f t="shared" si="5"/>
        <v>4927.0176712040366</v>
      </c>
      <c r="F80">
        <f t="shared" si="6"/>
        <v>4927</v>
      </c>
      <c r="G80">
        <f t="shared" si="8"/>
        <v>1.0624200003803708E-2</v>
      </c>
      <c r="L80">
        <f>G80</f>
        <v>1.0624200003803708E-2</v>
      </c>
      <c r="Q80" s="2">
        <f t="shared" si="7"/>
        <v>32905.921000000002</v>
      </c>
      <c r="AD80" t="s">
        <v>41</v>
      </c>
      <c r="AE80">
        <v>7</v>
      </c>
      <c r="AG80" t="s">
        <v>38</v>
      </c>
      <c r="AI80" t="s">
        <v>37</v>
      </c>
    </row>
    <row r="81" spans="1:35">
      <c r="A81" s="13" t="s">
        <v>67</v>
      </c>
      <c r="B81" s="5"/>
      <c r="C81" s="17">
        <v>47968.315999999999</v>
      </c>
      <c r="D81" s="17"/>
      <c r="E81">
        <f t="shared" si="5"/>
        <v>5000.0281097257321</v>
      </c>
      <c r="F81">
        <f t="shared" si="6"/>
        <v>5000</v>
      </c>
      <c r="G81">
        <f t="shared" si="8"/>
        <v>1.690000000235159E-2</v>
      </c>
      <c r="L81">
        <f>G81</f>
        <v>1.690000000235159E-2</v>
      </c>
      <c r="Q81" s="2">
        <f t="shared" si="7"/>
        <v>32949.815999999999</v>
      </c>
      <c r="AD81" t="s">
        <v>41</v>
      </c>
      <c r="AE81">
        <v>9</v>
      </c>
      <c r="AG81" t="s">
        <v>38</v>
      </c>
      <c r="AI81" t="s">
        <v>37</v>
      </c>
    </row>
    <row r="82" spans="1:35">
      <c r="A82" s="13" t="s">
        <v>68</v>
      </c>
      <c r="B82" s="5"/>
      <c r="C82" s="17">
        <v>47983.341</v>
      </c>
      <c r="D82" s="17"/>
      <c r="E82">
        <f t="shared" si="5"/>
        <v>5025.0191528693404</v>
      </c>
      <c r="F82">
        <f t="shared" si="6"/>
        <v>5025</v>
      </c>
      <c r="G82">
        <f t="shared" si="8"/>
        <v>1.1514999998325948E-2</v>
      </c>
      <c r="L82">
        <f>G82</f>
        <v>1.1514999998325948E-2</v>
      </c>
      <c r="Q82" s="2">
        <f t="shared" si="7"/>
        <v>32964.841</v>
      </c>
      <c r="AD82" t="s">
        <v>41</v>
      </c>
      <c r="AE82">
        <v>8</v>
      </c>
      <c r="AG82" t="s">
        <v>38</v>
      </c>
      <c r="AI82" t="s">
        <v>37</v>
      </c>
    </row>
    <row r="83" spans="1:35">
      <c r="A83" s="13" t="s">
        <v>65</v>
      </c>
      <c r="B83" s="5" t="s">
        <v>89</v>
      </c>
      <c r="C83" s="17">
        <v>48187.447</v>
      </c>
      <c r="D83" s="17"/>
      <c r="E83">
        <f t="shared" si="5"/>
        <v>5364.5081280353124</v>
      </c>
      <c r="F83">
        <f t="shared" si="6"/>
        <v>5364.5</v>
      </c>
      <c r="G83">
        <f t="shared" si="8"/>
        <v>4.8867000004975125E-3</v>
      </c>
      <c r="N83">
        <f>G83</f>
        <v>4.8867000004975125E-3</v>
      </c>
      <c r="Q83" s="2">
        <f t="shared" si="7"/>
        <v>33168.947</v>
      </c>
      <c r="AD83" t="s">
        <v>58</v>
      </c>
      <c r="AI83" t="s">
        <v>51</v>
      </c>
    </row>
    <row r="84" spans="1:35">
      <c r="A84" s="13" t="s">
        <v>69</v>
      </c>
      <c r="B84" s="5"/>
      <c r="C84" s="17">
        <v>48292.366999999998</v>
      </c>
      <c r="D84" s="17"/>
      <c r="E84">
        <f t="shared" si="5"/>
        <v>5539.0212892084928</v>
      </c>
      <c r="F84">
        <f t="shared" si="6"/>
        <v>5539</v>
      </c>
      <c r="G84">
        <f t="shared" si="8"/>
        <v>1.2799399999494199E-2</v>
      </c>
      <c r="L84">
        <f>G84</f>
        <v>1.2799399999494199E-2</v>
      </c>
      <c r="Q84" s="2">
        <f t="shared" si="7"/>
        <v>33273.866999999998</v>
      </c>
      <c r="AD84" t="s">
        <v>41</v>
      </c>
      <c r="AE84">
        <v>8</v>
      </c>
      <c r="AG84" t="s">
        <v>38</v>
      </c>
      <c r="AI84" t="s">
        <v>37</v>
      </c>
    </row>
    <row r="85" spans="1:35">
      <c r="A85" s="13" t="s">
        <v>70</v>
      </c>
      <c r="B85" s="5"/>
      <c r="C85" s="17">
        <v>48539.462</v>
      </c>
      <c r="D85" s="17">
        <v>5.0000000000000001E-3</v>
      </c>
      <c r="E85">
        <f t="shared" ref="E85:E113" si="9">(C85-C$7)/C$8</f>
        <v>5950.0137554693392</v>
      </c>
      <c r="F85">
        <f t="shared" ref="F85:F113" si="10">ROUND(2*E85,0)/2</f>
        <v>5950</v>
      </c>
      <c r="G85">
        <f t="shared" si="8"/>
        <v>8.2699999984470196E-3</v>
      </c>
      <c r="L85">
        <f>G85</f>
        <v>8.2699999984470196E-3</v>
      </c>
      <c r="Q85" s="2">
        <f t="shared" ref="Q85:Q113" si="11">C85-15018.5</f>
        <v>33520.962</v>
      </c>
      <c r="AD85" t="s">
        <v>41</v>
      </c>
      <c r="AE85">
        <v>8</v>
      </c>
      <c r="AG85" t="s">
        <v>38</v>
      </c>
      <c r="AI85" t="s">
        <v>37</v>
      </c>
    </row>
    <row r="86" spans="1:35">
      <c r="A86" s="13" t="s">
        <v>70</v>
      </c>
      <c r="B86" s="5"/>
      <c r="C86" s="17">
        <v>48586.364999999998</v>
      </c>
      <c r="D86" s="17">
        <v>5.0000000000000001E-3</v>
      </c>
      <c r="E86">
        <f t="shared" si="9"/>
        <v>6028.0273925119</v>
      </c>
      <c r="F86">
        <f t="shared" si="10"/>
        <v>6028</v>
      </c>
      <c r="G86">
        <f t="shared" si="8"/>
        <v>1.6468800000438932E-2</v>
      </c>
      <c r="L86">
        <f>G86</f>
        <v>1.6468800000438932E-2</v>
      </c>
      <c r="Q86" s="2">
        <f t="shared" si="11"/>
        <v>33567.864999999998</v>
      </c>
      <c r="AD86" t="s">
        <v>41</v>
      </c>
      <c r="AE86">
        <v>7</v>
      </c>
      <c r="AG86" t="s">
        <v>38</v>
      </c>
      <c r="AI86" t="s">
        <v>37</v>
      </c>
    </row>
    <row r="87" spans="1:35">
      <c r="A87" s="13" t="s">
        <v>71</v>
      </c>
      <c r="B87" s="5"/>
      <c r="C87" s="17">
        <v>48636.27</v>
      </c>
      <c r="D87" s="17">
        <v>5.0000000000000001E-3</v>
      </c>
      <c r="E87">
        <f t="shared" si="9"/>
        <v>6111.0342482910419</v>
      </c>
      <c r="F87">
        <f t="shared" si="10"/>
        <v>6111</v>
      </c>
      <c r="G87">
        <f t="shared" si="8"/>
        <v>2.0590599997376557E-2</v>
      </c>
      <c r="L87">
        <f>G87</f>
        <v>2.0590599997376557E-2</v>
      </c>
      <c r="Q87" s="2">
        <f t="shared" si="11"/>
        <v>33617.769999999997</v>
      </c>
      <c r="AD87" t="s">
        <v>41</v>
      </c>
      <c r="AE87">
        <v>8</v>
      </c>
      <c r="AG87" t="s">
        <v>38</v>
      </c>
      <c r="AI87" t="s">
        <v>37</v>
      </c>
    </row>
    <row r="88" spans="1:35">
      <c r="A88" s="13" t="s">
        <v>72</v>
      </c>
      <c r="B88" s="5" t="s">
        <v>89</v>
      </c>
      <c r="C88" s="17">
        <v>48686.476000000002</v>
      </c>
      <c r="D88" s="17"/>
      <c r="E88">
        <f t="shared" si="9"/>
        <v>6194.541756581757</v>
      </c>
      <c r="F88">
        <f t="shared" si="10"/>
        <v>6194.5</v>
      </c>
      <c r="G88">
        <f t="shared" si="8"/>
        <v>2.5104700005613267E-2</v>
      </c>
      <c r="N88">
        <f>G88</f>
        <v>2.5104700005613267E-2</v>
      </c>
      <c r="Q88" s="2">
        <f t="shared" si="11"/>
        <v>33667.976000000002</v>
      </c>
      <c r="AD88" t="s">
        <v>58</v>
      </c>
      <c r="AI88" t="s">
        <v>51</v>
      </c>
    </row>
    <row r="89" spans="1:35">
      <c r="A89" s="13" t="s">
        <v>73</v>
      </c>
      <c r="B89" s="5"/>
      <c r="C89" s="17">
        <v>48699.385000000002</v>
      </c>
      <c r="D89" s="17">
        <v>4.0000000000000001E-3</v>
      </c>
      <c r="E89">
        <f t="shared" si="9"/>
        <v>6216.0132624679991</v>
      </c>
      <c r="F89">
        <f t="shared" si="10"/>
        <v>6216</v>
      </c>
      <c r="G89">
        <f t="shared" si="8"/>
        <v>7.9736000043340027E-3</v>
      </c>
      <c r="L89">
        <f>G89</f>
        <v>7.9736000043340027E-3</v>
      </c>
      <c r="Q89" s="2">
        <f t="shared" si="11"/>
        <v>33680.885000000002</v>
      </c>
      <c r="AD89" t="s">
        <v>41</v>
      </c>
      <c r="AE89">
        <v>7</v>
      </c>
      <c r="AG89" t="s">
        <v>38</v>
      </c>
      <c r="AI89" t="s">
        <v>37</v>
      </c>
    </row>
    <row r="90" spans="1:35">
      <c r="A90" s="13" t="s">
        <v>74</v>
      </c>
      <c r="B90" s="5"/>
      <c r="C90" s="17">
        <v>49043.29</v>
      </c>
      <c r="D90" s="17">
        <v>5.0000000000000001E-3</v>
      </c>
      <c r="E90">
        <f t="shared" si="9"/>
        <v>6788.0295481453104</v>
      </c>
      <c r="F90">
        <f t="shared" si="10"/>
        <v>6788</v>
      </c>
      <c r="G90">
        <f t="shared" si="8"/>
        <v>1.7764800002623815E-2</v>
      </c>
      <c r="L90">
        <f>G90</f>
        <v>1.7764800002623815E-2</v>
      </c>
      <c r="Q90" s="2">
        <f t="shared" si="11"/>
        <v>34024.79</v>
      </c>
      <c r="AD90" t="s">
        <v>41</v>
      </c>
      <c r="AE90">
        <v>7</v>
      </c>
      <c r="AG90" t="s">
        <v>38</v>
      </c>
      <c r="AI90" t="s">
        <v>37</v>
      </c>
    </row>
    <row r="91" spans="1:35">
      <c r="A91" s="13" t="s">
        <v>74</v>
      </c>
      <c r="B91" s="5"/>
      <c r="C91" s="17">
        <v>49058.32</v>
      </c>
      <c r="D91" s="17">
        <v>4.0000000000000001E-3</v>
      </c>
      <c r="E91">
        <f t="shared" si="9"/>
        <v>6813.0289077758171</v>
      </c>
      <c r="F91">
        <f t="shared" si="10"/>
        <v>6813</v>
      </c>
      <c r="G91">
        <f t="shared" ref="G91:G113" si="12">C91-(C$7+F91*C$8)</f>
        <v>1.7379800003254786E-2</v>
      </c>
      <c r="L91">
        <f>G91</f>
        <v>1.7379800003254786E-2</v>
      </c>
      <c r="Q91" s="2">
        <f t="shared" si="11"/>
        <v>34039.82</v>
      </c>
      <c r="AD91" t="s">
        <v>41</v>
      </c>
      <c r="AE91">
        <v>8</v>
      </c>
      <c r="AG91" t="s">
        <v>38</v>
      </c>
      <c r="AI91" t="s">
        <v>37</v>
      </c>
    </row>
    <row r="92" spans="1:35">
      <c r="A92" s="13" t="s">
        <v>75</v>
      </c>
      <c r="B92" s="5"/>
      <c r="C92" s="17">
        <v>49786.394</v>
      </c>
      <c r="D92" s="17">
        <v>5.0000000000000001E-3</v>
      </c>
      <c r="E92">
        <f t="shared" si="9"/>
        <v>8024.0324848631644</v>
      </c>
      <c r="F92">
        <f t="shared" si="10"/>
        <v>8024</v>
      </c>
      <c r="G92">
        <f t="shared" si="12"/>
        <v>1.9530400000803638E-2</v>
      </c>
      <c r="L92">
        <f>G92</f>
        <v>1.9530400000803638E-2</v>
      </c>
      <c r="Q92" s="2">
        <f t="shared" si="11"/>
        <v>34767.894</v>
      </c>
      <c r="AD92" t="s">
        <v>41</v>
      </c>
      <c r="AE92">
        <v>9</v>
      </c>
      <c r="AG92" t="s">
        <v>38</v>
      </c>
      <c r="AI92" t="s">
        <v>37</v>
      </c>
    </row>
    <row r="93" spans="1:35">
      <c r="A93" s="13" t="s">
        <v>76</v>
      </c>
      <c r="B93" s="5"/>
      <c r="C93" s="17">
        <v>50151.341</v>
      </c>
      <c r="D93" s="17">
        <v>5.0000000000000001E-3</v>
      </c>
      <c r="E93">
        <f t="shared" si="9"/>
        <v>8631.0478740231902</v>
      </c>
      <c r="F93">
        <f t="shared" si="10"/>
        <v>8631</v>
      </c>
      <c r="G93">
        <f t="shared" si="12"/>
        <v>2.8782599998521619E-2</v>
      </c>
      <c r="L93">
        <f>G93</f>
        <v>2.8782599998521619E-2</v>
      </c>
      <c r="Q93" s="2">
        <f t="shared" si="11"/>
        <v>35132.841</v>
      </c>
      <c r="AD93" t="s">
        <v>41</v>
      </c>
      <c r="AE93">
        <v>7</v>
      </c>
      <c r="AG93" t="s">
        <v>38</v>
      </c>
      <c r="AI93" t="s">
        <v>37</v>
      </c>
    </row>
    <row r="94" spans="1:35">
      <c r="A94" s="14" t="s">
        <v>32</v>
      </c>
      <c r="B94" s="11" t="s">
        <v>90</v>
      </c>
      <c r="C94" s="18">
        <v>50423.6777</v>
      </c>
      <c r="D94" s="18">
        <v>2.9999999999999997E-4</v>
      </c>
      <c r="E94">
        <f t="shared" si="9"/>
        <v>9084.024793776076</v>
      </c>
      <c r="F94">
        <f t="shared" si="10"/>
        <v>9084</v>
      </c>
      <c r="G94">
        <f t="shared" si="12"/>
        <v>1.490639999974519E-2</v>
      </c>
      <c r="J94">
        <f>G94</f>
        <v>1.490639999974519E-2</v>
      </c>
      <c r="O94">
        <f ca="1">+C$11+C$12*F94</f>
        <v>1.4155336503641071E-2</v>
      </c>
      <c r="Q94" s="2">
        <f t="shared" si="11"/>
        <v>35405.1777</v>
      </c>
    </row>
    <row r="95" spans="1:35">
      <c r="A95" s="13" t="s">
        <v>77</v>
      </c>
      <c r="B95" s="5"/>
      <c r="C95" s="17">
        <v>50433.305</v>
      </c>
      <c r="D95" s="17">
        <v>4.0000000000000001E-3</v>
      </c>
      <c r="E95">
        <f t="shared" si="9"/>
        <v>9100.0378566483851</v>
      </c>
      <c r="F95">
        <f t="shared" si="10"/>
        <v>9100</v>
      </c>
      <c r="G95">
        <f t="shared" si="12"/>
        <v>2.275999999983469E-2</v>
      </c>
      <c r="L95">
        <f>G95</f>
        <v>2.275999999983469E-2</v>
      </c>
      <c r="Q95" s="2">
        <f t="shared" si="11"/>
        <v>35414.805</v>
      </c>
      <c r="AD95" t="s">
        <v>41</v>
      </c>
      <c r="AE95">
        <v>8</v>
      </c>
      <c r="AG95" t="s">
        <v>38</v>
      </c>
      <c r="AI95" t="s">
        <v>37</v>
      </c>
    </row>
    <row r="96" spans="1:35">
      <c r="A96" s="14" t="s">
        <v>32</v>
      </c>
      <c r="B96" s="11" t="s">
        <v>90</v>
      </c>
      <c r="C96" s="18">
        <v>50457.348100000003</v>
      </c>
      <c r="D96" s="18">
        <v>2.9999999999999997E-4</v>
      </c>
      <c r="E96">
        <f t="shared" si="9"/>
        <v>9140.0286819000376</v>
      </c>
      <c r="F96">
        <f t="shared" si="10"/>
        <v>9140</v>
      </c>
      <c r="G96">
        <f t="shared" si="12"/>
        <v>1.7244000002392568E-2</v>
      </c>
      <c r="J96">
        <f>G96</f>
        <v>1.7244000002392568E-2</v>
      </c>
      <c r="O96">
        <f ca="1">+C$11+C$12*F96</f>
        <v>1.4210480655749836E-2</v>
      </c>
      <c r="Q96" s="2">
        <f t="shared" si="11"/>
        <v>35438.848100000003</v>
      </c>
    </row>
    <row r="97" spans="1:35">
      <c r="A97" s="14" t="s">
        <v>32</v>
      </c>
      <c r="B97" s="11" t="s">
        <v>89</v>
      </c>
      <c r="C97" s="18">
        <v>50458.264000000003</v>
      </c>
      <c r="D97" s="18">
        <v>1.1999999999999999E-3</v>
      </c>
      <c r="E97">
        <f t="shared" si="9"/>
        <v>9141.5520959709356</v>
      </c>
      <c r="F97">
        <f t="shared" si="10"/>
        <v>9141.5</v>
      </c>
      <c r="G97">
        <f t="shared" si="12"/>
        <v>3.1320900001446716E-2</v>
      </c>
      <c r="J97">
        <f>G97</f>
        <v>3.1320900001446716E-2</v>
      </c>
      <c r="O97">
        <f ca="1">+C$11+C$12*F97</f>
        <v>1.421195773125275E-2</v>
      </c>
      <c r="Q97" s="2">
        <f t="shared" si="11"/>
        <v>35439.764000000003</v>
      </c>
    </row>
    <row r="98" spans="1:35">
      <c r="A98" s="13" t="s">
        <v>78</v>
      </c>
      <c r="B98" s="5"/>
      <c r="C98" s="17">
        <v>50487.396999999997</v>
      </c>
      <c r="D98" s="17"/>
      <c r="E98">
        <f t="shared" si="9"/>
        <v>9190.0089385601204</v>
      </c>
      <c r="F98">
        <f t="shared" si="10"/>
        <v>9190</v>
      </c>
      <c r="G98">
        <f t="shared" si="12"/>
        <v>5.3740000003017485E-3</v>
      </c>
      <c r="N98">
        <f>G98</f>
        <v>5.3740000003017485E-3</v>
      </c>
      <c r="Q98" s="2">
        <f t="shared" si="11"/>
        <v>35468.896999999997</v>
      </c>
      <c r="AD98" t="s">
        <v>41</v>
      </c>
      <c r="AI98" t="s">
        <v>51</v>
      </c>
    </row>
    <row r="99" spans="1:35">
      <c r="A99" s="13" t="s">
        <v>77</v>
      </c>
      <c r="B99" s="5"/>
      <c r="C99" s="17">
        <v>50487.411999999997</v>
      </c>
      <c r="D99" s="17">
        <v>4.0000000000000001E-3</v>
      </c>
      <c r="E99">
        <f t="shared" si="9"/>
        <v>9190.0338880208292</v>
      </c>
      <c r="F99">
        <f t="shared" si="10"/>
        <v>9190</v>
      </c>
      <c r="G99">
        <f t="shared" si="12"/>
        <v>2.0373999999719672E-2</v>
      </c>
      <c r="L99">
        <f>G99</f>
        <v>2.0373999999719672E-2</v>
      </c>
      <c r="Q99" s="2">
        <f t="shared" si="11"/>
        <v>35468.911999999997</v>
      </c>
      <c r="AD99" t="s">
        <v>41</v>
      </c>
      <c r="AE99">
        <v>6</v>
      </c>
      <c r="AG99" t="s">
        <v>38</v>
      </c>
      <c r="AI99" t="s">
        <v>37</v>
      </c>
    </row>
    <row r="100" spans="1:35">
      <c r="A100" s="13" t="s">
        <v>79</v>
      </c>
      <c r="B100" s="5"/>
      <c r="C100" s="17">
        <v>50555.349000000002</v>
      </c>
      <c r="D100" s="17">
        <v>5.0000000000000001E-3</v>
      </c>
      <c r="E100">
        <f t="shared" si="9"/>
        <v>9303.0333221670699</v>
      </c>
      <c r="F100">
        <f t="shared" si="10"/>
        <v>9303</v>
      </c>
      <c r="G100">
        <f t="shared" si="12"/>
        <v>2.0033799999509938E-2</v>
      </c>
      <c r="L100">
        <f>G100</f>
        <v>2.0033799999509938E-2</v>
      </c>
      <c r="Q100" s="2">
        <f t="shared" si="11"/>
        <v>35536.849000000002</v>
      </c>
      <c r="AD100" t="s">
        <v>41</v>
      </c>
      <c r="AE100">
        <v>8</v>
      </c>
      <c r="AG100" t="s">
        <v>38</v>
      </c>
      <c r="AI100" t="s">
        <v>37</v>
      </c>
    </row>
    <row r="101" spans="1:35">
      <c r="A101" s="13" t="s">
        <v>33</v>
      </c>
      <c r="B101" s="5" t="s">
        <v>90</v>
      </c>
      <c r="C101" s="20">
        <v>50800.641000000003</v>
      </c>
      <c r="D101" s="21">
        <v>1.6E-2</v>
      </c>
      <c r="E101">
        <f t="shared" si="9"/>
        <v>9711.0268632506832</v>
      </c>
      <c r="F101">
        <f t="shared" si="10"/>
        <v>9711</v>
      </c>
      <c r="G101">
        <f t="shared" si="12"/>
        <v>1.6150600007676985E-2</v>
      </c>
      <c r="J101">
        <f>G101</f>
        <v>1.6150600007676985E-2</v>
      </c>
      <c r="Q101" s="2">
        <f t="shared" si="11"/>
        <v>35782.141000000003</v>
      </c>
    </row>
    <row r="102" spans="1:35">
      <c r="A102" s="13" t="s">
        <v>80</v>
      </c>
      <c r="B102" s="5"/>
      <c r="C102" s="17">
        <v>50825.294999999998</v>
      </c>
      <c r="D102" s="17">
        <v>6.0000000000000001E-3</v>
      </c>
      <c r="E102">
        <f t="shared" si="9"/>
        <v>9752.033796872136</v>
      </c>
      <c r="F102">
        <f t="shared" si="10"/>
        <v>9752</v>
      </c>
      <c r="G102">
        <f t="shared" si="12"/>
        <v>2.0319199997175019E-2</v>
      </c>
      <c r="L102">
        <f>G102</f>
        <v>2.0319199997175019E-2</v>
      </c>
      <c r="Q102" s="2">
        <f t="shared" si="11"/>
        <v>35806.794999999998</v>
      </c>
      <c r="AD102" t="s">
        <v>41</v>
      </c>
      <c r="AE102">
        <v>9</v>
      </c>
      <c r="AG102" t="s">
        <v>38</v>
      </c>
      <c r="AI102" t="s">
        <v>37</v>
      </c>
    </row>
    <row r="103" spans="1:35">
      <c r="A103" s="13" t="s">
        <v>80</v>
      </c>
      <c r="B103" s="5"/>
      <c r="C103" s="17">
        <v>50825.2952</v>
      </c>
      <c r="D103" s="17">
        <v>8.9999999999999998E-4</v>
      </c>
      <c r="E103">
        <f t="shared" si="9"/>
        <v>9752.0341295316157</v>
      </c>
      <c r="F103">
        <f t="shared" si="10"/>
        <v>9752</v>
      </c>
      <c r="G103">
        <f t="shared" si="12"/>
        <v>2.0519199999398552E-2</v>
      </c>
      <c r="L103">
        <f>G103</f>
        <v>2.0519199999398552E-2</v>
      </c>
      <c r="Q103" s="2">
        <f t="shared" si="11"/>
        <v>35806.7952</v>
      </c>
      <c r="AD103" t="s">
        <v>81</v>
      </c>
      <c r="AE103">
        <v>33</v>
      </c>
      <c r="AG103" t="s">
        <v>82</v>
      </c>
      <c r="AI103" t="s">
        <v>37</v>
      </c>
    </row>
    <row r="104" spans="1:35">
      <c r="A104" s="13" t="s">
        <v>33</v>
      </c>
      <c r="B104" s="5" t="s">
        <v>90</v>
      </c>
      <c r="C104" s="17">
        <v>51111.467600000004</v>
      </c>
      <c r="D104" s="22">
        <v>2.0000000000000001E-4</v>
      </c>
      <c r="E104">
        <f t="shared" si="9"/>
        <v>10228.023932853359</v>
      </c>
      <c r="F104">
        <f t="shared" si="10"/>
        <v>10228</v>
      </c>
      <c r="G104">
        <f t="shared" si="12"/>
        <v>1.4388800002052449E-2</v>
      </c>
      <c r="J104">
        <f>G104</f>
        <v>1.4388800002052449E-2</v>
      </c>
      <c r="Q104" s="2">
        <f t="shared" si="11"/>
        <v>36092.967600000004</v>
      </c>
    </row>
    <row r="105" spans="1:35">
      <c r="A105" s="13" t="s">
        <v>33</v>
      </c>
      <c r="B105" s="5" t="s">
        <v>89</v>
      </c>
      <c r="C105" s="17">
        <v>51147.544300000001</v>
      </c>
      <c r="D105" s="22">
        <v>2E-3</v>
      </c>
      <c r="E105">
        <f t="shared" si="9"/>
        <v>10288.030213464264</v>
      </c>
      <c r="F105">
        <f t="shared" si="10"/>
        <v>10288</v>
      </c>
      <c r="G105">
        <f t="shared" si="12"/>
        <v>1.8164799999794923E-2</v>
      </c>
      <c r="J105">
        <f>G105</f>
        <v>1.8164799999794923E-2</v>
      </c>
      <c r="Q105" s="2">
        <f t="shared" si="11"/>
        <v>36129.044300000001</v>
      </c>
    </row>
    <row r="106" spans="1:35">
      <c r="A106" s="14" t="s">
        <v>34</v>
      </c>
      <c r="B106" s="12"/>
      <c r="C106" s="18">
        <v>51262.374900000003</v>
      </c>
      <c r="D106" s="18">
        <v>2.0000000000000001E-4</v>
      </c>
      <c r="E106">
        <f t="shared" si="9"/>
        <v>10479.027649657683</v>
      </c>
      <c r="F106">
        <f t="shared" si="10"/>
        <v>10479</v>
      </c>
      <c r="G106">
        <f t="shared" si="12"/>
        <v>1.6623400006210431E-2</v>
      </c>
      <c r="J106">
        <f>G106</f>
        <v>1.6623400006210431E-2</v>
      </c>
      <c r="O106">
        <f t="shared" ref="O106:O113" ca="1" si="13">+C$11+C$12*F106</f>
        <v>1.5529016721350481E-2</v>
      </c>
      <c r="Q106" s="2">
        <f t="shared" si="11"/>
        <v>36243.874900000003</v>
      </c>
    </row>
    <row r="107" spans="1:35">
      <c r="A107" s="15" t="s">
        <v>88</v>
      </c>
      <c r="B107" s="10"/>
      <c r="C107" s="23">
        <v>51601.460200000001</v>
      </c>
      <c r="D107" s="23">
        <v>2.9999999999999997E-4</v>
      </c>
      <c r="E107">
        <f t="shared" si="9"/>
        <v>11043.027340949688</v>
      </c>
      <c r="F107">
        <f t="shared" si="10"/>
        <v>11043</v>
      </c>
      <c r="G107">
        <f t="shared" si="12"/>
        <v>1.6437800004496239E-2</v>
      </c>
      <c r="J107">
        <f>G107</f>
        <v>1.6437800004496239E-2</v>
      </c>
      <c r="O107">
        <f t="shared" ca="1" si="13"/>
        <v>1.6084397110445896E-2</v>
      </c>
      <c r="Q107" s="2">
        <f t="shared" si="11"/>
        <v>36582.960200000001</v>
      </c>
    </row>
    <row r="108" spans="1:35">
      <c r="A108" s="16" t="s">
        <v>26</v>
      </c>
      <c r="B108" s="5"/>
      <c r="C108" s="17">
        <v>51814.891049999998</v>
      </c>
      <c r="D108" s="22">
        <v>8.0000000000000007E-5</v>
      </c>
      <c r="E108">
        <f t="shared" si="9"/>
        <v>11398.026314695198</v>
      </c>
      <c r="F108">
        <f t="shared" si="10"/>
        <v>11398</v>
      </c>
      <c r="G108">
        <f t="shared" si="12"/>
        <v>1.5820799999346491E-2</v>
      </c>
      <c r="K108">
        <f>G108</f>
        <v>1.5820799999346491E-2</v>
      </c>
      <c r="O108">
        <f t="shared" ca="1" si="13"/>
        <v>1.6433971646135387E-2</v>
      </c>
      <c r="Q108" s="2">
        <f t="shared" si="11"/>
        <v>36796.391049999998</v>
      </c>
    </row>
    <row r="109" spans="1:35">
      <c r="A109" s="15" t="s">
        <v>88</v>
      </c>
      <c r="B109" s="10"/>
      <c r="C109" s="23">
        <v>51975.416700000002</v>
      </c>
      <c r="D109" s="23">
        <v>2.0000000000000001E-4</v>
      </c>
      <c r="E109">
        <f t="shared" si="9"/>
        <v>11665.028207860283</v>
      </c>
      <c r="F109">
        <f t="shared" si="10"/>
        <v>11665</v>
      </c>
      <c r="G109">
        <f t="shared" si="12"/>
        <v>1.6959000000497326E-2</v>
      </c>
      <c r="J109">
        <f>G109</f>
        <v>1.6959000000497326E-2</v>
      </c>
      <c r="O109">
        <f t="shared" ca="1" si="13"/>
        <v>1.6696891085653962E-2</v>
      </c>
      <c r="Q109" s="2">
        <f t="shared" si="11"/>
        <v>36956.916700000002</v>
      </c>
    </row>
    <row r="110" spans="1:35">
      <c r="A110" s="15" t="s">
        <v>88</v>
      </c>
      <c r="B110" s="10"/>
      <c r="C110" s="23">
        <v>52337.347800000003</v>
      </c>
      <c r="D110" s="23">
        <v>2.9999999999999997E-4</v>
      </c>
      <c r="E110">
        <f t="shared" si="9"/>
        <v>12267.02725845014</v>
      </c>
      <c r="F110">
        <f t="shared" si="10"/>
        <v>12267</v>
      </c>
      <c r="G110">
        <f t="shared" si="12"/>
        <v>1.6388200005167164E-2</v>
      </c>
      <c r="J110">
        <f>G110</f>
        <v>1.6388200005167164E-2</v>
      </c>
      <c r="O110">
        <f t="shared" ca="1" si="13"/>
        <v>1.7289690720823186E-2</v>
      </c>
      <c r="Q110" s="2">
        <f t="shared" si="11"/>
        <v>37318.847800000003</v>
      </c>
    </row>
    <row r="111" spans="1:35">
      <c r="A111" s="24" t="s">
        <v>96</v>
      </c>
      <c r="B111" s="25" t="s">
        <v>90</v>
      </c>
      <c r="C111" s="26">
        <v>52622.323700000001</v>
      </c>
      <c r="D111" s="26">
        <v>2.9999999999999997E-4</v>
      </c>
      <c r="E111">
        <f t="shared" si="9"/>
        <v>12741.026926455979</v>
      </c>
      <c r="F111">
        <f t="shared" si="10"/>
        <v>12741</v>
      </c>
      <c r="G111">
        <f t="shared" si="12"/>
        <v>1.6188600005989429E-2</v>
      </c>
      <c r="J111">
        <f>G111</f>
        <v>1.6188600005989429E-2</v>
      </c>
      <c r="O111">
        <f t="shared" ca="1" si="13"/>
        <v>1.7756446579743804E-2</v>
      </c>
      <c r="Q111" s="2">
        <f t="shared" si="11"/>
        <v>37603.823700000001</v>
      </c>
    </row>
    <row r="112" spans="1:35">
      <c r="A112" s="27" t="s">
        <v>87</v>
      </c>
      <c r="B112" s="25"/>
      <c r="C112" s="26">
        <v>52633.747300000003</v>
      </c>
      <c r="D112" s="26">
        <v>1E-4</v>
      </c>
      <c r="E112">
        <f t="shared" si="9"/>
        <v>12760.027770413073</v>
      </c>
      <c r="F112">
        <f t="shared" si="10"/>
        <v>12760</v>
      </c>
      <c r="G112">
        <f t="shared" si="12"/>
        <v>1.6696000006049871E-2</v>
      </c>
      <c r="K112">
        <f>G112</f>
        <v>1.6696000006049871E-2</v>
      </c>
      <c r="O112">
        <f t="shared" ca="1" si="13"/>
        <v>1.7775156202780702E-2</v>
      </c>
      <c r="Q112" s="2">
        <f t="shared" si="11"/>
        <v>37615.247300000003</v>
      </c>
    </row>
    <row r="113" spans="1:17">
      <c r="A113" s="28" t="s">
        <v>92</v>
      </c>
      <c r="B113" s="25" t="s">
        <v>89</v>
      </c>
      <c r="C113" s="26">
        <v>53081.357799999998</v>
      </c>
      <c r="D113" s="26">
        <v>5.9999999999999995E-4</v>
      </c>
      <c r="E113">
        <f t="shared" si="9"/>
        <v>13504.537142594816</v>
      </c>
      <c r="F113">
        <f t="shared" si="10"/>
        <v>13504.5</v>
      </c>
      <c r="G113">
        <f t="shared" si="12"/>
        <v>2.2330699997837655E-2</v>
      </c>
      <c r="J113">
        <f>G113</f>
        <v>2.2330699997837655E-2</v>
      </c>
      <c r="O113">
        <f t="shared" ca="1" si="13"/>
        <v>1.8508278010726693E-2</v>
      </c>
      <c r="Q113" s="2">
        <f t="shared" si="11"/>
        <v>38062.857799999998</v>
      </c>
    </row>
    <row r="114" spans="1:17">
      <c r="A114" s="29" t="s">
        <v>93</v>
      </c>
      <c r="B114" s="25"/>
      <c r="C114" s="26">
        <v>53385.868999999999</v>
      </c>
      <c r="D114" s="26">
        <v>1E-4</v>
      </c>
      <c r="E114">
        <f t="shared" ref="E114:E140" si="14">(C114-C$7)/C$8</f>
        <v>14011.029823920013</v>
      </c>
      <c r="F114">
        <f t="shared" ref="F114:F140" si="15">ROUND(2*E114,0)/2</f>
        <v>14011</v>
      </c>
      <c r="G114">
        <f t="shared" ref="G114:G140" si="16">C114-(C$7+F114*C$8)</f>
        <v>1.7930599999090191E-2</v>
      </c>
      <c r="K114">
        <f>G114</f>
        <v>1.7930599999090191E-2</v>
      </c>
      <c r="O114">
        <f t="shared" ref="O114:O140" ca="1" si="17">+C$11+C$12*F114</f>
        <v>1.9007037172210431E-2</v>
      </c>
      <c r="Q114" s="2">
        <f t="shared" ref="Q114:Q140" si="18">C114-15018.5</f>
        <v>38367.368999999999</v>
      </c>
    </row>
    <row r="115" spans="1:17">
      <c r="A115" s="24" t="s">
        <v>97</v>
      </c>
      <c r="B115" s="25" t="s">
        <v>90</v>
      </c>
      <c r="C115" s="26">
        <v>53388.2739</v>
      </c>
      <c r="D115" s="26">
        <v>4.0000000000000002E-4</v>
      </c>
      <c r="E115">
        <f t="shared" si="14"/>
        <v>14015.029887790635</v>
      </c>
      <c r="F115">
        <f t="shared" si="15"/>
        <v>14015</v>
      </c>
      <c r="G115">
        <f t="shared" si="16"/>
        <v>1.7969000000448432E-2</v>
      </c>
      <c r="J115">
        <f t="shared" ref="J115:J139" si="19">G115</f>
        <v>1.7969000000448432E-2</v>
      </c>
      <c r="O115">
        <f t="shared" ca="1" si="17"/>
        <v>1.9010976040218203E-2</v>
      </c>
      <c r="Q115" s="2">
        <f t="shared" si="18"/>
        <v>38369.7739</v>
      </c>
    </row>
    <row r="116" spans="1:17">
      <c r="A116" s="24" t="s">
        <v>97</v>
      </c>
      <c r="B116" s="25" t="s">
        <v>90</v>
      </c>
      <c r="C116" s="26">
        <v>53406.311099999999</v>
      </c>
      <c r="D116" s="26">
        <v>5.9999999999999995E-4</v>
      </c>
      <c r="E116">
        <f t="shared" si="14"/>
        <v>14045.0311153041</v>
      </c>
      <c r="F116">
        <f t="shared" si="15"/>
        <v>14045</v>
      </c>
      <c r="G116">
        <f t="shared" si="16"/>
        <v>1.8707000002905261E-2</v>
      </c>
      <c r="J116">
        <f t="shared" si="19"/>
        <v>1.8707000002905261E-2</v>
      </c>
      <c r="O116">
        <f t="shared" ca="1" si="17"/>
        <v>1.904051755027647E-2</v>
      </c>
      <c r="Q116" s="2">
        <f t="shared" si="18"/>
        <v>38387.811099999999</v>
      </c>
    </row>
    <row r="117" spans="1:17">
      <c r="A117" s="24" t="s">
        <v>97</v>
      </c>
      <c r="B117" s="25" t="s">
        <v>90</v>
      </c>
      <c r="C117" s="26">
        <v>53409.316899999998</v>
      </c>
      <c r="D117" s="26">
        <v>2.0000000000000001E-4</v>
      </c>
      <c r="E117">
        <f t="shared" si="14"/>
        <v>14050.030654570724</v>
      </c>
      <c r="F117">
        <f t="shared" si="15"/>
        <v>14050</v>
      </c>
      <c r="G117">
        <f t="shared" si="16"/>
        <v>1.8430000003718305E-2</v>
      </c>
      <c r="J117">
        <f t="shared" si="19"/>
        <v>1.8430000003718305E-2</v>
      </c>
      <c r="O117">
        <f t="shared" ca="1" si="17"/>
        <v>1.9045441135286181E-2</v>
      </c>
      <c r="Q117" s="2">
        <f t="shared" si="18"/>
        <v>38390.816899999998</v>
      </c>
    </row>
    <row r="118" spans="1:17">
      <c r="A118" s="24" t="s">
        <v>97</v>
      </c>
      <c r="B118" s="25" t="s">
        <v>89</v>
      </c>
      <c r="C118" s="26">
        <v>53409.619899999998</v>
      </c>
      <c r="D118" s="26">
        <v>1.9E-3</v>
      </c>
      <c r="E118">
        <f t="shared" si="14"/>
        <v>14050.534633677047</v>
      </c>
      <c r="F118">
        <f t="shared" si="15"/>
        <v>14050.5</v>
      </c>
      <c r="G118">
        <f t="shared" si="16"/>
        <v>2.0822300000872929E-2</v>
      </c>
      <c r="J118">
        <f t="shared" si="19"/>
        <v>2.0822300000872929E-2</v>
      </c>
      <c r="O118">
        <f t="shared" ca="1" si="17"/>
        <v>1.9045933493787151E-2</v>
      </c>
      <c r="Q118" s="2">
        <f t="shared" si="18"/>
        <v>38391.119899999998</v>
      </c>
    </row>
    <row r="119" spans="1:17">
      <c r="A119" s="24" t="s">
        <v>97</v>
      </c>
      <c r="B119" s="25" t="s">
        <v>89</v>
      </c>
      <c r="C119" s="26">
        <v>53411.420700000002</v>
      </c>
      <c r="D119" s="26">
        <v>4.0000000000000002E-4</v>
      </c>
      <c r="E119">
        <f t="shared" si="14"/>
        <v>14053.529899600049</v>
      </c>
      <c r="F119">
        <f t="shared" si="15"/>
        <v>14053.5</v>
      </c>
      <c r="G119">
        <f t="shared" si="16"/>
        <v>1.7976100003579631E-2</v>
      </c>
      <c r="J119">
        <f t="shared" si="19"/>
        <v>1.7976100003579631E-2</v>
      </c>
      <c r="O119">
        <f t="shared" ca="1" si="17"/>
        <v>1.9048887644792976E-2</v>
      </c>
      <c r="Q119" s="2">
        <f t="shared" si="18"/>
        <v>38392.920700000002</v>
      </c>
    </row>
    <row r="120" spans="1:17">
      <c r="A120" s="24" t="s">
        <v>97</v>
      </c>
      <c r="B120" s="25" t="s">
        <v>89</v>
      </c>
      <c r="C120" s="26">
        <v>53440.2808</v>
      </c>
      <c r="D120" s="26">
        <v>1.2999999999999999E-3</v>
      </c>
      <c r="E120">
        <f t="shared" si="14"/>
        <v>14101.532828334075</v>
      </c>
      <c r="F120">
        <f t="shared" si="15"/>
        <v>14101.5</v>
      </c>
      <c r="G120">
        <f t="shared" si="16"/>
        <v>1.9736900001589675E-2</v>
      </c>
      <c r="J120">
        <f t="shared" si="19"/>
        <v>1.9736900001589675E-2</v>
      </c>
      <c r="O120">
        <f t="shared" ca="1" si="17"/>
        <v>1.9096154060886203E-2</v>
      </c>
      <c r="Q120" s="2">
        <f t="shared" si="18"/>
        <v>38421.7808</v>
      </c>
    </row>
    <row r="121" spans="1:17">
      <c r="A121" s="24" t="s">
        <v>97</v>
      </c>
      <c r="B121" s="25" t="s">
        <v>90</v>
      </c>
      <c r="C121" s="26">
        <v>53440.581599999998</v>
      </c>
      <c r="D121" s="26">
        <v>1E-3</v>
      </c>
      <c r="E121">
        <f t="shared" si="14"/>
        <v>14102.033148186156</v>
      </c>
      <c r="F121">
        <f t="shared" si="15"/>
        <v>14102</v>
      </c>
      <c r="G121">
        <f t="shared" si="16"/>
        <v>1.9929199996113311E-2</v>
      </c>
      <c r="J121">
        <f t="shared" si="19"/>
        <v>1.9929199996113311E-2</v>
      </c>
      <c r="O121">
        <f t="shared" ca="1" si="17"/>
        <v>1.9096646419387173E-2</v>
      </c>
      <c r="Q121" s="2">
        <f t="shared" si="18"/>
        <v>38422.081599999998</v>
      </c>
    </row>
    <row r="122" spans="1:17">
      <c r="A122" s="24" t="s">
        <v>97</v>
      </c>
      <c r="B122" s="25" t="s">
        <v>90</v>
      </c>
      <c r="C122" s="26">
        <v>53445.389900000002</v>
      </c>
      <c r="D122" s="26">
        <v>4.0000000000000002E-4</v>
      </c>
      <c r="E122">
        <f t="shared" si="14"/>
        <v>14110.030780981331</v>
      </c>
      <c r="F122">
        <f t="shared" si="15"/>
        <v>14110</v>
      </c>
      <c r="G122">
        <f t="shared" si="16"/>
        <v>1.8506000000343192E-2</v>
      </c>
      <c r="J122">
        <f t="shared" si="19"/>
        <v>1.8506000000343192E-2</v>
      </c>
      <c r="O122">
        <f t="shared" ca="1" si="17"/>
        <v>1.9104524155402713E-2</v>
      </c>
      <c r="Q122" s="2">
        <f t="shared" si="18"/>
        <v>38426.889900000002</v>
      </c>
    </row>
    <row r="123" spans="1:17">
      <c r="A123" s="24" t="s">
        <v>98</v>
      </c>
      <c r="B123" s="25" t="s">
        <v>90</v>
      </c>
      <c r="C123" s="26">
        <v>53674.452599999997</v>
      </c>
      <c r="D123" s="26">
        <v>5.9999999999999995E-4</v>
      </c>
      <c r="E123">
        <f t="shared" si="14"/>
        <v>14491.030169885866</v>
      </c>
      <c r="F123">
        <f t="shared" si="15"/>
        <v>14491</v>
      </c>
      <c r="G123">
        <f t="shared" si="16"/>
        <v>1.8138599996746052E-2</v>
      </c>
      <c r="J123">
        <f t="shared" si="19"/>
        <v>1.8138599996746052E-2</v>
      </c>
      <c r="O123">
        <f t="shared" ca="1" si="17"/>
        <v>1.9479701333142703E-2</v>
      </c>
      <c r="Q123" s="2">
        <f t="shared" si="18"/>
        <v>38655.952599999997</v>
      </c>
    </row>
    <row r="124" spans="1:17">
      <c r="A124" s="24" t="s">
        <v>98</v>
      </c>
      <c r="B124" s="25" t="s">
        <v>90</v>
      </c>
      <c r="C124" s="26">
        <v>53683.470399999998</v>
      </c>
      <c r="D124" s="26">
        <v>8.9999999999999998E-4</v>
      </c>
      <c r="E124">
        <f t="shared" si="14"/>
        <v>14506.029453004696</v>
      </c>
      <c r="F124">
        <f t="shared" si="15"/>
        <v>14506</v>
      </c>
      <c r="G124">
        <f t="shared" si="16"/>
        <v>1.7707600003632251E-2</v>
      </c>
      <c r="J124">
        <f t="shared" si="19"/>
        <v>1.7707600003632251E-2</v>
      </c>
      <c r="O124">
        <f t="shared" ca="1" si="17"/>
        <v>1.9494472088171837E-2</v>
      </c>
      <c r="Q124" s="2">
        <f t="shared" si="18"/>
        <v>38664.970399999998</v>
      </c>
    </row>
    <row r="125" spans="1:17">
      <c r="A125" s="24" t="s">
        <v>98</v>
      </c>
      <c r="B125" s="25" t="s">
        <v>90</v>
      </c>
      <c r="C125" s="26">
        <v>53686.477200000001</v>
      </c>
      <c r="D125" s="26">
        <v>2.0000000000000001E-4</v>
      </c>
      <c r="E125">
        <f t="shared" si="14"/>
        <v>14511.030655568708</v>
      </c>
      <c r="F125">
        <f t="shared" si="15"/>
        <v>14511</v>
      </c>
      <c r="G125">
        <f t="shared" si="16"/>
        <v>1.8430600001011044E-2</v>
      </c>
      <c r="J125">
        <f t="shared" si="19"/>
        <v>1.8430600001011044E-2</v>
      </c>
      <c r="O125">
        <f t="shared" ca="1" si="17"/>
        <v>1.9499395673181548E-2</v>
      </c>
      <c r="Q125" s="2">
        <f t="shared" si="18"/>
        <v>38667.977200000001</v>
      </c>
    </row>
    <row r="126" spans="1:17">
      <c r="A126" s="24" t="s">
        <v>98</v>
      </c>
      <c r="B126" s="25" t="s">
        <v>90</v>
      </c>
      <c r="C126" s="26">
        <v>53694.291499999999</v>
      </c>
      <c r="D126" s="26">
        <v>8.0000000000000004E-4</v>
      </c>
      <c r="E126">
        <f t="shared" si="14"/>
        <v>14524.028160289974</v>
      </c>
      <c r="F126">
        <f t="shared" si="15"/>
        <v>14524</v>
      </c>
      <c r="G126">
        <f t="shared" si="16"/>
        <v>1.6930400001001544E-2</v>
      </c>
      <c r="J126">
        <f t="shared" si="19"/>
        <v>1.6930400001001544E-2</v>
      </c>
      <c r="O126">
        <f t="shared" ca="1" si="17"/>
        <v>1.9512196994206796E-2</v>
      </c>
      <c r="Q126" s="2">
        <f t="shared" si="18"/>
        <v>38675.791499999999</v>
      </c>
    </row>
    <row r="127" spans="1:17">
      <c r="A127" s="24" t="s">
        <v>98</v>
      </c>
      <c r="B127" s="25" t="s">
        <v>89</v>
      </c>
      <c r="C127" s="26">
        <v>53694.589699999997</v>
      </c>
      <c r="D127" s="26">
        <v>1E-3</v>
      </c>
      <c r="E127">
        <f t="shared" si="14"/>
        <v>14524.524155568866</v>
      </c>
      <c r="F127">
        <f t="shared" si="15"/>
        <v>14524.5</v>
      </c>
      <c r="G127">
        <f t="shared" si="16"/>
        <v>1.4522699995723087E-2</v>
      </c>
      <c r="J127">
        <f t="shared" si="19"/>
        <v>1.4522699995723087E-2</v>
      </c>
      <c r="O127">
        <f t="shared" ca="1" si="17"/>
        <v>1.9512689352707765E-2</v>
      </c>
      <c r="Q127" s="2">
        <f t="shared" si="18"/>
        <v>38676.089699999997</v>
      </c>
    </row>
    <row r="128" spans="1:17">
      <c r="A128" s="24" t="s">
        <v>98</v>
      </c>
      <c r="B128" s="25" t="s">
        <v>89</v>
      </c>
      <c r="C128" s="26">
        <v>53741.488100000002</v>
      </c>
      <c r="D128" s="26">
        <v>1E-3</v>
      </c>
      <c r="E128">
        <f t="shared" si="14"/>
        <v>14602.530141443489</v>
      </c>
      <c r="F128">
        <f t="shared" si="15"/>
        <v>14602.5</v>
      </c>
      <c r="G128">
        <f t="shared" si="16"/>
        <v>1.812150000478141E-2</v>
      </c>
      <c r="J128">
        <f t="shared" si="19"/>
        <v>1.812150000478141E-2</v>
      </c>
      <c r="O128">
        <f t="shared" ca="1" si="17"/>
        <v>1.9589497278859259E-2</v>
      </c>
      <c r="Q128" s="2">
        <f t="shared" si="18"/>
        <v>38722.988100000002</v>
      </c>
    </row>
    <row r="129" spans="1:17">
      <c r="A129" s="24" t="s">
        <v>98</v>
      </c>
      <c r="B129" s="25" t="s">
        <v>89</v>
      </c>
      <c r="C129" s="26">
        <v>53746.296199999997</v>
      </c>
      <c r="D129" s="26">
        <v>6.9999999999999999E-4</v>
      </c>
      <c r="E129">
        <f t="shared" si="14"/>
        <v>14610.527441579172</v>
      </c>
      <c r="F129">
        <f t="shared" si="15"/>
        <v>14610.5</v>
      </c>
      <c r="G129">
        <f t="shared" si="16"/>
        <v>1.6498299999511801E-2</v>
      </c>
      <c r="J129">
        <f t="shared" si="19"/>
        <v>1.6498299999511801E-2</v>
      </c>
      <c r="O129">
        <f t="shared" ca="1" si="17"/>
        <v>1.9597375014874796E-2</v>
      </c>
      <c r="Q129" s="2">
        <f t="shared" si="18"/>
        <v>38727.796199999997</v>
      </c>
    </row>
    <row r="130" spans="1:17">
      <c r="A130" s="24" t="s">
        <v>98</v>
      </c>
      <c r="B130" s="25" t="s">
        <v>90</v>
      </c>
      <c r="C130" s="26">
        <v>53760.426399999997</v>
      </c>
      <c r="D130" s="26">
        <v>4.0000000000000002E-4</v>
      </c>
      <c r="E130">
        <f t="shared" si="14"/>
        <v>14634.03016622661</v>
      </c>
      <c r="F130">
        <f t="shared" si="15"/>
        <v>14634</v>
      </c>
      <c r="G130">
        <f t="shared" si="16"/>
        <v>1.8136400001822039E-2</v>
      </c>
      <c r="J130">
        <f t="shared" si="19"/>
        <v>1.8136400001822039E-2</v>
      </c>
      <c r="O130">
        <f t="shared" ca="1" si="17"/>
        <v>1.962051586442044E-2</v>
      </c>
      <c r="Q130" s="2">
        <f t="shared" si="18"/>
        <v>38741.926399999997</v>
      </c>
    </row>
    <row r="131" spans="1:17">
      <c r="A131" s="24" t="s">
        <v>98</v>
      </c>
      <c r="B131" s="25" t="s">
        <v>90</v>
      </c>
      <c r="C131" s="26">
        <v>53768.245000000003</v>
      </c>
      <c r="D131" s="26">
        <v>3.0000000000000001E-3</v>
      </c>
      <c r="E131">
        <f t="shared" si="14"/>
        <v>14647.034823126627</v>
      </c>
      <c r="F131">
        <f t="shared" si="15"/>
        <v>14647</v>
      </c>
      <c r="G131">
        <f t="shared" si="16"/>
        <v>2.0936200002324767E-2</v>
      </c>
      <c r="J131">
        <f t="shared" si="19"/>
        <v>2.0936200002324767E-2</v>
      </c>
      <c r="O131">
        <f t="shared" ca="1" si="17"/>
        <v>1.9633317185445691E-2</v>
      </c>
      <c r="Q131" s="2">
        <f t="shared" si="18"/>
        <v>38749.745000000003</v>
      </c>
    </row>
    <row r="132" spans="1:17">
      <c r="A132" s="24" t="s">
        <v>98</v>
      </c>
      <c r="B132" s="25" t="s">
        <v>89</v>
      </c>
      <c r="C132" s="26">
        <v>53768.546000000002</v>
      </c>
      <c r="D132" s="26">
        <v>5.0000000000000001E-3</v>
      </c>
      <c r="E132">
        <f t="shared" si="14"/>
        <v>14647.535475638188</v>
      </c>
      <c r="F132">
        <f t="shared" si="15"/>
        <v>14647.5</v>
      </c>
      <c r="G132">
        <f t="shared" si="16"/>
        <v>2.1328500006347895E-2</v>
      </c>
      <c r="J132">
        <f t="shared" si="19"/>
        <v>2.1328500006347895E-2</v>
      </c>
      <c r="O132">
        <f t="shared" ca="1" si="17"/>
        <v>1.9633809543946661E-2</v>
      </c>
      <c r="Q132" s="2">
        <f t="shared" si="18"/>
        <v>38750.046000000002</v>
      </c>
    </row>
    <row r="133" spans="1:17">
      <c r="A133" s="24" t="s">
        <v>95</v>
      </c>
      <c r="B133" s="30"/>
      <c r="C133" s="26">
        <v>53813.334300000002</v>
      </c>
      <c r="D133" s="26">
        <v>2.0000000000000001E-4</v>
      </c>
      <c r="E133">
        <f t="shared" si="14"/>
        <v>14722.031737709985</v>
      </c>
      <c r="F133">
        <f t="shared" si="15"/>
        <v>14722</v>
      </c>
      <c r="G133">
        <f t="shared" si="16"/>
        <v>1.9081200007349253E-2</v>
      </c>
      <c r="J133">
        <f t="shared" si="19"/>
        <v>1.9081200007349253E-2</v>
      </c>
      <c r="O133">
        <f t="shared" ca="1" si="17"/>
        <v>1.9707170960591356E-2</v>
      </c>
      <c r="Q133" s="2">
        <f t="shared" si="18"/>
        <v>38794.834300000002</v>
      </c>
    </row>
    <row r="134" spans="1:17">
      <c r="A134" s="26" t="s">
        <v>109</v>
      </c>
      <c r="B134" s="10"/>
      <c r="C134" s="17">
        <v>54116.347999999998</v>
      </c>
      <c r="D134" s="17">
        <v>5.9999999999999995E-4</v>
      </c>
      <c r="E134">
        <f t="shared" si="14"/>
        <v>15226.033631207716</v>
      </c>
      <c r="F134">
        <f t="shared" si="15"/>
        <v>15226</v>
      </c>
      <c r="G134">
        <f t="shared" si="16"/>
        <v>2.0219600002747029E-2</v>
      </c>
      <c r="J134">
        <f t="shared" si="19"/>
        <v>2.0219600002747029E-2</v>
      </c>
      <c r="O134">
        <f t="shared" ca="1" si="17"/>
        <v>2.0203468329570241E-2</v>
      </c>
      <c r="Q134" s="2">
        <f t="shared" si="18"/>
        <v>39097.847999999998</v>
      </c>
    </row>
    <row r="135" spans="1:17">
      <c r="A135" s="14" t="s">
        <v>107</v>
      </c>
      <c r="B135" s="5" t="s">
        <v>89</v>
      </c>
      <c r="C135" s="17">
        <v>54165.351600000002</v>
      </c>
      <c r="D135" s="17">
        <v>8.9999999999999998E-4</v>
      </c>
      <c r="E135">
        <f t="shared" si="14"/>
        <v>15307.541190727989</v>
      </c>
      <c r="F135">
        <f t="shared" si="15"/>
        <v>15307.5</v>
      </c>
      <c r="G135">
        <f t="shared" si="16"/>
        <v>2.4764500005403534E-2</v>
      </c>
      <c r="J135">
        <f t="shared" si="19"/>
        <v>2.4764500005403534E-2</v>
      </c>
      <c r="O135">
        <f t="shared" ca="1" si="17"/>
        <v>2.028372276522853E-2</v>
      </c>
      <c r="Q135" s="2">
        <f t="shared" si="18"/>
        <v>39146.851600000002</v>
      </c>
    </row>
    <row r="136" spans="1:17">
      <c r="A136" s="26" t="s">
        <v>109</v>
      </c>
      <c r="B136" s="5" t="s">
        <v>89</v>
      </c>
      <c r="C136" s="17">
        <v>54171.362500000003</v>
      </c>
      <c r="D136" s="17">
        <v>1.6999999999999999E-3</v>
      </c>
      <c r="E136">
        <f t="shared" si="14"/>
        <v>15317.539104953074</v>
      </c>
      <c r="F136">
        <f t="shared" si="15"/>
        <v>15317.5</v>
      </c>
      <c r="G136">
        <f t="shared" si="16"/>
        <v>2.3510500002885237E-2</v>
      </c>
      <c r="J136">
        <f t="shared" si="19"/>
        <v>2.3510500002885237E-2</v>
      </c>
      <c r="O136">
        <f t="shared" ca="1" si="17"/>
        <v>2.0293569935247953E-2</v>
      </c>
      <c r="Q136" s="2">
        <f t="shared" si="18"/>
        <v>39152.862500000003</v>
      </c>
    </row>
    <row r="137" spans="1:17">
      <c r="A137" s="30" t="s">
        <v>108</v>
      </c>
      <c r="B137" s="10" t="s">
        <v>90</v>
      </c>
      <c r="C137" s="31">
        <v>54184.292200000004</v>
      </c>
      <c r="D137" s="31">
        <v>2.0000000000000001E-4</v>
      </c>
      <c r="E137">
        <f t="shared" si="14"/>
        <v>15339.045041095096</v>
      </c>
      <c r="F137">
        <f t="shared" si="15"/>
        <v>15339</v>
      </c>
      <c r="G137">
        <f t="shared" si="16"/>
        <v>2.7079400002548937E-2</v>
      </c>
      <c r="J137">
        <f t="shared" si="19"/>
        <v>2.7079400002548937E-2</v>
      </c>
      <c r="O137">
        <f t="shared" ca="1" si="17"/>
        <v>2.0314741350789714E-2</v>
      </c>
      <c r="Q137" s="2">
        <f t="shared" si="18"/>
        <v>39165.792200000004</v>
      </c>
    </row>
    <row r="138" spans="1:17">
      <c r="A138" s="51" t="s">
        <v>112</v>
      </c>
      <c r="B138" s="52" t="s">
        <v>90</v>
      </c>
      <c r="C138" s="53">
        <v>54456.637600000002</v>
      </c>
      <c r="D138" s="53">
        <v>1E-4</v>
      </c>
      <c r="E138">
        <f t="shared" si="14"/>
        <v>15792.036431535193</v>
      </c>
      <c r="F138">
        <f t="shared" si="15"/>
        <v>15792</v>
      </c>
      <c r="G138">
        <f t="shared" si="16"/>
        <v>2.1903200002270751E-2</v>
      </c>
      <c r="J138">
        <f t="shared" si="19"/>
        <v>2.1903200002270751E-2</v>
      </c>
      <c r="O138">
        <f t="shared" ca="1" si="17"/>
        <v>2.0760818152669541E-2</v>
      </c>
      <c r="Q138" s="2">
        <f t="shared" si="18"/>
        <v>39438.137600000002</v>
      </c>
    </row>
    <row r="139" spans="1:17">
      <c r="A139" s="51" t="s">
        <v>113</v>
      </c>
      <c r="B139" s="52" t="s">
        <v>90</v>
      </c>
      <c r="C139" s="51">
        <v>54860.652399999999</v>
      </c>
      <c r="D139" s="51">
        <v>1E-4</v>
      </c>
      <c r="E139">
        <f t="shared" si="14"/>
        <v>16464.033190101254</v>
      </c>
      <c r="F139">
        <f t="shared" si="15"/>
        <v>16464</v>
      </c>
      <c r="G139">
        <f t="shared" si="16"/>
        <v>1.9954399998823646E-2</v>
      </c>
      <c r="J139">
        <f t="shared" si="19"/>
        <v>1.9954399998823646E-2</v>
      </c>
      <c r="O139">
        <f t="shared" ca="1" si="17"/>
        <v>2.1422547977974722E-2</v>
      </c>
      <c r="Q139" s="2">
        <f t="shared" si="18"/>
        <v>39842.152399999999</v>
      </c>
    </row>
    <row r="140" spans="1:17">
      <c r="A140" s="3" t="s">
        <v>111</v>
      </c>
      <c r="C140" s="50">
        <v>54880.794099999999</v>
      </c>
      <c r="D140" s="17">
        <v>5.0000000000000001E-4</v>
      </c>
      <c r="E140">
        <f t="shared" si="14"/>
        <v>16497.534826952204</v>
      </c>
      <c r="F140">
        <f t="shared" si="15"/>
        <v>16497.5</v>
      </c>
      <c r="G140">
        <f t="shared" si="16"/>
        <v>2.0938500005286187E-2</v>
      </c>
      <c r="K140">
        <f>G140</f>
        <v>2.0938500005286187E-2</v>
      </c>
      <c r="O140">
        <f t="shared" ca="1" si="17"/>
        <v>2.1455535997539785E-2</v>
      </c>
      <c r="Q140" s="2">
        <f t="shared" si="18"/>
        <v>39862.294099999999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I312"/>
  <sheetViews>
    <sheetView tabSelected="1" workbookViewId="0">
      <pane xSplit="13" ySplit="22" topLeftCell="N250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5.140625" customWidth="1"/>
    <col min="2" max="2" width="4.28515625" customWidth="1"/>
    <col min="3" max="3" width="12.5703125" customWidth="1"/>
    <col min="4" max="4" width="9.85546875" customWidth="1"/>
    <col min="5" max="5" width="10" customWidth="1"/>
    <col min="6" max="6" width="15.7109375" customWidth="1"/>
    <col min="7" max="7" width="10.28515625" customWidth="1"/>
    <col min="8" max="15" width="9.28515625" customWidth="1"/>
    <col min="16" max="16" width="6.7109375" customWidth="1"/>
    <col min="17" max="17" width="12.42578125" customWidth="1"/>
  </cols>
  <sheetData>
    <row r="1" spans="1:6" ht="20.25">
      <c r="A1" s="1" t="s">
        <v>91</v>
      </c>
    </row>
    <row r="2" spans="1:6">
      <c r="A2" t="s">
        <v>2</v>
      </c>
      <c r="B2" t="s">
        <v>3</v>
      </c>
    </row>
    <row r="3" spans="1:6" ht="13.5" thickBot="1"/>
    <row r="4" spans="1:6" ht="13.5" thickBot="1">
      <c r="A4" s="3" t="s">
        <v>4</v>
      </c>
      <c r="C4" s="7">
        <v>25504.491000000002</v>
      </c>
      <c r="D4" s="8">
        <v>0.60121539999999996</v>
      </c>
    </row>
    <row r="5" spans="1:6">
      <c r="A5" s="32" t="s">
        <v>100</v>
      </c>
      <c r="B5" s="33"/>
      <c r="C5" s="34">
        <v>-9.5</v>
      </c>
      <c r="D5" s="33" t="s">
        <v>101</v>
      </c>
    </row>
    <row r="6" spans="1:6">
      <c r="A6" s="3" t="s">
        <v>5</v>
      </c>
    </row>
    <row r="7" spans="1:6">
      <c r="A7" t="s">
        <v>6</v>
      </c>
      <c r="C7">
        <v>44962.222099999999</v>
      </c>
    </row>
    <row r="8" spans="1:6">
      <c r="A8" t="s">
        <v>7</v>
      </c>
      <c r="C8">
        <v>0.60121539999999996</v>
      </c>
    </row>
    <row r="9" spans="1:6">
      <c r="A9" s="48" t="s">
        <v>110</v>
      </c>
      <c r="B9" s="49">
        <v>190</v>
      </c>
      <c r="C9" s="36" t="str">
        <f>"F"&amp;B9</f>
        <v>F190</v>
      </c>
      <c r="D9" s="37" t="str">
        <f>"G"&amp;B9</f>
        <v>G190</v>
      </c>
    </row>
    <row r="10" spans="1:6" ht="13.5" thickBot="1">
      <c r="A10" s="33"/>
      <c r="B10" s="33"/>
      <c r="C10" s="4" t="s">
        <v>8</v>
      </c>
      <c r="D10" s="4" t="s">
        <v>9</v>
      </c>
      <c r="E10" s="33"/>
    </row>
    <row r="11" spans="1:6">
      <c r="A11" s="33" t="s">
        <v>10</v>
      </c>
      <c r="B11" s="33"/>
      <c r="C11" s="35">
        <f ca="1">INTERCEPT(INDIRECT($D$9):G988,INDIRECT($C$9):F988)</f>
        <v>4.9799664614055134E-3</v>
      </c>
      <c r="D11" s="5"/>
      <c r="E11" s="33"/>
    </row>
    <row r="12" spans="1:6">
      <c r="A12" s="33" t="s">
        <v>11</v>
      </c>
      <c r="B12" s="33"/>
      <c r="C12" s="35">
        <f ca="1">SLOPE(INDIRECT($D$9):G988,INDIRECT($C$9):F988)</f>
        <v>1.0309859867182636E-6</v>
      </c>
      <c r="D12" s="5"/>
      <c r="E12" s="33"/>
    </row>
    <row r="13" spans="1:6">
      <c r="A13" s="33" t="s">
        <v>12</v>
      </c>
      <c r="B13" s="33"/>
      <c r="C13" s="5" t="s">
        <v>102</v>
      </c>
    </row>
    <row r="14" spans="1:6">
      <c r="A14" s="33"/>
      <c r="B14" s="33"/>
      <c r="C14" s="33"/>
    </row>
    <row r="15" spans="1:6">
      <c r="A15" s="38" t="s">
        <v>13</v>
      </c>
      <c r="B15" s="33"/>
      <c r="C15" s="39">
        <f ca="1">(C7+C11)+(C8+C12)*INT(MAX(F21:F3529))</f>
        <v>59582.007032252703</v>
      </c>
      <c r="E15" s="40" t="s">
        <v>117</v>
      </c>
      <c r="F15" s="34">
        <v>1</v>
      </c>
    </row>
    <row r="16" spans="1:6">
      <c r="A16" s="42" t="s">
        <v>14</v>
      </c>
      <c r="B16" s="33"/>
      <c r="C16" s="43">
        <f ca="1">+C8+C12</f>
        <v>0.60121643098598665</v>
      </c>
      <c r="E16" s="40" t="s">
        <v>103</v>
      </c>
      <c r="F16" s="41">
        <f ca="1">NOW()+15018.5+$C$5/24</f>
        <v>60175.788799537033</v>
      </c>
    </row>
    <row r="17" spans="1:35" ht="13.5" thickBot="1">
      <c r="A17" s="40" t="s">
        <v>94</v>
      </c>
      <c r="B17" s="33"/>
      <c r="C17" s="33">
        <f>COUNT(C21:C2187)</f>
        <v>248</v>
      </c>
      <c r="E17" s="40" t="s">
        <v>118</v>
      </c>
      <c r="F17" s="41">
        <f ca="1">ROUND(2*(F16-$C$7)/$C$8,0)/2+F15</f>
        <v>25305.5</v>
      </c>
    </row>
    <row r="18" spans="1:35" ht="14.25" thickTop="1" thickBot="1">
      <c r="A18" s="42" t="s">
        <v>15</v>
      </c>
      <c r="B18" s="33"/>
      <c r="C18" s="45">
        <f ca="1">+C15</f>
        <v>59582.007032252703</v>
      </c>
      <c r="D18" s="46">
        <f ca="1">+C16</f>
        <v>0.60121643098598665</v>
      </c>
      <c r="E18" s="40" t="s">
        <v>104</v>
      </c>
      <c r="F18" s="37">
        <f ca="1">ROUND(2*(F16-$C$15)/$C$16,0)/2+F15</f>
        <v>988.5</v>
      </c>
    </row>
    <row r="19" spans="1:35" ht="13.5" thickTop="1">
      <c r="E19" s="40" t="s">
        <v>105</v>
      </c>
      <c r="F19" s="44">
        <f ca="1">+$C$15+$C$16*F18-15018.5-$C$5/24</f>
        <v>45158.205307615688</v>
      </c>
    </row>
    <row r="20" spans="1:35" ht="13.5" thickBot="1">
      <c r="A20" s="4" t="s">
        <v>17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6" t="s">
        <v>58</v>
      </c>
      <c r="I20" s="6" t="s">
        <v>141</v>
      </c>
      <c r="J20" s="6" t="s">
        <v>136</v>
      </c>
      <c r="K20" s="6" t="s">
        <v>134</v>
      </c>
      <c r="L20" s="6" t="s">
        <v>694</v>
      </c>
      <c r="M20" s="6" t="s">
        <v>695</v>
      </c>
      <c r="N20" s="6" t="s">
        <v>696</v>
      </c>
      <c r="O20" s="6" t="s">
        <v>27</v>
      </c>
      <c r="P20" s="4" t="s">
        <v>28</v>
      </c>
      <c r="Q20" s="4" t="s">
        <v>29</v>
      </c>
    </row>
    <row r="21" spans="1:35">
      <c r="A21" s="78" t="s">
        <v>149</v>
      </c>
      <c r="B21" s="79" t="s">
        <v>89</v>
      </c>
      <c r="C21" s="78">
        <v>21252.448</v>
      </c>
      <c r="D21" s="78" t="s">
        <v>141</v>
      </c>
      <c r="E21">
        <f t="shared" ref="E21:E84" si="0">(C21-C$7)/C$8</f>
        <v>-39436.405155290435</v>
      </c>
      <c r="F21">
        <f t="shared" ref="F21:F84" si="1">ROUND(2*E21,0)/2</f>
        <v>-39436.5</v>
      </c>
      <c r="G21">
        <f t="shared" ref="G21:G52" si="2">C21-(C$7+F21*C$8)</f>
        <v>5.7022099997993791E-2</v>
      </c>
      <c r="H21">
        <f>G21</f>
        <v>5.7022099997993791E-2</v>
      </c>
      <c r="O21">
        <f ca="1">+C$11+C$12*F21</f>
        <v>-3.5678512403809287E-2</v>
      </c>
      <c r="Q21" s="2">
        <f t="shared" ref="Q21:Q84" si="3">C21-15018.5</f>
        <v>6233.9480000000003</v>
      </c>
    </row>
    <row r="22" spans="1:35">
      <c r="A22" t="s">
        <v>30</v>
      </c>
      <c r="B22" s="5"/>
      <c r="C22" s="17">
        <v>25504.491000000002</v>
      </c>
      <c r="D22" s="17"/>
      <c r="E22">
        <f t="shared" si="0"/>
        <v>-32363.993171166272</v>
      </c>
      <c r="F22">
        <f t="shared" si="1"/>
        <v>-32364</v>
      </c>
      <c r="G22">
        <f t="shared" si="2"/>
        <v>4.1056000009120908E-3</v>
      </c>
      <c r="H22">
        <f>G22</f>
        <v>4.1056000009120908E-3</v>
      </c>
      <c r="Q22" s="2">
        <f t="shared" si="3"/>
        <v>10485.991000000002</v>
      </c>
    </row>
    <row r="23" spans="1:35">
      <c r="A23" s="78" t="s">
        <v>155</v>
      </c>
      <c r="B23" s="79" t="s">
        <v>90</v>
      </c>
      <c r="C23" s="78">
        <v>25504.494999999999</v>
      </c>
      <c r="D23" s="78" t="s">
        <v>141</v>
      </c>
      <c r="E23">
        <f t="shared" si="0"/>
        <v>-32363.986517976755</v>
      </c>
      <c r="F23">
        <f t="shared" si="1"/>
        <v>-32364</v>
      </c>
      <c r="G23">
        <f t="shared" si="2"/>
        <v>8.1055999980890192E-3</v>
      </c>
      <c r="I23">
        <f t="shared" ref="I23:I54" si="4">G23</f>
        <v>8.1055999980890192E-3</v>
      </c>
      <c r="O23">
        <f t="shared" ref="O23:O54" ca="1" si="5">+C$11+C$12*F23</f>
        <v>-2.8386864012744366E-2</v>
      </c>
      <c r="Q23" s="2">
        <f t="shared" si="3"/>
        <v>10485.994999999999</v>
      </c>
      <c r="AD23" t="s">
        <v>41</v>
      </c>
      <c r="AE23">
        <v>9</v>
      </c>
      <c r="AG23" t="s">
        <v>38</v>
      </c>
      <c r="AI23" t="s">
        <v>37</v>
      </c>
    </row>
    <row r="24" spans="1:35">
      <c r="A24" s="78" t="s">
        <v>155</v>
      </c>
      <c r="B24" s="79" t="s">
        <v>90</v>
      </c>
      <c r="C24" s="78">
        <v>25518.325000000001</v>
      </c>
      <c r="D24" s="78" t="s">
        <v>141</v>
      </c>
      <c r="E24">
        <f t="shared" si="0"/>
        <v>-32340.983115202969</v>
      </c>
      <c r="F24">
        <f t="shared" si="1"/>
        <v>-32341</v>
      </c>
      <c r="G24">
        <f t="shared" si="2"/>
        <v>1.0151400001632283E-2</v>
      </c>
      <c r="I24">
        <f t="shared" si="4"/>
        <v>1.0151400001632283E-2</v>
      </c>
      <c r="O24">
        <f t="shared" ca="1" si="5"/>
        <v>-2.8363151335049845E-2</v>
      </c>
      <c r="Q24" s="2">
        <f t="shared" si="3"/>
        <v>10499.825000000001</v>
      </c>
      <c r="AD24" t="s">
        <v>41</v>
      </c>
      <c r="AE24">
        <v>8</v>
      </c>
      <c r="AG24" t="s">
        <v>38</v>
      </c>
      <c r="AI24" t="s">
        <v>37</v>
      </c>
    </row>
    <row r="25" spans="1:35">
      <c r="A25" s="78" t="s">
        <v>155</v>
      </c>
      <c r="B25" s="79" t="s">
        <v>90</v>
      </c>
      <c r="C25" s="78">
        <v>25530.353999999999</v>
      </c>
      <c r="D25" s="78" t="s">
        <v>141</v>
      </c>
      <c r="E25">
        <f t="shared" si="0"/>
        <v>-32320.975311011662</v>
      </c>
      <c r="F25">
        <f t="shared" si="1"/>
        <v>-32321</v>
      </c>
      <c r="G25">
        <f t="shared" si="2"/>
        <v>1.484340000024531E-2</v>
      </c>
      <c r="I25">
        <f t="shared" si="4"/>
        <v>1.484340000024531E-2</v>
      </c>
      <c r="O25">
        <f t="shared" ca="1" si="5"/>
        <v>-2.8342531615315483E-2</v>
      </c>
      <c r="Q25" s="2">
        <f t="shared" si="3"/>
        <v>10511.853999999999</v>
      </c>
      <c r="AD25" t="s">
        <v>58</v>
      </c>
      <c r="AI25" t="s">
        <v>51</v>
      </c>
    </row>
    <row r="26" spans="1:35">
      <c r="A26" s="78" t="s">
        <v>155</v>
      </c>
      <c r="B26" s="79" t="s">
        <v>90</v>
      </c>
      <c r="C26" s="78">
        <v>25536.363000000001</v>
      </c>
      <c r="D26" s="78" t="s">
        <v>141</v>
      </c>
      <c r="E26">
        <f t="shared" si="0"/>
        <v>-32310.980557051596</v>
      </c>
      <c r="F26">
        <f t="shared" si="1"/>
        <v>-32311</v>
      </c>
      <c r="G26">
        <f t="shared" si="2"/>
        <v>1.1689400002069306E-2</v>
      </c>
      <c r="I26">
        <f t="shared" si="4"/>
        <v>1.1689400002069306E-2</v>
      </c>
      <c r="O26">
        <f t="shared" ca="1" si="5"/>
        <v>-2.8332221755448299E-2</v>
      </c>
      <c r="Q26" s="2">
        <f t="shared" si="3"/>
        <v>10517.863000000001</v>
      </c>
      <c r="AD26" t="s">
        <v>41</v>
      </c>
      <c r="AE26">
        <v>8</v>
      </c>
      <c r="AG26" t="s">
        <v>38</v>
      </c>
      <c r="AI26" t="s">
        <v>37</v>
      </c>
    </row>
    <row r="27" spans="1:35">
      <c r="A27" s="78" t="s">
        <v>155</v>
      </c>
      <c r="B27" s="79" t="s">
        <v>90</v>
      </c>
      <c r="C27" s="78">
        <v>25546.578000000001</v>
      </c>
      <c r="D27" s="78" t="s">
        <v>141</v>
      </c>
      <c r="E27">
        <f t="shared" si="0"/>
        <v>-32293.989974308708</v>
      </c>
      <c r="F27">
        <f t="shared" si="1"/>
        <v>-32294</v>
      </c>
      <c r="G27">
        <f t="shared" si="2"/>
        <v>6.0276000003796071E-3</v>
      </c>
      <c r="I27">
        <f t="shared" si="4"/>
        <v>6.0276000003796071E-3</v>
      </c>
      <c r="O27">
        <f t="shared" ca="1" si="5"/>
        <v>-2.8314694993674089E-2</v>
      </c>
      <c r="Q27" s="2">
        <f t="shared" si="3"/>
        <v>10528.078000000001</v>
      </c>
      <c r="AD27" t="s">
        <v>41</v>
      </c>
      <c r="AE27">
        <v>8</v>
      </c>
      <c r="AG27" t="s">
        <v>38</v>
      </c>
      <c r="AI27" t="s">
        <v>37</v>
      </c>
    </row>
    <row r="28" spans="1:35">
      <c r="A28" s="78" t="s">
        <v>155</v>
      </c>
      <c r="B28" s="79" t="s">
        <v>90</v>
      </c>
      <c r="C28" s="78">
        <v>25547.18</v>
      </c>
      <c r="D28" s="78" t="s">
        <v>141</v>
      </c>
      <c r="E28">
        <f t="shared" si="0"/>
        <v>-32292.988669285583</v>
      </c>
      <c r="F28">
        <f t="shared" si="1"/>
        <v>-32293</v>
      </c>
      <c r="G28">
        <f t="shared" si="2"/>
        <v>6.812200001149904E-3</v>
      </c>
      <c r="I28">
        <f t="shared" si="4"/>
        <v>6.812200001149904E-3</v>
      </c>
      <c r="O28">
        <f t="shared" ca="1" si="5"/>
        <v>-2.8313664007687374E-2</v>
      </c>
      <c r="Q28" s="2">
        <f t="shared" si="3"/>
        <v>10528.68</v>
      </c>
      <c r="AD28" t="s">
        <v>41</v>
      </c>
      <c r="AE28">
        <v>7</v>
      </c>
      <c r="AG28" t="s">
        <v>38</v>
      </c>
      <c r="AI28" t="s">
        <v>37</v>
      </c>
    </row>
    <row r="29" spans="1:35">
      <c r="A29" s="78" t="s">
        <v>155</v>
      </c>
      <c r="B29" s="79" t="s">
        <v>90</v>
      </c>
      <c r="C29" s="78">
        <v>25548.383999999998</v>
      </c>
      <c r="D29" s="78" t="s">
        <v>141</v>
      </c>
      <c r="E29">
        <f t="shared" si="0"/>
        <v>-32290.986059239338</v>
      </c>
      <c r="F29">
        <f t="shared" si="1"/>
        <v>-32291</v>
      </c>
      <c r="G29">
        <f t="shared" si="2"/>
        <v>8.381399999052519E-3</v>
      </c>
      <c r="I29">
        <f t="shared" si="4"/>
        <v>8.381399999052519E-3</v>
      </c>
      <c r="O29">
        <f t="shared" ca="1" si="5"/>
        <v>-2.8311602035713937E-2</v>
      </c>
      <c r="Q29" s="2">
        <f t="shared" si="3"/>
        <v>10529.883999999998</v>
      </c>
      <c r="AD29" t="s">
        <v>41</v>
      </c>
      <c r="AE29">
        <v>8</v>
      </c>
      <c r="AG29" t="s">
        <v>38</v>
      </c>
      <c r="AI29" t="s">
        <v>37</v>
      </c>
    </row>
    <row r="30" spans="1:35">
      <c r="A30" s="78" t="s">
        <v>155</v>
      </c>
      <c r="B30" s="79" t="s">
        <v>90</v>
      </c>
      <c r="C30" s="78">
        <v>25572.429</v>
      </c>
      <c r="D30" s="78" t="s">
        <v>141</v>
      </c>
      <c r="E30">
        <f t="shared" si="0"/>
        <v>-32250.992073722664</v>
      </c>
      <c r="F30">
        <f t="shared" si="1"/>
        <v>-32251</v>
      </c>
      <c r="G30">
        <f t="shared" si="2"/>
        <v>4.7654000009060837E-3</v>
      </c>
      <c r="I30">
        <f t="shared" si="4"/>
        <v>4.7654000009060837E-3</v>
      </c>
      <c r="O30">
        <f t="shared" ca="1" si="5"/>
        <v>-2.8270362596245206E-2</v>
      </c>
      <c r="Q30" s="2">
        <f t="shared" si="3"/>
        <v>10553.929</v>
      </c>
      <c r="AD30" t="s">
        <v>58</v>
      </c>
      <c r="AI30" t="s">
        <v>51</v>
      </c>
    </row>
    <row r="31" spans="1:35">
      <c r="A31" s="78" t="s">
        <v>155</v>
      </c>
      <c r="B31" s="79" t="s">
        <v>90</v>
      </c>
      <c r="C31" s="78">
        <v>25584.456999999999</v>
      </c>
      <c r="D31" s="78" t="s">
        <v>141</v>
      </c>
      <c r="E31">
        <f t="shared" si="0"/>
        <v>-32230.985932828735</v>
      </c>
      <c r="F31">
        <f t="shared" si="1"/>
        <v>-32231</v>
      </c>
      <c r="G31">
        <f t="shared" si="2"/>
        <v>8.4573999993153848E-3</v>
      </c>
      <c r="I31">
        <f t="shared" si="4"/>
        <v>8.4573999993153848E-3</v>
      </c>
      <c r="O31">
        <f t="shared" ca="1" si="5"/>
        <v>-2.8249742876510837E-2</v>
      </c>
      <c r="Q31" s="2">
        <f t="shared" si="3"/>
        <v>10565.956999999999</v>
      </c>
      <c r="AD31" t="s">
        <v>41</v>
      </c>
      <c r="AE31">
        <v>7</v>
      </c>
      <c r="AG31" t="s">
        <v>38</v>
      </c>
      <c r="AI31" t="s">
        <v>37</v>
      </c>
    </row>
    <row r="32" spans="1:35">
      <c r="A32" s="78" t="s">
        <v>155</v>
      </c>
      <c r="B32" s="79" t="s">
        <v>90</v>
      </c>
      <c r="C32" s="78">
        <v>25586.255000000001</v>
      </c>
      <c r="D32" s="78" t="s">
        <v>141</v>
      </c>
      <c r="E32">
        <f t="shared" si="0"/>
        <v>-32227.995324138403</v>
      </c>
      <c r="F32">
        <f t="shared" si="1"/>
        <v>-32228</v>
      </c>
      <c r="G32">
        <f t="shared" si="2"/>
        <v>2.811199999996461E-3</v>
      </c>
      <c r="I32">
        <f t="shared" si="4"/>
        <v>2.811199999996461E-3</v>
      </c>
      <c r="O32">
        <f t="shared" ca="1" si="5"/>
        <v>-2.8246649918550686E-2</v>
      </c>
      <c r="Q32" s="2">
        <f t="shared" si="3"/>
        <v>10567.755000000001</v>
      </c>
      <c r="AD32" t="s">
        <v>41</v>
      </c>
      <c r="AE32">
        <v>7</v>
      </c>
      <c r="AG32" t="s">
        <v>38</v>
      </c>
      <c r="AI32" t="s">
        <v>37</v>
      </c>
    </row>
    <row r="33" spans="1:35">
      <c r="A33" s="78" t="s">
        <v>184</v>
      </c>
      <c r="B33" s="79" t="s">
        <v>90</v>
      </c>
      <c r="C33" s="78">
        <v>25590.460999999999</v>
      </c>
      <c r="D33" s="78" t="s">
        <v>141</v>
      </c>
      <c r="E33">
        <f t="shared" si="0"/>
        <v>-32220.999495355576</v>
      </c>
      <c r="F33">
        <f t="shared" si="1"/>
        <v>-32221</v>
      </c>
      <c r="G33">
        <f t="shared" si="2"/>
        <v>3.0340000012074597E-4</v>
      </c>
      <c r="I33">
        <f t="shared" si="4"/>
        <v>3.0340000012074597E-4</v>
      </c>
      <c r="O33">
        <f t="shared" ca="1" si="5"/>
        <v>-2.823943301664366E-2</v>
      </c>
      <c r="Q33" s="2">
        <f t="shared" si="3"/>
        <v>10571.960999999999</v>
      </c>
      <c r="AE33">
        <v>7</v>
      </c>
      <c r="AG33" t="s">
        <v>38</v>
      </c>
      <c r="AI33" t="s">
        <v>37</v>
      </c>
    </row>
    <row r="34" spans="1:35">
      <c r="A34" s="78" t="s">
        <v>155</v>
      </c>
      <c r="B34" s="79" t="s">
        <v>90</v>
      </c>
      <c r="C34" s="78">
        <v>25640.356</v>
      </c>
      <c r="D34" s="78" t="s">
        <v>141</v>
      </c>
      <c r="E34">
        <f t="shared" si="0"/>
        <v>-32138.00927255024</v>
      </c>
      <c r="F34">
        <f t="shared" si="1"/>
        <v>-32138</v>
      </c>
      <c r="G34">
        <f t="shared" si="2"/>
        <v>-5.5748000013409182E-3</v>
      </c>
      <c r="I34">
        <f t="shared" si="4"/>
        <v>-5.5748000013409182E-3</v>
      </c>
      <c r="O34">
        <f t="shared" ca="1" si="5"/>
        <v>-2.815386117974604E-2</v>
      </c>
      <c r="Q34" s="2">
        <f t="shared" si="3"/>
        <v>10621.856</v>
      </c>
      <c r="AD34" t="s">
        <v>41</v>
      </c>
      <c r="AE34">
        <v>8</v>
      </c>
      <c r="AG34" t="s">
        <v>38</v>
      </c>
      <c r="AI34" t="s">
        <v>37</v>
      </c>
    </row>
    <row r="35" spans="1:35">
      <c r="A35" s="78" t="s">
        <v>155</v>
      </c>
      <c r="B35" s="79" t="s">
        <v>90</v>
      </c>
      <c r="C35" s="78">
        <v>25642.165000000001</v>
      </c>
      <c r="D35" s="78" t="s">
        <v>141</v>
      </c>
      <c r="E35">
        <f t="shared" si="0"/>
        <v>-32135.00036758872</v>
      </c>
      <c r="F35">
        <f t="shared" si="1"/>
        <v>-32135</v>
      </c>
      <c r="G35">
        <f t="shared" si="2"/>
        <v>-2.209999984188471E-4</v>
      </c>
      <c r="I35">
        <f t="shared" si="4"/>
        <v>-2.209999984188471E-4</v>
      </c>
      <c r="O35">
        <f t="shared" ca="1" si="5"/>
        <v>-2.8150768221785888E-2</v>
      </c>
      <c r="Q35" s="2">
        <f t="shared" si="3"/>
        <v>10623.665000000001</v>
      </c>
      <c r="AD35" t="s">
        <v>41</v>
      </c>
      <c r="AE35">
        <v>9</v>
      </c>
      <c r="AG35" t="s">
        <v>38</v>
      </c>
      <c r="AI35" t="s">
        <v>37</v>
      </c>
    </row>
    <row r="36" spans="1:35">
      <c r="A36" s="78" t="s">
        <v>155</v>
      </c>
      <c r="B36" s="79" t="s">
        <v>90</v>
      </c>
      <c r="C36" s="78">
        <v>25655.4</v>
      </c>
      <c r="D36" s="78" t="s">
        <v>141</v>
      </c>
      <c r="E36">
        <f t="shared" si="0"/>
        <v>-32112.986626756399</v>
      </c>
      <c r="F36">
        <f t="shared" si="1"/>
        <v>-32113</v>
      </c>
      <c r="G36">
        <f t="shared" si="2"/>
        <v>8.0402000021422282E-3</v>
      </c>
      <c r="I36">
        <f t="shared" si="4"/>
        <v>8.0402000021422282E-3</v>
      </c>
      <c r="O36">
        <f t="shared" ca="1" si="5"/>
        <v>-2.8128086530078082E-2</v>
      </c>
      <c r="Q36" s="2">
        <f t="shared" si="3"/>
        <v>10636.900000000001</v>
      </c>
      <c r="AD36" t="s">
        <v>41</v>
      </c>
      <c r="AE36">
        <v>7</v>
      </c>
      <c r="AG36" t="s">
        <v>38</v>
      </c>
      <c r="AI36" t="s">
        <v>37</v>
      </c>
    </row>
    <row r="37" spans="1:35">
      <c r="A37" s="78" t="s">
        <v>155</v>
      </c>
      <c r="B37" s="79" t="s">
        <v>90</v>
      </c>
      <c r="C37" s="78">
        <v>25672.238000000001</v>
      </c>
      <c r="D37" s="78" t="s">
        <v>141</v>
      </c>
      <c r="E37">
        <f t="shared" si="0"/>
        <v>-32084.980025461755</v>
      </c>
      <c r="F37">
        <f t="shared" si="1"/>
        <v>-32085</v>
      </c>
      <c r="G37">
        <f t="shared" si="2"/>
        <v>1.2009000001853565E-2</v>
      </c>
      <c r="I37">
        <f t="shared" si="4"/>
        <v>1.2009000001853565E-2</v>
      </c>
      <c r="O37">
        <f t="shared" ca="1" si="5"/>
        <v>-2.8099218922449973E-2</v>
      </c>
      <c r="Q37" s="2">
        <f t="shared" si="3"/>
        <v>10653.738000000001</v>
      </c>
    </row>
    <row r="38" spans="1:35">
      <c r="A38" s="78" t="s">
        <v>155</v>
      </c>
      <c r="B38" s="79" t="s">
        <v>90</v>
      </c>
      <c r="C38" s="78">
        <v>25673.436000000002</v>
      </c>
      <c r="D38" s="78" t="s">
        <v>141</v>
      </c>
      <c r="E38">
        <f t="shared" si="0"/>
        <v>-32082.987395199787</v>
      </c>
      <c r="F38">
        <f t="shared" si="1"/>
        <v>-32083</v>
      </c>
      <c r="G38">
        <f t="shared" si="2"/>
        <v>7.5782000021717977E-3</v>
      </c>
      <c r="I38">
        <f t="shared" si="4"/>
        <v>7.5782000021717977E-3</v>
      </c>
      <c r="O38">
        <f t="shared" ca="1" si="5"/>
        <v>-2.8097156950476536E-2</v>
      </c>
      <c r="Q38" s="2">
        <f t="shared" si="3"/>
        <v>10654.936000000002</v>
      </c>
      <c r="AD38" t="s">
        <v>41</v>
      </c>
      <c r="AE38">
        <v>8</v>
      </c>
      <c r="AG38" t="s">
        <v>38</v>
      </c>
      <c r="AI38" t="s">
        <v>37</v>
      </c>
    </row>
    <row r="39" spans="1:35">
      <c r="A39" s="78" t="s">
        <v>155</v>
      </c>
      <c r="B39" s="79" t="s">
        <v>90</v>
      </c>
      <c r="C39" s="78">
        <v>25705.296999999999</v>
      </c>
      <c r="D39" s="78" t="s">
        <v>141</v>
      </c>
      <c r="E39">
        <f t="shared" si="0"/>
        <v>-32029.993077356306</v>
      </c>
      <c r="F39">
        <f t="shared" si="1"/>
        <v>-32030</v>
      </c>
      <c r="G39">
        <f t="shared" si="2"/>
        <v>4.1619999974500388E-3</v>
      </c>
      <c r="I39">
        <f t="shared" si="4"/>
        <v>4.1619999974500388E-3</v>
      </c>
      <c r="O39">
        <f t="shared" ca="1" si="5"/>
        <v>-2.8042514693180469E-2</v>
      </c>
      <c r="Q39" s="2">
        <f t="shared" si="3"/>
        <v>10686.796999999999</v>
      </c>
    </row>
    <row r="40" spans="1:35">
      <c r="A40" s="78" t="s">
        <v>155</v>
      </c>
      <c r="B40" s="79" t="s">
        <v>90</v>
      </c>
      <c r="C40" s="78">
        <v>25714.308000000001</v>
      </c>
      <c r="D40" s="78" t="s">
        <v>141</v>
      </c>
      <c r="E40">
        <f t="shared" si="0"/>
        <v>-32015.00510465966</v>
      </c>
      <c r="F40">
        <f t="shared" si="1"/>
        <v>-32015</v>
      </c>
      <c r="G40">
        <f t="shared" si="2"/>
        <v>-3.0689999985042959E-3</v>
      </c>
      <c r="I40">
        <f t="shared" si="4"/>
        <v>-3.0689999985042959E-3</v>
      </c>
      <c r="O40">
        <f t="shared" ca="1" si="5"/>
        <v>-2.8027049903379696E-2</v>
      </c>
      <c r="Q40" s="2">
        <f t="shared" si="3"/>
        <v>10695.808000000001</v>
      </c>
    </row>
    <row r="41" spans="1:35">
      <c r="A41" s="78" t="s">
        <v>155</v>
      </c>
      <c r="B41" s="79" t="s">
        <v>90</v>
      </c>
      <c r="C41" s="78">
        <v>25732.350999999999</v>
      </c>
      <c r="D41" s="78" t="s">
        <v>141</v>
      </c>
      <c r="E41">
        <f t="shared" si="0"/>
        <v>-31984.994230021388</v>
      </c>
      <c r="F41">
        <f t="shared" si="1"/>
        <v>-31985</v>
      </c>
      <c r="G41">
        <f t="shared" si="2"/>
        <v>3.4689999993133824E-3</v>
      </c>
      <c r="I41">
        <f t="shared" si="4"/>
        <v>3.4689999993133824E-3</v>
      </c>
      <c r="O41">
        <f t="shared" ca="1" si="5"/>
        <v>-2.7996120323778149E-2</v>
      </c>
      <c r="Q41" s="2">
        <f t="shared" si="3"/>
        <v>10713.850999999999</v>
      </c>
      <c r="AD41" t="s">
        <v>41</v>
      </c>
      <c r="AI41" t="s">
        <v>51</v>
      </c>
    </row>
    <row r="42" spans="1:35">
      <c r="A42" s="78" t="s">
        <v>155</v>
      </c>
      <c r="B42" s="79" t="s">
        <v>90</v>
      </c>
      <c r="C42" s="78">
        <v>25881.445</v>
      </c>
      <c r="D42" s="78" t="s">
        <v>141</v>
      </c>
      <c r="E42">
        <f t="shared" si="0"/>
        <v>-31737.006570357313</v>
      </c>
      <c r="F42">
        <f t="shared" si="1"/>
        <v>-31737</v>
      </c>
      <c r="G42">
        <f t="shared" si="2"/>
        <v>-3.9501999999629334E-3</v>
      </c>
      <c r="I42">
        <f t="shared" si="4"/>
        <v>-3.9501999999629334E-3</v>
      </c>
      <c r="O42">
        <f t="shared" ca="1" si="5"/>
        <v>-2.7740435799072018E-2</v>
      </c>
      <c r="Q42" s="2">
        <f t="shared" si="3"/>
        <v>10862.945</v>
      </c>
      <c r="AD42" t="s">
        <v>41</v>
      </c>
      <c r="AE42">
        <v>6</v>
      </c>
      <c r="AG42" t="s">
        <v>38</v>
      </c>
      <c r="AI42" t="s">
        <v>37</v>
      </c>
    </row>
    <row r="43" spans="1:35">
      <c r="A43" s="78" t="s">
        <v>155</v>
      </c>
      <c r="B43" s="79" t="s">
        <v>90</v>
      </c>
      <c r="C43" s="78">
        <v>25884.458999999999</v>
      </c>
      <c r="D43" s="78" t="s">
        <v>141</v>
      </c>
      <c r="E43">
        <f t="shared" si="0"/>
        <v>-31731.993392052169</v>
      </c>
      <c r="F43">
        <f t="shared" si="1"/>
        <v>-31732</v>
      </c>
      <c r="G43">
        <f t="shared" si="2"/>
        <v>3.9727999974275008E-3</v>
      </c>
      <c r="I43">
        <f t="shared" si="4"/>
        <v>3.9727999974275008E-3</v>
      </c>
      <c r="O43">
        <f t="shared" ca="1" si="5"/>
        <v>-2.7735280869138429E-2</v>
      </c>
      <c r="Q43" s="2">
        <f t="shared" si="3"/>
        <v>10865.958999999999</v>
      </c>
      <c r="AD43" t="s">
        <v>41</v>
      </c>
      <c r="AE43">
        <v>8</v>
      </c>
      <c r="AG43" t="s">
        <v>38</v>
      </c>
      <c r="AI43" t="s">
        <v>37</v>
      </c>
    </row>
    <row r="44" spans="1:35">
      <c r="A44" s="78" t="s">
        <v>155</v>
      </c>
      <c r="B44" s="79" t="s">
        <v>90</v>
      </c>
      <c r="C44" s="78">
        <v>25893.475999999999</v>
      </c>
      <c r="D44" s="78" t="s">
        <v>141</v>
      </c>
      <c r="E44">
        <f t="shared" si="0"/>
        <v>-31716.995439571245</v>
      </c>
      <c r="F44">
        <f t="shared" si="1"/>
        <v>-31717</v>
      </c>
      <c r="G44">
        <f t="shared" si="2"/>
        <v>2.7417999990575481E-3</v>
      </c>
      <c r="I44">
        <f t="shared" si="4"/>
        <v>2.7417999990575481E-3</v>
      </c>
      <c r="O44">
        <f t="shared" ca="1" si="5"/>
        <v>-2.7719816079337649E-2</v>
      </c>
      <c r="Q44" s="2">
        <f t="shared" si="3"/>
        <v>10874.975999999999</v>
      </c>
    </row>
    <row r="45" spans="1:35">
      <c r="A45" s="78" t="s">
        <v>155</v>
      </c>
      <c r="B45" s="79" t="s">
        <v>90</v>
      </c>
      <c r="C45" s="78">
        <v>25951.19</v>
      </c>
      <c r="D45" s="78" t="s">
        <v>141</v>
      </c>
      <c r="E45">
        <f t="shared" si="0"/>
        <v>-31620.999894546949</v>
      </c>
      <c r="F45">
        <f t="shared" si="1"/>
        <v>-31621</v>
      </c>
      <c r="G45">
        <f t="shared" si="2"/>
        <v>6.3399998907698318E-5</v>
      </c>
      <c r="I45">
        <f t="shared" si="4"/>
        <v>6.3399998907698318E-5</v>
      </c>
      <c r="O45">
        <f t="shared" ca="1" si="5"/>
        <v>-2.7620841424612699E-2</v>
      </c>
      <c r="Q45" s="2">
        <f t="shared" si="3"/>
        <v>10932.689999999999</v>
      </c>
      <c r="AD45" t="s">
        <v>41</v>
      </c>
      <c r="AE45">
        <v>9</v>
      </c>
      <c r="AG45" t="s">
        <v>38</v>
      </c>
      <c r="AI45" t="s">
        <v>37</v>
      </c>
    </row>
    <row r="46" spans="1:35">
      <c r="A46" s="78" t="s">
        <v>155</v>
      </c>
      <c r="B46" s="79" t="s">
        <v>90</v>
      </c>
      <c r="C46" s="78">
        <v>25966.214</v>
      </c>
      <c r="D46" s="78" t="s">
        <v>141</v>
      </c>
      <c r="E46">
        <f t="shared" si="0"/>
        <v>-31596.010514700723</v>
      </c>
      <c r="F46">
        <f t="shared" si="1"/>
        <v>-31596</v>
      </c>
      <c r="G46">
        <f t="shared" si="2"/>
        <v>-6.3216000016836915E-3</v>
      </c>
      <c r="I46">
        <f t="shared" si="4"/>
        <v>-6.3216000016836915E-3</v>
      </c>
      <c r="O46">
        <f t="shared" ca="1" si="5"/>
        <v>-2.7595066774944742E-2</v>
      </c>
      <c r="Q46" s="2">
        <f t="shared" si="3"/>
        <v>10947.714</v>
      </c>
      <c r="AD46" t="s">
        <v>81</v>
      </c>
      <c r="AE46">
        <v>33</v>
      </c>
      <c r="AG46" t="s">
        <v>82</v>
      </c>
      <c r="AI46" t="s">
        <v>37</v>
      </c>
    </row>
    <row r="47" spans="1:35">
      <c r="A47" s="78" t="s">
        <v>155</v>
      </c>
      <c r="B47" s="79" t="s">
        <v>90</v>
      </c>
      <c r="C47" s="78">
        <v>25975.234</v>
      </c>
      <c r="D47" s="78" t="s">
        <v>141</v>
      </c>
      <c r="E47">
        <f t="shared" si="0"/>
        <v>-31581.007572327657</v>
      </c>
      <c r="F47">
        <f t="shared" si="1"/>
        <v>-31581</v>
      </c>
      <c r="G47">
        <f t="shared" si="2"/>
        <v>-4.5525999994424637E-3</v>
      </c>
      <c r="I47">
        <f t="shared" si="4"/>
        <v>-4.5525999994424637E-3</v>
      </c>
      <c r="O47">
        <f t="shared" ca="1" si="5"/>
        <v>-2.7579601985143969E-2</v>
      </c>
      <c r="Q47" s="2">
        <f t="shared" si="3"/>
        <v>10956.734</v>
      </c>
    </row>
    <row r="48" spans="1:35">
      <c r="A48" s="78" t="s">
        <v>155</v>
      </c>
      <c r="B48" s="79" t="s">
        <v>90</v>
      </c>
      <c r="C48" s="78">
        <v>26011.31</v>
      </c>
      <c r="D48" s="78" t="s">
        <v>141</v>
      </c>
      <c r="E48">
        <f t="shared" si="0"/>
        <v>-31521.002456024911</v>
      </c>
      <c r="F48">
        <f t="shared" si="1"/>
        <v>-31521</v>
      </c>
      <c r="G48">
        <f t="shared" si="2"/>
        <v>-1.4765999985684175E-3</v>
      </c>
      <c r="I48">
        <f t="shared" si="4"/>
        <v>-1.4765999985684175E-3</v>
      </c>
      <c r="O48">
        <f t="shared" ca="1" si="5"/>
        <v>-2.7517742825940869E-2</v>
      </c>
      <c r="Q48" s="2">
        <f t="shared" si="3"/>
        <v>10992.810000000001</v>
      </c>
    </row>
    <row r="49" spans="1:35">
      <c r="A49" s="78" t="s">
        <v>229</v>
      </c>
      <c r="B49" s="79" t="s">
        <v>90</v>
      </c>
      <c r="C49" s="78">
        <v>28425.794999999998</v>
      </c>
      <c r="D49" s="78" t="s">
        <v>141</v>
      </c>
      <c r="E49">
        <f t="shared" si="0"/>
        <v>-27504.995880012393</v>
      </c>
      <c r="F49">
        <f t="shared" si="1"/>
        <v>-27505</v>
      </c>
      <c r="G49">
        <f t="shared" si="2"/>
        <v>2.4769999981799629E-3</v>
      </c>
      <c r="I49">
        <f t="shared" si="4"/>
        <v>2.4769999981799629E-3</v>
      </c>
      <c r="O49">
        <f t="shared" ca="1" si="5"/>
        <v>-2.3377303103280327E-2</v>
      </c>
      <c r="Q49" s="2">
        <f t="shared" si="3"/>
        <v>13407.294999999998</v>
      </c>
      <c r="AD49" t="s">
        <v>41</v>
      </c>
      <c r="AE49">
        <v>6</v>
      </c>
      <c r="AG49" t="s">
        <v>43</v>
      </c>
      <c r="AI49" t="s">
        <v>37</v>
      </c>
    </row>
    <row r="50" spans="1:35">
      <c r="A50" s="78" t="s">
        <v>229</v>
      </c>
      <c r="B50" s="79" t="s">
        <v>90</v>
      </c>
      <c r="C50" s="78">
        <v>28428.803</v>
      </c>
      <c r="D50" s="78" t="s">
        <v>141</v>
      </c>
      <c r="E50">
        <f t="shared" si="0"/>
        <v>-27499.992681491527</v>
      </c>
      <c r="F50">
        <f t="shared" si="1"/>
        <v>-27500</v>
      </c>
      <c r="G50">
        <f t="shared" si="2"/>
        <v>4.3999999979860149E-3</v>
      </c>
      <c r="I50">
        <f t="shared" si="4"/>
        <v>4.3999999979860149E-3</v>
      </c>
      <c r="O50">
        <f t="shared" ca="1" si="5"/>
        <v>-2.3372148173346735E-2</v>
      </c>
      <c r="Q50" s="2">
        <f t="shared" si="3"/>
        <v>13410.303</v>
      </c>
      <c r="AD50" t="s">
        <v>41</v>
      </c>
      <c r="AE50">
        <v>6</v>
      </c>
      <c r="AG50" t="s">
        <v>43</v>
      </c>
      <c r="AI50" t="s">
        <v>37</v>
      </c>
    </row>
    <row r="51" spans="1:35">
      <c r="A51" s="78" t="s">
        <v>229</v>
      </c>
      <c r="B51" s="79" t="s">
        <v>90</v>
      </c>
      <c r="C51" s="78">
        <v>28437.824000000001</v>
      </c>
      <c r="D51" s="78" t="s">
        <v>141</v>
      </c>
      <c r="E51">
        <f t="shared" si="0"/>
        <v>-27484.988075821078</v>
      </c>
      <c r="F51">
        <f t="shared" si="1"/>
        <v>-27485</v>
      </c>
      <c r="G51">
        <f t="shared" si="2"/>
        <v>7.1690000004309695E-3</v>
      </c>
      <c r="I51">
        <f t="shared" si="4"/>
        <v>7.1690000004309695E-3</v>
      </c>
      <c r="O51">
        <f t="shared" ca="1" si="5"/>
        <v>-2.3356683383545962E-2</v>
      </c>
      <c r="Q51" s="2">
        <f t="shared" si="3"/>
        <v>13419.324000000001</v>
      </c>
      <c r="AD51" t="s">
        <v>41</v>
      </c>
      <c r="AE51">
        <v>10</v>
      </c>
      <c r="AG51" t="s">
        <v>38</v>
      </c>
      <c r="AI51" t="s">
        <v>37</v>
      </c>
    </row>
    <row r="52" spans="1:35">
      <c r="A52" s="78" t="s">
        <v>229</v>
      </c>
      <c r="B52" s="79" t="s">
        <v>90</v>
      </c>
      <c r="C52" s="78">
        <v>28461.873</v>
      </c>
      <c r="D52" s="78" t="s">
        <v>141</v>
      </c>
      <c r="E52">
        <f t="shared" si="0"/>
        <v>-27444.987437114887</v>
      </c>
      <c r="F52">
        <f t="shared" si="1"/>
        <v>-27445</v>
      </c>
      <c r="G52">
        <f t="shared" si="2"/>
        <v>7.5529999994614627E-3</v>
      </c>
      <c r="I52">
        <f t="shared" si="4"/>
        <v>7.5529999994614627E-3</v>
      </c>
      <c r="O52">
        <f t="shared" ca="1" si="5"/>
        <v>-2.3315443944077231E-2</v>
      </c>
      <c r="Q52" s="2">
        <f t="shared" si="3"/>
        <v>13443.373</v>
      </c>
      <c r="AD52" t="s">
        <v>41</v>
      </c>
      <c r="AE52">
        <v>12</v>
      </c>
      <c r="AG52" t="s">
        <v>38</v>
      </c>
      <c r="AI52" t="s">
        <v>37</v>
      </c>
    </row>
    <row r="53" spans="1:35">
      <c r="A53" s="78" t="s">
        <v>229</v>
      </c>
      <c r="B53" s="79" t="s">
        <v>90</v>
      </c>
      <c r="C53" s="78">
        <v>28484.722000000002</v>
      </c>
      <c r="D53" s="78" t="s">
        <v>141</v>
      </c>
      <c r="E53">
        <f t="shared" si="0"/>
        <v>-27406.982755265417</v>
      </c>
      <c r="F53">
        <f t="shared" si="1"/>
        <v>-27407</v>
      </c>
      <c r="G53">
        <f t="shared" ref="G53:G84" si="6">C53-(C$7+F53*C$8)</f>
        <v>1.0367800001404248E-2</v>
      </c>
      <c r="I53">
        <f t="shared" si="4"/>
        <v>1.0367800001404248E-2</v>
      </c>
      <c r="O53">
        <f t="shared" ca="1" si="5"/>
        <v>-2.3276266476581937E-2</v>
      </c>
      <c r="Q53" s="2">
        <f t="shared" si="3"/>
        <v>13466.222000000002</v>
      </c>
      <c r="AD53" t="s">
        <v>41</v>
      </c>
      <c r="AE53">
        <v>8</v>
      </c>
      <c r="AG53" t="s">
        <v>38</v>
      </c>
      <c r="AI53" t="s">
        <v>37</v>
      </c>
    </row>
    <row r="54" spans="1:35">
      <c r="A54" s="78" t="s">
        <v>229</v>
      </c>
      <c r="B54" s="79" t="s">
        <v>90</v>
      </c>
      <c r="C54" s="78">
        <v>28516.582999999999</v>
      </c>
      <c r="D54" s="78" t="s">
        <v>141</v>
      </c>
      <c r="E54">
        <f t="shared" si="0"/>
        <v>-27353.988437421933</v>
      </c>
      <c r="F54">
        <f t="shared" si="1"/>
        <v>-27354</v>
      </c>
      <c r="G54">
        <f t="shared" si="6"/>
        <v>6.9515999966824893E-3</v>
      </c>
      <c r="I54">
        <f t="shared" si="4"/>
        <v>6.9515999966824893E-3</v>
      </c>
      <c r="O54">
        <f t="shared" ca="1" si="5"/>
        <v>-2.3221624219285867E-2</v>
      </c>
      <c r="Q54" s="2">
        <f t="shared" si="3"/>
        <v>13498.082999999999</v>
      </c>
      <c r="AD54" t="s">
        <v>41</v>
      </c>
      <c r="AE54">
        <v>6</v>
      </c>
      <c r="AG54" t="s">
        <v>43</v>
      </c>
      <c r="AI54" t="s">
        <v>37</v>
      </c>
    </row>
    <row r="55" spans="1:35">
      <c r="A55" s="78" t="s">
        <v>229</v>
      </c>
      <c r="B55" s="79" t="s">
        <v>90</v>
      </c>
      <c r="C55" s="78">
        <v>28517.787</v>
      </c>
      <c r="D55" s="78" t="s">
        <v>141</v>
      </c>
      <c r="E55">
        <f t="shared" si="0"/>
        <v>-27351.98582737568</v>
      </c>
      <c r="F55">
        <f t="shared" si="1"/>
        <v>-27352</v>
      </c>
      <c r="G55">
        <f t="shared" si="6"/>
        <v>8.5207999982230831E-3</v>
      </c>
      <c r="I55">
        <f t="shared" ref="I55:I86" si="7">G55</f>
        <v>8.5207999982230831E-3</v>
      </c>
      <c r="O55">
        <f t="shared" ref="O55:O86" ca="1" si="8">+C$11+C$12*F55</f>
        <v>-2.321956224731243E-2</v>
      </c>
      <c r="Q55" s="2">
        <f t="shared" si="3"/>
        <v>13499.287</v>
      </c>
      <c r="AD55" t="s">
        <v>41</v>
      </c>
      <c r="AE55">
        <v>6</v>
      </c>
      <c r="AG55" t="s">
        <v>43</v>
      </c>
      <c r="AI55" t="s">
        <v>37</v>
      </c>
    </row>
    <row r="56" spans="1:35">
      <c r="A56" s="78" t="s">
        <v>229</v>
      </c>
      <c r="B56" s="79" t="s">
        <v>90</v>
      </c>
      <c r="C56" s="78">
        <v>28576.706999999999</v>
      </c>
      <c r="D56" s="78" t="s">
        <v>141</v>
      </c>
      <c r="E56">
        <f t="shared" si="0"/>
        <v>-27253.984345710374</v>
      </c>
      <c r="F56">
        <f t="shared" si="1"/>
        <v>-27254</v>
      </c>
      <c r="G56">
        <f t="shared" si="6"/>
        <v>9.4116000000212807E-3</v>
      </c>
      <c r="I56">
        <f t="shared" si="7"/>
        <v>9.4116000000212807E-3</v>
      </c>
      <c r="O56">
        <f t="shared" ca="1" si="8"/>
        <v>-2.311852562061404E-2</v>
      </c>
      <c r="Q56" s="2">
        <f t="shared" si="3"/>
        <v>13558.206999999999</v>
      </c>
      <c r="AD56" t="s">
        <v>41</v>
      </c>
      <c r="AE56">
        <v>11</v>
      </c>
      <c r="AG56" t="s">
        <v>38</v>
      </c>
      <c r="AI56" t="s">
        <v>37</v>
      </c>
    </row>
    <row r="57" spans="1:35">
      <c r="A57" s="78" t="s">
        <v>248</v>
      </c>
      <c r="B57" s="79" t="s">
        <v>90</v>
      </c>
      <c r="C57" s="78">
        <v>29136.44</v>
      </c>
      <c r="D57" s="78" t="s">
        <v>141</v>
      </c>
      <c r="E57">
        <f t="shared" si="0"/>
        <v>-26322.981912971627</v>
      </c>
      <c r="F57">
        <f t="shared" si="1"/>
        <v>-26323</v>
      </c>
      <c r="G57">
        <f t="shared" si="6"/>
        <v>1.0874199997488176E-2</v>
      </c>
      <c r="I57">
        <f t="shared" si="7"/>
        <v>1.0874199997488176E-2</v>
      </c>
      <c r="O57">
        <f t="shared" ca="1" si="8"/>
        <v>-2.2158677666979338E-2</v>
      </c>
      <c r="Q57" s="2">
        <f t="shared" si="3"/>
        <v>14117.939999999999</v>
      </c>
      <c r="AD57" t="s">
        <v>41</v>
      </c>
      <c r="AE57">
        <v>7</v>
      </c>
      <c r="AG57" t="s">
        <v>38</v>
      </c>
      <c r="AI57" t="s">
        <v>37</v>
      </c>
    </row>
    <row r="58" spans="1:35">
      <c r="A58" s="78" t="s">
        <v>253</v>
      </c>
      <c r="B58" s="79" t="s">
        <v>90</v>
      </c>
      <c r="C58" s="78">
        <v>32206.84</v>
      </c>
      <c r="D58" s="78" t="s">
        <v>141</v>
      </c>
      <c r="E58">
        <f t="shared" si="0"/>
        <v>-21215.993635558902</v>
      </c>
      <c r="F58">
        <f t="shared" si="1"/>
        <v>-21216</v>
      </c>
      <c r="G58">
        <f t="shared" si="6"/>
        <v>3.8263999995251652E-3</v>
      </c>
      <c r="I58">
        <f t="shared" si="7"/>
        <v>3.8263999995251652E-3</v>
      </c>
      <c r="O58">
        <f t="shared" ca="1" si="8"/>
        <v>-1.6893432232809168E-2</v>
      </c>
      <c r="Q58" s="2">
        <f t="shared" si="3"/>
        <v>17188.34</v>
      </c>
      <c r="AD58" t="s">
        <v>41</v>
      </c>
      <c r="AE58">
        <v>10</v>
      </c>
      <c r="AG58" t="s">
        <v>38</v>
      </c>
      <c r="AI58" t="s">
        <v>37</v>
      </c>
    </row>
    <row r="59" spans="1:35">
      <c r="A59" s="78" t="s">
        <v>257</v>
      </c>
      <c r="B59" s="79" t="s">
        <v>90</v>
      </c>
      <c r="C59" s="78">
        <v>33359.389000000003</v>
      </c>
      <c r="D59" s="78" t="s">
        <v>141</v>
      </c>
      <c r="E59">
        <f t="shared" si="0"/>
        <v>-19298.961902838812</v>
      </c>
      <c r="F59">
        <f t="shared" si="1"/>
        <v>-19299</v>
      </c>
      <c r="G59">
        <f t="shared" si="6"/>
        <v>2.2904600002220832E-2</v>
      </c>
      <c r="I59">
        <f t="shared" si="7"/>
        <v>2.2904600002220832E-2</v>
      </c>
      <c r="O59">
        <f t="shared" ca="1" si="8"/>
        <v>-1.4917032096270256E-2</v>
      </c>
      <c r="Q59" s="2">
        <f t="shared" si="3"/>
        <v>18340.889000000003</v>
      </c>
      <c r="AD59" t="s">
        <v>41</v>
      </c>
      <c r="AE59">
        <v>8</v>
      </c>
      <c r="AG59" t="s">
        <v>38</v>
      </c>
      <c r="AI59" t="s">
        <v>37</v>
      </c>
    </row>
    <row r="60" spans="1:35">
      <c r="A60" s="78" t="s">
        <v>257</v>
      </c>
      <c r="B60" s="79" t="s">
        <v>90</v>
      </c>
      <c r="C60" s="78">
        <v>33568.572999999997</v>
      </c>
      <c r="D60" s="78" t="s">
        <v>141</v>
      </c>
      <c r="E60">
        <f t="shared" si="0"/>
        <v>-18951.026703574131</v>
      </c>
      <c r="F60">
        <f t="shared" si="1"/>
        <v>-18951</v>
      </c>
      <c r="G60">
        <f t="shared" si="6"/>
        <v>-1.6054600004281383E-2</v>
      </c>
      <c r="I60">
        <f t="shared" si="7"/>
        <v>-1.6054600004281383E-2</v>
      </c>
      <c r="O60">
        <f t="shared" ca="1" si="8"/>
        <v>-1.4558248972892301E-2</v>
      </c>
      <c r="Q60" s="2">
        <f t="shared" si="3"/>
        <v>18550.072999999997</v>
      </c>
      <c r="AD60" t="s">
        <v>41</v>
      </c>
      <c r="AE60">
        <v>8</v>
      </c>
      <c r="AG60" t="s">
        <v>38</v>
      </c>
      <c r="AI60" t="s">
        <v>37</v>
      </c>
    </row>
    <row r="61" spans="1:35">
      <c r="A61" s="78" t="s">
        <v>257</v>
      </c>
      <c r="B61" s="79" t="s">
        <v>90</v>
      </c>
      <c r="C61" s="78">
        <v>33630.502999999997</v>
      </c>
      <c r="D61" s="78" t="s">
        <v>141</v>
      </c>
      <c r="E61">
        <f t="shared" si="0"/>
        <v>-18848.018696793202</v>
      </c>
      <c r="F61">
        <f t="shared" si="1"/>
        <v>-18848</v>
      </c>
      <c r="G61">
        <f t="shared" si="6"/>
        <v>-1.1240799998631701E-2</v>
      </c>
      <c r="I61">
        <f t="shared" si="7"/>
        <v>-1.1240799998631701E-2</v>
      </c>
      <c r="O61">
        <f t="shared" ca="1" si="8"/>
        <v>-1.4452057416260319E-2</v>
      </c>
      <c r="Q61" s="2">
        <f t="shared" si="3"/>
        <v>18612.002999999997</v>
      </c>
      <c r="AD61" t="s">
        <v>41</v>
      </c>
      <c r="AE61">
        <v>12</v>
      </c>
      <c r="AG61" t="s">
        <v>38</v>
      </c>
      <c r="AI61" t="s">
        <v>37</v>
      </c>
    </row>
    <row r="62" spans="1:35">
      <c r="A62" s="78" t="s">
        <v>257</v>
      </c>
      <c r="B62" s="79" t="s">
        <v>90</v>
      </c>
      <c r="C62" s="78">
        <v>33924.546000000002</v>
      </c>
      <c r="D62" s="78" t="s">
        <v>141</v>
      </c>
      <c r="E62">
        <f t="shared" si="0"/>
        <v>-18358.937745107658</v>
      </c>
      <c r="F62">
        <f t="shared" si="1"/>
        <v>-18359</v>
      </c>
      <c r="G62">
        <f t="shared" si="6"/>
        <v>3.7428600000566803E-2</v>
      </c>
      <c r="I62">
        <f t="shared" si="7"/>
        <v>3.7428600000566803E-2</v>
      </c>
      <c r="O62">
        <f t="shared" ca="1" si="8"/>
        <v>-1.3947905268755088E-2</v>
      </c>
      <c r="Q62" s="2">
        <f t="shared" si="3"/>
        <v>18906.046000000002</v>
      </c>
      <c r="AD62" t="s">
        <v>41</v>
      </c>
      <c r="AE62">
        <v>9</v>
      </c>
      <c r="AG62" t="s">
        <v>38</v>
      </c>
      <c r="AI62" t="s">
        <v>37</v>
      </c>
    </row>
    <row r="63" spans="1:35">
      <c r="A63" s="78" t="s">
        <v>257</v>
      </c>
      <c r="B63" s="79" t="s">
        <v>90</v>
      </c>
      <c r="C63" s="78">
        <v>33930.580999999998</v>
      </c>
      <c r="D63" s="78" t="s">
        <v>141</v>
      </c>
      <c r="E63">
        <f t="shared" si="0"/>
        <v>-18348.899745415707</v>
      </c>
      <c r="F63">
        <f t="shared" si="1"/>
        <v>-18349</v>
      </c>
      <c r="G63">
        <f t="shared" si="6"/>
        <v>6.0274600000411738E-2</v>
      </c>
      <c r="I63">
        <f t="shared" si="7"/>
        <v>6.0274600000411738E-2</v>
      </c>
      <c r="O63">
        <f t="shared" ca="1" si="8"/>
        <v>-1.3937595408887903E-2</v>
      </c>
      <c r="Q63" s="2">
        <f t="shared" si="3"/>
        <v>18912.080999999998</v>
      </c>
    </row>
    <row r="64" spans="1:35">
      <c r="A64" s="78" t="s">
        <v>257</v>
      </c>
      <c r="B64" s="79" t="s">
        <v>90</v>
      </c>
      <c r="C64" s="78">
        <v>34087.411</v>
      </c>
      <c r="D64" s="78" t="s">
        <v>141</v>
      </c>
      <c r="E64">
        <f t="shared" si="0"/>
        <v>-18088.044817215261</v>
      </c>
      <c r="F64">
        <f t="shared" si="1"/>
        <v>-18088</v>
      </c>
      <c r="G64">
        <f t="shared" si="6"/>
        <v>-2.6944799996272195E-2</v>
      </c>
      <c r="I64">
        <f t="shared" si="7"/>
        <v>-2.6944799996272195E-2</v>
      </c>
      <c r="O64">
        <f t="shared" ca="1" si="8"/>
        <v>-1.3668508066354439E-2</v>
      </c>
      <c r="Q64" s="2">
        <f t="shared" si="3"/>
        <v>19068.911</v>
      </c>
    </row>
    <row r="65" spans="1:35">
      <c r="A65" s="78" t="s">
        <v>257</v>
      </c>
      <c r="B65" s="79" t="s">
        <v>90</v>
      </c>
      <c r="C65" s="78">
        <v>34122.358999999997</v>
      </c>
      <c r="D65" s="78" t="s">
        <v>141</v>
      </c>
      <c r="E65">
        <f t="shared" si="0"/>
        <v>-18029.915900357846</v>
      </c>
      <c r="F65">
        <f t="shared" si="1"/>
        <v>-18030</v>
      </c>
      <c r="G65">
        <f t="shared" si="6"/>
        <v>5.0561999996716622E-2</v>
      </c>
      <c r="I65">
        <f t="shared" si="7"/>
        <v>5.0561999996716622E-2</v>
      </c>
      <c r="O65">
        <f t="shared" ca="1" si="8"/>
        <v>-1.3608710879124779E-2</v>
      </c>
      <c r="Q65" s="2">
        <f t="shared" si="3"/>
        <v>19103.858999999997</v>
      </c>
    </row>
    <row r="66" spans="1:35">
      <c r="A66" s="78" t="s">
        <v>257</v>
      </c>
      <c r="B66" s="79" t="s">
        <v>90</v>
      </c>
      <c r="C66" s="78">
        <v>34251.574000000001</v>
      </c>
      <c r="D66" s="78" t="s">
        <v>141</v>
      </c>
      <c r="E66">
        <f t="shared" si="0"/>
        <v>-17814.992929322834</v>
      </c>
      <c r="F66">
        <f t="shared" si="1"/>
        <v>-17815</v>
      </c>
      <c r="G66">
        <f t="shared" si="6"/>
        <v>4.2509999984758906E-3</v>
      </c>
      <c r="I66">
        <f t="shared" si="7"/>
        <v>4.2509999984758906E-3</v>
      </c>
      <c r="O66">
        <f t="shared" ca="1" si="8"/>
        <v>-1.3387048891980353E-2</v>
      </c>
      <c r="Q66" s="2">
        <f t="shared" si="3"/>
        <v>19233.074000000001</v>
      </c>
    </row>
    <row r="67" spans="1:35">
      <c r="A67" s="78" t="s">
        <v>257</v>
      </c>
      <c r="B67" s="79" t="s">
        <v>90</v>
      </c>
      <c r="C67" s="78">
        <v>34272.593000000001</v>
      </c>
      <c r="D67" s="78" t="s">
        <v>141</v>
      </c>
      <c r="E67">
        <f t="shared" si="0"/>
        <v>-17780.032081679874</v>
      </c>
      <c r="F67">
        <f t="shared" si="1"/>
        <v>-17780</v>
      </c>
      <c r="G67">
        <f t="shared" si="6"/>
        <v>-1.9288000003143679E-2</v>
      </c>
      <c r="I67">
        <f t="shared" si="7"/>
        <v>-1.9288000003143679E-2</v>
      </c>
      <c r="O67">
        <f t="shared" ca="1" si="8"/>
        <v>-1.3350964382445214E-2</v>
      </c>
      <c r="Q67" s="2">
        <f t="shared" si="3"/>
        <v>19254.093000000001</v>
      </c>
      <c r="AD67" t="s">
        <v>41</v>
      </c>
      <c r="AE67">
        <v>9</v>
      </c>
      <c r="AG67" t="s">
        <v>38</v>
      </c>
      <c r="AI67" t="s">
        <v>37</v>
      </c>
    </row>
    <row r="68" spans="1:35">
      <c r="A68" s="78" t="s">
        <v>257</v>
      </c>
      <c r="B68" s="79" t="s">
        <v>90</v>
      </c>
      <c r="C68" s="78">
        <v>34284.622000000003</v>
      </c>
      <c r="D68" s="78" t="s">
        <v>141</v>
      </c>
      <c r="E68">
        <f t="shared" si="0"/>
        <v>-17760.024277488563</v>
      </c>
      <c r="F68">
        <f t="shared" si="1"/>
        <v>-17760</v>
      </c>
      <c r="G68">
        <f t="shared" si="6"/>
        <v>-1.4595999993616715E-2</v>
      </c>
      <c r="I68">
        <f t="shared" si="7"/>
        <v>-1.4595999993616715E-2</v>
      </c>
      <c r="O68">
        <f t="shared" ca="1" si="8"/>
        <v>-1.3330344662710849E-2</v>
      </c>
      <c r="Q68" s="2">
        <f t="shared" si="3"/>
        <v>19266.122000000003</v>
      </c>
      <c r="AD68" t="s">
        <v>41</v>
      </c>
      <c r="AI68" t="s">
        <v>51</v>
      </c>
    </row>
    <row r="69" spans="1:35">
      <c r="A69" s="78" t="s">
        <v>257</v>
      </c>
      <c r="B69" s="79" t="s">
        <v>90</v>
      </c>
      <c r="C69" s="78">
        <v>34298.470999999998</v>
      </c>
      <c r="D69" s="78" t="s">
        <v>141</v>
      </c>
      <c r="E69">
        <f t="shared" si="0"/>
        <v>-17736.989272064558</v>
      </c>
      <c r="F69">
        <f t="shared" si="1"/>
        <v>-17737</v>
      </c>
      <c r="G69">
        <f t="shared" si="6"/>
        <v>6.4497999992454425E-3</v>
      </c>
      <c r="I69">
        <f t="shared" si="7"/>
        <v>6.4497999992454425E-3</v>
      </c>
      <c r="O69">
        <f t="shared" ca="1" si="8"/>
        <v>-1.3306631985016328E-2</v>
      </c>
      <c r="Q69" s="2">
        <f t="shared" si="3"/>
        <v>19279.970999999998</v>
      </c>
      <c r="AD69" t="s">
        <v>41</v>
      </c>
      <c r="AI69" t="s">
        <v>51</v>
      </c>
    </row>
    <row r="70" spans="1:35">
      <c r="A70" s="78" t="s">
        <v>257</v>
      </c>
      <c r="B70" s="79" t="s">
        <v>90</v>
      </c>
      <c r="C70" s="78">
        <v>34304.512000000002</v>
      </c>
      <c r="D70" s="78" t="s">
        <v>141</v>
      </c>
      <c r="E70">
        <f t="shared" si="0"/>
        <v>-17726.941292588308</v>
      </c>
      <c r="F70">
        <f t="shared" si="1"/>
        <v>-17727</v>
      </c>
      <c r="G70">
        <f t="shared" si="6"/>
        <v>3.5295800000312738E-2</v>
      </c>
      <c r="I70">
        <f t="shared" si="7"/>
        <v>3.5295800000312738E-2</v>
      </c>
      <c r="O70">
        <f t="shared" ca="1" si="8"/>
        <v>-1.3296322125149144E-2</v>
      </c>
      <c r="Q70" s="2">
        <f t="shared" si="3"/>
        <v>19286.012000000002</v>
      </c>
      <c r="AD70" t="s">
        <v>41</v>
      </c>
      <c r="AE70">
        <v>8</v>
      </c>
      <c r="AG70" t="s">
        <v>38</v>
      </c>
      <c r="AI70" t="s">
        <v>37</v>
      </c>
    </row>
    <row r="71" spans="1:35">
      <c r="A71" s="78" t="s">
        <v>257</v>
      </c>
      <c r="B71" s="79" t="s">
        <v>90</v>
      </c>
      <c r="C71" s="78">
        <v>34304.536</v>
      </c>
      <c r="D71" s="78" t="s">
        <v>141</v>
      </c>
      <c r="E71">
        <f t="shared" si="0"/>
        <v>-17726.901373451179</v>
      </c>
      <c r="F71">
        <f t="shared" si="1"/>
        <v>-17727</v>
      </c>
      <c r="G71">
        <f t="shared" si="6"/>
        <v>5.9295799997926224E-2</v>
      </c>
      <c r="I71">
        <f t="shared" si="7"/>
        <v>5.9295799997926224E-2</v>
      </c>
      <c r="O71">
        <f t="shared" ca="1" si="8"/>
        <v>-1.3296322125149144E-2</v>
      </c>
      <c r="Q71" s="2">
        <f t="shared" si="3"/>
        <v>19286.036</v>
      </c>
      <c r="AD71" t="s">
        <v>41</v>
      </c>
      <c r="AE71">
        <v>8</v>
      </c>
      <c r="AG71" t="s">
        <v>38</v>
      </c>
      <c r="AI71" t="s">
        <v>37</v>
      </c>
    </row>
    <row r="72" spans="1:35">
      <c r="A72" s="78" t="s">
        <v>257</v>
      </c>
      <c r="B72" s="79" t="s">
        <v>90</v>
      </c>
      <c r="C72" s="78">
        <v>34334.576000000001</v>
      </c>
      <c r="D72" s="78" t="s">
        <v>141</v>
      </c>
      <c r="E72">
        <f t="shared" si="0"/>
        <v>-17676.935920137774</v>
      </c>
      <c r="F72">
        <f t="shared" si="1"/>
        <v>-17677</v>
      </c>
      <c r="G72">
        <f t="shared" si="6"/>
        <v>3.8525800002389587E-2</v>
      </c>
      <c r="I72">
        <f t="shared" si="7"/>
        <v>3.8525800002389587E-2</v>
      </c>
      <c r="O72">
        <f t="shared" ca="1" si="8"/>
        <v>-1.3244772825813232E-2</v>
      </c>
      <c r="Q72" s="2">
        <f t="shared" si="3"/>
        <v>19316.076000000001</v>
      </c>
      <c r="AD72" t="s">
        <v>41</v>
      </c>
      <c r="AE72">
        <v>7</v>
      </c>
      <c r="AG72" t="s">
        <v>38</v>
      </c>
      <c r="AI72" t="s">
        <v>37</v>
      </c>
    </row>
    <row r="73" spans="1:35">
      <c r="A73" s="78" t="s">
        <v>257</v>
      </c>
      <c r="B73" s="79" t="s">
        <v>90</v>
      </c>
      <c r="C73" s="78">
        <v>34443.410000000003</v>
      </c>
      <c r="D73" s="78" t="s">
        <v>141</v>
      </c>
      <c r="E73">
        <f t="shared" si="0"/>
        <v>-17495.912613016892</v>
      </c>
      <c r="F73">
        <f t="shared" si="1"/>
        <v>-17496</v>
      </c>
      <c r="G73">
        <f t="shared" si="6"/>
        <v>5.253840000659693E-2</v>
      </c>
      <c r="I73">
        <f t="shared" si="7"/>
        <v>5.253840000659693E-2</v>
      </c>
      <c r="O73">
        <f t="shared" ca="1" si="8"/>
        <v>-1.3058164362217226E-2</v>
      </c>
      <c r="Q73" s="2">
        <f t="shared" si="3"/>
        <v>19424.910000000003</v>
      </c>
      <c r="AD73" t="s">
        <v>41</v>
      </c>
      <c r="AE73">
        <v>7</v>
      </c>
      <c r="AG73" t="s">
        <v>38</v>
      </c>
      <c r="AI73" t="s">
        <v>37</v>
      </c>
    </row>
    <row r="74" spans="1:35">
      <c r="A74" s="78" t="s">
        <v>257</v>
      </c>
      <c r="B74" s="79" t="s">
        <v>90</v>
      </c>
      <c r="C74" s="78">
        <v>34452.415999999997</v>
      </c>
      <c r="D74" s="78" t="s">
        <v>141</v>
      </c>
      <c r="E74">
        <f t="shared" si="0"/>
        <v>-17480.932956807166</v>
      </c>
      <c r="F74">
        <f t="shared" si="1"/>
        <v>-17481</v>
      </c>
      <c r="G74">
        <f t="shared" si="6"/>
        <v>4.0307399998710025E-2</v>
      </c>
      <c r="I74">
        <f t="shared" si="7"/>
        <v>4.0307399998710025E-2</v>
      </c>
      <c r="O74">
        <f t="shared" ca="1" si="8"/>
        <v>-1.3042699572416452E-2</v>
      </c>
      <c r="Q74" s="2">
        <f t="shared" si="3"/>
        <v>19433.915999999997</v>
      </c>
      <c r="AD74" t="s">
        <v>41</v>
      </c>
      <c r="AE74">
        <v>9</v>
      </c>
      <c r="AG74" t="s">
        <v>38</v>
      </c>
      <c r="AI74" t="s">
        <v>37</v>
      </c>
    </row>
    <row r="75" spans="1:35">
      <c r="A75" s="78" t="s">
        <v>257</v>
      </c>
      <c r="B75" s="79" t="s">
        <v>90</v>
      </c>
      <c r="C75" s="78">
        <v>34455.413</v>
      </c>
      <c r="D75" s="78" t="s">
        <v>141</v>
      </c>
      <c r="E75">
        <f t="shared" si="0"/>
        <v>-17475.948054557484</v>
      </c>
      <c r="F75">
        <f t="shared" si="1"/>
        <v>-17476</v>
      </c>
      <c r="G75">
        <f t="shared" si="6"/>
        <v>3.1230399996275082E-2</v>
      </c>
      <c r="I75">
        <f t="shared" si="7"/>
        <v>3.1230399996275082E-2</v>
      </c>
      <c r="O75">
        <f t="shared" ca="1" si="8"/>
        <v>-1.303754464248286E-2</v>
      </c>
      <c r="Q75" s="2">
        <f t="shared" si="3"/>
        <v>19436.913</v>
      </c>
      <c r="AD75" t="s">
        <v>50</v>
      </c>
      <c r="AI75" t="s">
        <v>51</v>
      </c>
    </row>
    <row r="76" spans="1:35">
      <c r="A76" s="78" t="s">
        <v>308</v>
      </c>
      <c r="B76" s="79" t="s">
        <v>90</v>
      </c>
      <c r="C76" s="78">
        <v>35748.538</v>
      </c>
      <c r="D76" s="78" t="s">
        <v>141</v>
      </c>
      <c r="E76">
        <f t="shared" si="0"/>
        <v>-15325.096629261325</v>
      </c>
      <c r="F76">
        <f t="shared" si="1"/>
        <v>-15325</v>
      </c>
      <c r="G76">
        <f t="shared" si="6"/>
        <v>-5.8095000000321306E-2</v>
      </c>
      <c r="I76">
        <f t="shared" si="7"/>
        <v>-5.8095000000321306E-2</v>
      </c>
      <c r="O76">
        <f t="shared" ca="1" si="8"/>
        <v>-1.0819893785051875E-2</v>
      </c>
      <c r="Q76" s="2">
        <f t="shared" si="3"/>
        <v>20730.038</v>
      </c>
    </row>
    <row r="77" spans="1:35">
      <c r="A77" s="78" t="s">
        <v>308</v>
      </c>
      <c r="B77" s="79" t="s">
        <v>90</v>
      </c>
      <c r="C77" s="78">
        <v>35757.624000000003</v>
      </c>
      <c r="D77" s="78" t="s">
        <v>141</v>
      </c>
      <c r="E77">
        <f t="shared" si="0"/>
        <v>-15309.983909261135</v>
      </c>
      <c r="F77">
        <f t="shared" si="1"/>
        <v>-15310</v>
      </c>
      <c r="G77">
        <f t="shared" si="6"/>
        <v>9.6740000080899335E-3</v>
      </c>
      <c r="I77">
        <f t="shared" si="7"/>
        <v>9.6740000080899335E-3</v>
      </c>
      <c r="O77">
        <f t="shared" ca="1" si="8"/>
        <v>-1.0804428995251102E-2</v>
      </c>
      <c r="Q77" s="2">
        <f t="shared" si="3"/>
        <v>20739.124000000003</v>
      </c>
      <c r="AD77" t="s">
        <v>50</v>
      </c>
      <c r="AI77" t="s">
        <v>51</v>
      </c>
    </row>
    <row r="78" spans="1:35">
      <c r="A78" s="78" t="s">
        <v>308</v>
      </c>
      <c r="B78" s="79" t="s">
        <v>90</v>
      </c>
      <c r="C78" s="78">
        <v>35786.540999999997</v>
      </c>
      <c r="D78" s="78" t="s">
        <v>141</v>
      </c>
      <c r="E78">
        <f t="shared" si="0"/>
        <v>-15261.886338906159</v>
      </c>
      <c r="F78">
        <f t="shared" si="1"/>
        <v>-15262</v>
      </c>
      <c r="G78">
        <f t="shared" si="6"/>
        <v>6.8334800002048723E-2</v>
      </c>
      <c r="I78">
        <f t="shared" si="7"/>
        <v>6.8334800002048723E-2</v>
      </c>
      <c r="O78">
        <f t="shared" ca="1" si="8"/>
        <v>-1.0754941667888623E-2</v>
      </c>
      <c r="Q78" s="2">
        <f t="shared" si="3"/>
        <v>20768.040999999997</v>
      </c>
    </row>
    <row r="79" spans="1:35">
      <c r="A79" s="78" t="s">
        <v>308</v>
      </c>
      <c r="B79" s="79" t="s">
        <v>90</v>
      </c>
      <c r="C79" s="78">
        <v>35892.31</v>
      </c>
      <c r="D79" s="78" t="s">
        <v>141</v>
      </c>
      <c r="E79">
        <f t="shared" si="0"/>
        <v>-15085.961038256841</v>
      </c>
      <c r="F79">
        <f t="shared" si="1"/>
        <v>-15086</v>
      </c>
      <c r="G79">
        <f t="shared" si="6"/>
        <v>2.3424400002113543E-2</v>
      </c>
      <c r="I79">
        <f t="shared" si="7"/>
        <v>2.3424400002113543E-2</v>
      </c>
      <c r="O79">
        <f t="shared" ca="1" si="8"/>
        <v>-1.0573488134226211E-2</v>
      </c>
      <c r="Q79" s="2">
        <f t="shared" si="3"/>
        <v>20873.809999999998</v>
      </c>
      <c r="AD79" t="s">
        <v>50</v>
      </c>
      <c r="AI79" t="s">
        <v>51</v>
      </c>
    </row>
    <row r="80" spans="1:35">
      <c r="A80" s="78" t="s">
        <v>308</v>
      </c>
      <c r="B80" s="79" t="s">
        <v>90</v>
      </c>
      <c r="C80" s="78">
        <v>35931.338000000003</v>
      </c>
      <c r="D80" s="78" t="s">
        <v>141</v>
      </c>
      <c r="E80">
        <f t="shared" si="0"/>
        <v>-15021.045868086539</v>
      </c>
      <c r="F80">
        <f t="shared" si="1"/>
        <v>-15021</v>
      </c>
      <c r="G80">
        <f t="shared" si="6"/>
        <v>-2.7576599997701123E-2</v>
      </c>
      <c r="I80">
        <f t="shared" si="7"/>
        <v>-2.7576599997701123E-2</v>
      </c>
      <c r="O80">
        <f t="shared" ca="1" si="8"/>
        <v>-1.0506474045089524E-2</v>
      </c>
      <c r="Q80" s="2">
        <f t="shared" si="3"/>
        <v>20912.838000000003</v>
      </c>
    </row>
    <row r="81" spans="1:35">
      <c r="A81" s="78" t="s">
        <v>308</v>
      </c>
      <c r="B81" s="79" t="s">
        <v>90</v>
      </c>
      <c r="C81" s="78">
        <v>36287.303</v>
      </c>
      <c r="D81" s="78" t="s">
        <v>141</v>
      </c>
      <c r="E81">
        <f t="shared" si="0"/>
        <v>-14428.970215999125</v>
      </c>
      <c r="F81">
        <f t="shared" si="1"/>
        <v>-14429</v>
      </c>
      <c r="G81">
        <f t="shared" si="6"/>
        <v>1.790659999824129E-2</v>
      </c>
      <c r="I81">
        <f t="shared" si="7"/>
        <v>1.790659999824129E-2</v>
      </c>
      <c r="O81">
        <f t="shared" ca="1" si="8"/>
        <v>-9.896130340952311E-3</v>
      </c>
      <c r="Q81" s="2">
        <f t="shared" si="3"/>
        <v>21268.803</v>
      </c>
      <c r="AD81" t="s">
        <v>41</v>
      </c>
      <c r="AE81">
        <v>9</v>
      </c>
      <c r="AG81" t="s">
        <v>38</v>
      </c>
      <c r="AI81" t="s">
        <v>37</v>
      </c>
    </row>
    <row r="82" spans="1:35">
      <c r="A82" s="78" t="s">
        <v>308</v>
      </c>
      <c r="B82" s="79" t="s">
        <v>90</v>
      </c>
      <c r="C82" s="78">
        <v>36287.324999999997</v>
      </c>
      <c r="D82" s="78" t="s">
        <v>141</v>
      </c>
      <c r="E82">
        <f t="shared" si="0"/>
        <v>-14428.933623456756</v>
      </c>
      <c r="F82">
        <f t="shared" si="1"/>
        <v>-14429</v>
      </c>
      <c r="G82">
        <f t="shared" si="6"/>
        <v>3.9906599995447323E-2</v>
      </c>
      <c r="I82">
        <f t="shared" si="7"/>
        <v>3.9906599995447323E-2</v>
      </c>
      <c r="O82">
        <f t="shared" ca="1" si="8"/>
        <v>-9.896130340952311E-3</v>
      </c>
      <c r="Q82" s="2">
        <f t="shared" si="3"/>
        <v>21268.824999999997</v>
      </c>
      <c r="AD82" t="s">
        <v>58</v>
      </c>
      <c r="AI82" t="s">
        <v>51</v>
      </c>
    </row>
    <row r="83" spans="1:35">
      <c r="A83" s="78" t="s">
        <v>308</v>
      </c>
      <c r="B83" s="79" t="s">
        <v>90</v>
      </c>
      <c r="C83" s="78">
        <v>36526.582000000002</v>
      </c>
      <c r="D83" s="78" t="s">
        <v>141</v>
      </c>
      <c r="E83">
        <f t="shared" si="0"/>
        <v>-14030.978082065092</v>
      </c>
      <c r="F83">
        <f t="shared" si="1"/>
        <v>-14031</v>
      </c>
      <c r="G83">
        <f t="shared" si="6"/>
        <v>1.3177400003769435E-2</v>
      </c>
      <c r="I83">
        <f t="shared" si="7"/>
        <v>1.3177400003769435E-2</v>
      </c>
      <c r="O83">
        <f t="shared" ca="1" si="8"/>
        <v>-9.4857979182384426E-3</v>
      </c>
      <c r="Q83" s="2">
        <f t="shared" si="3"/>
        <v>21508.082000000002</v>
      </c>
      <c r="AD83" t="s">
        <v>41</v>
      </c>
      <c r="AE83">
        <v>6</v>
      </c>
      <c r="AG83" t="s">
        <v>38</v>
      </c>
      <c r="AI83" t="s">
        <v>37</v>
      </c>
    </row>
    <row r="84" spans="1:35">
      <c r="A84" s="78" t="s">
        <v>308</v>
      </c>
      <c r="B84" s="79" t="s">
        <v>90</v>
      </c>
      <c r="C84" s="78">
        <v>36526.616999999998</v>
      </c>
      <c r="D84" s="78" t="s">
        <v>141</v>
      </c>
      <c r="E84">
        <f t="shared" si="0"/>
        <v>-14030.919866656777</v>
      </c>
      <c r="F84">
        <f t="shared" si="1"/>
        <v>-14031</v>
      </c>
      <c r="G84">
        <f t="shared" si="6"/>
        <v>4.8177399999985937E-2</v>
      </c>
      <c r="I84">
        <f t="shared" si="7"/>
        <v>4.8177399999985937E-2</v>
      </c>
      <c r="O84">
        <f t="shared" ca="1" si="8"/>
        <v>-9.4857979182384426E-3</v>
      </c>
      <c r="Q84" s="2">
        <f t="shared" si="3"/>
        <v>21508.116999999998</v>
      </c>
      <c r="AD84" t="s">
        <v>41</v>
      </c>
      <c r="AE84">
        <v>9</v>
      </c>
      <c r="AG84" t="s">
        <v>38</v>
      </c>
      <c r="AI84" t="s">
        <v>37</v>
      </c>
    </row>
    <row r="85" spans="1:35">
      <c r="A85" s="78" t="s">
        <v>308</v>
      </c>
      <c r="B85" s="79" t="s">
        <v>90</v>
      </c>
      <c r="C85" s="78">
        <v>36596.362000000001</v>
      </c>
      <c r="D85" s="78" t="s">
        <v>141</v>
      </c>
      <c r="E85">
        <f t="shared" ref="E85:E148" si="9">(C85-C$7)/C$8</f>
        <v>-13914.913190846406</v>
      </c>
      <c r="F85">
        <f t="shared" ref="F85:F148" si="10">ROUND(2*E85,0)/2</f>
        <v>-13915</v>
      </c>
      <c r="G85">
        <f t="shared" ref="G85:G105" si="11">C85-(C$7+F85*C$8)</f>
        <v>5.2191000002494548E-2</v>
      </c>
      <c r="I85">
        <f t="shared" si="7"/>
        <v>5.2191000002494548E-2</v>
      </c>
      <c r="O85">
        <f t="shared" ca="1" si="8"/>
        <v>-9.3662035437791242E-3</v>
      </c>
      <c r="Q85" s="2">
        <f t="shared" ref="Q85:Q148" si="12">C85-15018.5</f>
        <v>21577.862000000001</v>
      </c>
      <c r="AD85" t="s">
        <v>41</v>
      </c>
      <c r="AE85">
        <v>7</v>
      </c>
      <c r="AG85" t="s">
        <v>38</v>
      </c>
      <c r="AI85" t="s">
        <v>37</v>
      </c>
    </row>
    <row r="86" spans="1:35">
      <c r="A86" s="78" t="s">
        <v>308</v>
      </c>
      <c r="B86" s="79" t="s">
        <v>90</v>
      </c>
      <c r="C86" s="78">
        <v>36602.358</v>
      </c>
      <c r="D86" s="78" t="s">
        <v>141</v>
      </c>
      <c r="E86">
        <f t="shared" si="9"/>
        <v>-13904.940059752294</v>
      </c>
      <c r="F86">
        <f t="shared" si="10"/>
        <v>-13905</v>
      </c>
      <c r="G86">
        <f t="shared" si="11"/>
        <v>3.6036999998032115E-2</v>
      </c>
      <c r="I86">
        <f t="shared" si="7"/>
        <v>3.6036999998032115E-2</v>
      </c>
      <c r="O86">
        <f t="shared" ca="1" si="8"/>
        <v>-9.3558936839119415E-3</v>
      </c>
      <c r="Q86" s="2">
        <f t="shared" si="12"/>
        <v>21583.858</v>
      </c>
      <c r="AD86" t="s">
        <v>41</v>
      </c>
      <c r="AI86" t="s">
        <v>51</v>
      </c>
    </row>
    <row r="87" spans="1:35">
      <c r="A87" s="78" t="s">
        <v>308</v>
      </c>
      <c r="B87" s="79" t="s">
        <v>89</v>
      </c>
      <c r="C87" s="78">
        <v>36607.447</v>
      </c>
      <c r="D87" s="78" t="s">
        <v>141</v>
      </c>
      <c r="E87">
        <f t="shared" si="9"/>
        <v>-13896.475539382391</v>
      </c>
      <c r="F87">
        <f t="shared" si="10"/>
        <v>-13896.5</v>
      </c>
      <c r="G87">
        <f t="shared" si="11"/>
        <v>1.4706100002513267E-2</v>
      </c>
      <c r="I87">
        <f t="shared" ref="I87:I105" si="13">G87</f>
        <v>1.4706100002513267E-2</v>
      </c>
      <c r="O87">
        <f t="shared" ref="O87:O150" ca="1" si="14">+C$11+C$12*F87</f>
        <v>-9.3471303030248365E-3</v>
      </c>
      <c r="Q87" s="2">
        <f t="shared" si="12"/>
        <v>21588.947</v>
      </c>
      <c r="AD87" t="s">
        <v>41</v>
      </c>
      <c r="AE87">
        <v>7</v>
      </c>
      <c r="AG87" t="s">
        <v>38</v>
      </c>
      <c r="AI87" t="s">
        <v>37</v>
      </c>
    </row>
    <row r="88" spans="1:35">
      <c r="A88" s="78" t="s">
        <v>308</v>
      </c>
      <c r="B88" s="79" t="s">
        <v>90</v>
      </c>
      <c r="C88" s="78">
        <v>36608.345999999998</v>
      </c>
      <c r="D88" s="78" t="s">
        <v>141</v>
      </c>
      <c r="E88">
        <f t="shared" si="9"/>
        <v>-13894.98023503723</v>
      </c>
      <c r="F88">
        <f t="shared" si="10"/>
        <v>-13895</v>
      </c>
      <c r="G88">
        <f t="shared" si="11"/>
        <v>1.1882999999215826E-2</v>
      </c>
      <c r="I88">
        <f t="shared" si="13"/>
        <v>1.1882999999215826E-2</v>
      </c>
      <c r="O88">
        <f t="shared" ca="1" si="14"/>
        <v>-9.3455838240447588E-3</v>
      </c>
      <c r="Q88" s="2">
        <f t="shared" si="12"/>
        <v>21589.845999999998</v>
      </c>
      <c r="AD88" t="s">
        <v>41</v>
      </c>
      <c r="AE88">
        <v>9</v>
      </c>
      <c r="AG88" t="s">
        <v>38</v>
      </c>
      <c r="AI88" t="s">
        <v>37</v>
      </c>
    </row>
    <row r="89" spans="1:35">
      <c r="A89" s="78" t="s">
        <v>308</v>
      </c>
      <c r="B89" s="79" t="s">
        <v>90</v>
      </c>
      <c r="C89" s="78">
        <v>36608.387999999999</v>
      </c>
      <c r="D89" s="78" t="s">
        <v>58</v>
      </c>
      <c r="E89">
        <f t="shared" si="9"/>
        <v>-13894.910376547243</v>
      </c>
      <c r="F89">
        <f t="shared" si="10"/>
        <v>-13895</v>
      </c>
      <c r="G89">
        <f t="shared" si="11"/>
        <v>5.3883000000496395E-2</v>
      </c>
      <c r="I89">
        <f t="shared" si="13"/>
        <v>5.3883000000496395E-2</v>
      </c>
      <c r="O89">
        <f t="shared" ca="1" si="14"/>
        <v>-9.3455838240447588E-3</v>
      </c>
      <c r="Q89" s="2">
        <f t="shared" si="12"/>
        <v>21589.887999999999</v>
      </c>
      <c r="AD89" t="s">
        <v>41</v>
      </c>
      <c r="AE89">
        <v>12</v>
      </c>
      <c r="AG89" t="s">
        <v>38</v>
      </c>
      <c r="AI89" t="s">
        <v>37</v>
      </c>
    </row>
    <row r="90" spans="1:35">
      <c r="A90" s="78" t="s">
        <v>308</v>
      </c>
      <c r="B90" s="79" t="s">
        <v>90</v>
      </c>
      <c r="C90" s="78">
        <v>36611.307999999997</v>
      </c>
      <c r="D90" s="78" t="s">
        <v>58</v>
      </c>
      <c r="E90">
        <f t="shared" si="9"/>
        <v>-13890.053548195876</v>
      </c>
      <c r="F90">
        <f t="shared" si="10"/>
        <v>-13890</v>
      </c>
      <c r="G90">
        <f t="shared" si="11"/>
        <v>-3.2194000006711576E-2</v>
      </c>
      <c r="I90">
        <f t="shared" si="13"/>
        <v>-3.2194000006711576E-2</v>
      </c>
      <c r="O90">
        <f t="shared" ca="1" si="14"/>
        <v>-9.3404288941111666E-3</v>
      </c>
      <c r="Q90" s="2">
        <f t="shared" si="12"/>
        <v>21592.807999999997</v>
      </c>
      <c r="AD90" t="s">
        <v>41</v>
      </c>
      <c r="AI90" t="s">
        <v>51</v>
      </c>
    </row>
    <row r="91" spans="1:35">
      <c r="A91" s="78" t="s">
        <v>308</v>
      </c>
      <c r="B91" s="79" t="s">
        <v>90</v>
      </c>
      <c r="C91" s="78">
        <v>36626.411999999997</v>
      </c>
      <c r="D91" s="78" t="s">
        <v>58</v>
      </c>
      <c r="E91">
        <f t="shared" si="9"/>
        <v>-13864.931104559202</v>
      </c>
      <c r="F91">
        <f t="shared" si="10"/>
        <v>-13865</v>
      </c>
      <c r="G91">
        <f t="shared" si="11"/>
        <v>4.1420999994443264E-2</v>
      </c>
      <c r="I91">
        <f t="shared" si="13"/>
        <v>4.1420999994443264E-2</v>
      </c>
      <c r="O91">
        <f t="shared" ca="1" si="14"/>
        <v>-9.3146542444432108E-3</v>
      </c>
      <c r="Q91" s="2">
        <f t="shared" si="12"/>
        <v>21607.911999999997</v>
      </c>
      <c r="AD91" t="s">
        <v>41</v>
      </c>
      <c r="AE91">
        <v>7</v>
      </c>
      <c r="AG91" t="s">
        <v>38</v>
      </c>
      <c r="AI91" t="s">
        <v>37</v>
      </c>
    </row>
    <row r="92" spans="1:35">
      <c r="A92" s="78" t="s">
        <v>308</v>
      </c>
      <c r="B92" s="79" t="s">
        <v>89</v>
      </c>
      <c r="C92" s="78">
        <v>36660.332000000002</v>
      </c>
      <c r="D92" s="78" t="s">
        <v>58</v>
      </c>
      <c r="E92">
        <f t="shared" si="9"/>
        <v>-13808.512057409038</v>
      </c>
      <c r="F92">
        <f t="shared" si="10"/>
        <v>-13808.5</v>
      </c>
      <c r="G92">
        <f t="shared" si="11"/>
        <v>-7.2490999955334701E-3</v>
      </c>
      <c r="I92">
        <f t="shared" si="13"/>
        <v>-7.2490999955334701E-3</v>
      </c>
      <c r="O92">
        <f t="shared" ca="1" si="14"/>
        <v>-9.2564035361936293E-3</v>
      </c>
      <c r="Q92" s="2">
        <f t="shared" si="12"/>
        <v>21641.832000000002</v>
      </c>
      <c r="AD92" t="s">
        <v>41</v>
      </c>
      <c r="AE92">
        <v>7</v>
      </c>
      <c r="AG92" t="s">
        <v>38</v>
      </c>
      <c r="AI92" t="s">
        <v>37</v>
      </c>
    </row>
    <row r="93" spans="1:35">
      <c r="A93" s="78" t="s">
        <v>308</v>
      </c>
      <c r="B93" s="79" t="s">
        <v>90</v>
      </c>
      <c r="C93" s="78">
        <v>36817.612000000001</v>
      </c>
      <c r="D93" s="78" t="s">
        <v>58</v>
      </c>
      <c r="E93">
        <f t="shared" si="9"/>
        <v>-13546.908645387324</v>
      </c>
      <c r="F93">
        <f t="shared" si="10"/>
        <v>-13547</v>
      </c>
      <c r="G93">
        <f t="shared" si="11"/>
        <v>5.4923800002143253E-2</v>
      </c>
      <c r="I93">
        <f t="shared" si="13"/>
        <v>5.4923800002143253E-2</v>
      </c>
      <c r="O93">
        <f t="shared" ca="1" si="14"/>
        <v>-8.9868007006668037E-3</v>
      </c>
      <c r="Q93" s="2">
        <f t="shared" si="12"/>
        <v>21799.112000000001</v>
      </c>
      <c r="AD93" t="s">
        <v>41</v>
      </c>
      <c r="AE93">
        <v>8</v>
      </c>
      <c r="AG93" t="s">
        <v>38</v>
      </c>
      <c r="AI93" t="s">
        <v>37</v>
      </c>
    </row>
    <row r="94" spans="1:35">
      <c r="A94" s="78" t="s">
        <v>308</v>
      </c>
      <c r="B94" s="79" t="s">
        <v>90</v>
      </c>
      <c r="C94" s="78">
        <v>36820.614999999998</v>
      </c>
      <c r="D94" s="78" t="s">
        <v>141</v>
      </c>
      <c r="E94">
        <f t="shared" si="9"/>
        <v>-13541.91376335337</v>
      </c>
      <c r="F94">
        <f t="shared" si="10"/>
        <v>-13542</v>
      </c>
      <c r="G94">
        <f t="shared" si="11"/>
        <v>5.1846800000930671E-2</v>
      </c>
      <c r="I94">
        <f t="shared" si="13"/>
        <v>5.1846800000930671E-2</v>
      </c>
      <c r="O94">
        <f t="shared" ca="1" si="14"/>
        <v>-8.9816457707332115E-3</v>
      </c>
      <c r="Q94" s="2">
        <f t="shared" si="12"/>
        <v>21802.114999999998</v>
      </c>
      <c r="AD94" t="s">
        <v>41</v>
      </c>
      <c r="AE94">
        <v>8</v>
      </c>
      <c r="AG94" t="s">
        <v>38</v>
      </c>
      <c r="AI94" t="s">
        <v>37</v>
      </c>
    </row>
    <row r="95" spans="1:35">
      <c r="A95" s="78" t="s">
        <v>308</v>
      </c>
      <c r="B95" s="79" t="s">
        <v>90</v>
      </c>
      <c r="C95" s="78">
        <v>36841.593000000001</v>
      </c>
      <c r="D95" s="78" t="s">
        <v>141</v>
      </c>
      <c r="E95">
        <f t="shared" si="9"/>
        <v>-13507.021110903012</v>
      </c>
      <c r="F95">
        <f t="shared" si="10"/>
        <v>-13507</v>
      </c>
      <c r="G95">
        <f t="shared" si="11"/>
        <v>-1.2692199998127762E-2</v>
      </c>
      <c r="I95">
        <f t="shared" si="13"/>
        <v>-1.2692199998127762E-2</v>
      </c>
      <c r="O95">
        <f t="shared" ca="1" si="14"/>
        <v>-8.945561261198073E-3</v>
      </c>
      <c r="Q95" s="2">
        <f t="shared" si="12"/>
        <v>21823.093000000001</v>
      </c>
      <c r="AD95" t="s">
        <v>58</v>
      </c>
      <c r="AI95" t="s">
        <v>51</v>
      </c>
    </row>
    <row r="96" spans="1:35">
      <c r="A96" s="78" t="s">
        <v>308</v>
      </c>
      <c r="B96" s="79" t="s">
        <v>89</v>
      </c>
      <c r="C96" s="78">
        <v>36842.571000000004</v>
      </c>
      <c r="D96" s="78" t="s">
        <v>141</v>
      </c>
      <c r="E96">
        <f t="shared" si="9"/>
        <v>-13505.394406064775</v>
      </c>
      <c r="F96">
        <f t="shared" si="10"/>
        <v>-13505.5</v>
      </c>
      <c r="G96">
        <f t="shared" si="11"/>
        <v>6.3484700003755279E-2</v>
      </c>
      <c r="I96">
        <f t="shared" si="13"/>
        <v>6.3484700003755279E-2</v>
      </c>
      <c r="O96">
        <f t="shared" ca="1" si="14"/>
        <v>-8.9440147822179954E-3</v>
      </c>
      <c r="Q96" s="2">
        <f t="shared" si="12"/>
        <v>21824.071000000004</v>
      </c>
      <c r="AD96" t="s">
        <v>58</v>
      </c>
      <c r="AI96" t="s">
        <v>51</v>
      </c>
    </row>
    <row r="97" spans="1:35">
      <c r="A97" s="78" t="s">
        <v>308</v>
      </c>
      <c r="B97" s="79" t="s">
        <v>89</v>
      </c>
      <c r="C97" s="78">
        <v>36848.588000000003</v>
      </c>
      <c r="D97" s="78" t="s">
        <v>141</v>
      </c>
      <c r="E97">
        <f t="shared" si="9"/>
        <v>-13495.386345725668</v>
      </c>
      <c r="F97">
        <f t="shared" si="10"/>
        <v>-13495.5</v>
      </c>
      <c r="G97">
        <f t="shared" si="11"/>
        <v>6.8330699999933131E-2</v>
      </c>
      <c r="I97">
        <f t="shared" si="13"/>
        <v>6.8330699999933131E-2</v>
      </c>
      <c r="O97">
        <f t="shared" ca="1" si="14"/>
        <v>-8.9337049223508127E-3</v>
      </c>
      <c r="Q97" s="2">
        <f t="shared" si="12"/>
        <v>21830.088000000003</v>
      </c>
      <c r="AD97" t="s">
        <v>41</v>
      </c>
      <c r="AE97">
        <v>8</v>
      </c>
      <c r="AG97" t="s">
        <v>38</v>
      </c>
      <c r="AI97" t="s">
        <v>37</v>
      </c>
    </row>
    <row r="98" spans="1:35">
      <c r="A98" s="78" t="s">
        <v>308</v>
      </c>
      <c r="B98" s="79" t="s">
        <v>90</v>
      </c>
      <c r="C98" s="78">
        <v>36903.523999999998</v>
      </c>
      <c r="D98" s="78" t="s">
        <v>141</v>
      </c>
      <c r="E98">
        <f t="shared" si="9"/>
        <v>-13404.011440824706</v>
      </c>
      <c r="F98">
        <f t="shared" si="10"/>
        <v>-13404</v>
      </c>
      <c r="G98">
        <f t="shared" si="11"/>
        <v>-6.8784000031882897E-3</v>
      </c>
      <c r="I98">
        <f t="shared" si="13"/>
        <v>-6.8784000031882897E-3</v>
      </c>
      <c r="O98">
        <f t="shared" ca="1" si="14"/>
        <v>-8.8393697045660909E-3</v>
      </c>
      <c r="Q98" s="2">
        <f t="shared" si="12"/>
        <v>21885.023999999998</v>
      </c>
      <c r="AD98" t="s">
        <v>58</v>
      </c>
      <c r="AI98" t="s">
        <v>51</v>
      </c>
    </row>
    <row r="99" spans="1:35">
      <c r="A99" s="78" t="s">
        <v>308</v>
      </c>
      <c r="B99" s="79" t="s">
        <v>89</v>
      </c>
      <c r="C99" s="78">
        <v>36904.444000000003</v>
      </c>
      <c r="D99" s="78" t="s">
        <v>141</v>
      </c>
      <c r="E99">
        <f t="shared" si="9"/>
        <v>-13402.481207234539</v>
      </c>
      <c r="F99">
        <f t="shared" si="10"/>
        <v>-13402.5</v>
      </c>
      <c r="G99">
        <f t="shared" si="11"/>
        <v>1.1298500001430511E-2</v>
      </c>
      <c r="I99">
        <f t="shared" si="13"/>
        <v>1.1298500001430511E-2</v>
      </c>
      <c r="O99">
        <f t="shared" ca="1" si="14"/>
        <v>-8.8378232255860133E-3</v>
      </c>
      <c r="Q99" s="2">
        <f t="shared" si="12"/>
        <v>21885.944000000003</v>
      </c>
      <c r="AD99" t="s">
        <v>58</v>
      </c>
      <c r="AI99" t="s">
        <v>51</v>
      </c>
    </row>
    <row r="100" spans="1:35">
      <c r="A100" s="78" t="s">
        <v>308</v>
      </c>
      <c r="B100" s="79" t="s">
        <v>89</v>
      </c>
      <c r="C100" s="78">
        <v>36993.472999999998</v>
      </c>
      <c r="D100" s="78" t="s">
        <v>141</v>
      </c>
      <c r="E100">
        <f t="shared" si="9"/>
        <v>-13254.399504736575</v>
      </c>
      <c r="F100">
        <f t="shared" si="10"/>
        <v>-13254.5</v>
      </c>
      <c r="G100">
        <f t="shared" si="11"/>
        <v>6.0419299996283371E-2</v>
      </c>
      <c r="I100">
        <f t="shared" si="13"/>
        <v>6.0419299996283371E-2</v>
      </c>
      <c r="O100">
        <f t="shared" ca="1" si="14"/>
        <v>-8.6852372995517117E-3</v>
      </c>
      <c r="Q100" s="2">
        <f t="shared" si="12"/>
        <v>21974.972999999998</v>
      </c>
      <c r="AD100" t="s">
        <v>41</v>
      </c>
      <c r="AE100">
        <v>8</v>
      </c>
      <c r="AG100" t="s">
        <v>38</v>
      </c>
      <c r="AI100" t="s">
        <v>37</v>
      </c>
    </row>
    <row r="101" spans="1:35">
      <c r="A101" t="s">
        <v>36</v>
      </c>
      <c r="B101" s="5"/>
      <c r="C101" s="17">
        <v>42453.349000000002</v>
      </c>
      <c r="D101" s="17"/>
      <c r="E101">
        <f t="shared" si="9"/>
        <v>-4173.0020555028987</v>
      </c>
      <c r="F101">
        <f t="shared" si="10"/>
        <v>-4173</v>
      </c>
      <c r="G101">
        <f t="shared" si="11"/>
        <v>-1.235799994901754E-3</v>
      </c>
      <c r="I101">
        <f t="shared" si="13"/>
        <v>-1.235799994901754E-3</v>
      </c>
      <c r="O101">
        <f t="shared" ca="1" si="14"/>
        <v>6.7766193883019975E-4</v>
      </c>
      <c r="Q101" s="2">
        <f t="shared" si="12"/>
        <v>27434.849000000002</v>
      </c>
    </row>
    <row r="102" spans="1:35">
      <c r="A102" t="s">
        <v>39</v>
      </c>
      <c r="B102" s="5"/>
      <c r="C102" s="17">
        <v>42866.387999999999</v>
      </c>
      <c r="D102" s="17"/>
      <c r="E102">
        <f t="shared" si="9"/>
        <v>-3485.9953687147736</v>
      </c>
      <c r="F102">
        <f t="shared" si="10"/>
        <v>-3486</v>
      </c>
      <c r="G102">
        <f t="shared" si="11"/>
        <v>2.7843999996548519E-3</v>
      </c>
      <c r="I102">
        <f t="shared" si="13"/>
        <v>2.7843999996548519E-3</v>
      </c>
      <c r="O102">
        <f t="shared" ca="1" si="14"/>
        <v>1.3859493117056466E-3</v>
      </c>
      <c r="Q102" s="2">
        <f t="shared" si="12"/>
        <v>27847.887999999999</v>
      </c>
    </row>
    <row r="103" spans="1:35">
      <c r="A103" t="s">
        <v>39</v>
      </c>
      <c r="B103" s="5"/>
      <c r="C103" s="17">
        <v>42869.392999999996</v>
      </c>
      <c r="D103" s="17"/>
      <c r="E103">
        <f t="shared" si="9"/>
        <v>-3480.9971600860572</v>
      </c>
      <c r="F103">
        <f t="shared" si="10"/>
        <v>-3481</v>
      </c>
      <c r="G103">
        <f t="shared" si="11"/>
        <v>1.7073999988497235E-3</v>
      </c>
      <c r="I103">
        <f t="shared" si="13"/>
        <v>1.7073999988497235E-3</v>
      </c>
      <c r="O103">
        <f t="shared" ca="1" si="14"/>
        <v>1.3911042416392379E-3</v>
      </c>
      <c r="Q103" s="2">
        <f t="shared" si="12"/>
        <v>27850.892999999996</v>
      </c>
    </row>
    <row r="104" spans="1:35">
      <c r="A104" t="s">
        <v>39</v>
      </c>
      <c r="B104" s="5"/>
      <c r="C104" s="17">
        <v>42872.394</v>
      </c>
      <c r="D104" s="17"/>
      <c r="E104">
        <f t="shared" si="9"/>
        <v>-3476.0056046468521</v>
      </c>
      <c r="F104">
        <f t="shared" si="10"/>
        <v>-3476</v>
      </c>
      <c r="G104">
        <f t="shared" si="11"/>
        <v>-3.3696000027703121E-3</v>
      </c>
      <c r="I104">
        <f t="shared" si="13"/>
        <v>-3.3696000027703121E-3</v>
      </c>
      <c r="O104">
        <f t="shared" ca="1" si="14"/>
        <v>1.3962591715728292E-3</v>
      </c>
      <c r="Q104" s="2">
        <f t="shared" si="12"/>
        <v>27853.894</v>
      </c>
    </row>
    <row r="105" spans="1:35">
      <c r="A105" s="78" t="s">
        <v>391</v>
      </c>
      <c r="B105" s="79" t="s">
        <v>90</v>
      </c>
      <c r="C105" s="78">
        <v>43213.288999999997</v>
      </c>
      <c r="D105" s="78" t="s">
        <v>141</v>
      </c>
      <c r="E105">
        <f t="shared" si="9"/>
        <v>-2908.9958440851683</v>
      </c>
      <c r="F105">
        <f t="shared" si="10"/>
        <v>-2909</v>
      </c>
      <c r="G105">
        <f t="shared" si="11"/>
        <v>2.4985999989439733E-3</v>
      </c>
      <c r="I105">
        <f t="shared" si="13"/>
        <v>2.4985999989439733E-3</v>
      </c>
      <c r="O105">
        <f t="shared" ca="1" si="14"/>
        <v>1.9808282260420848E-3</v>
      </c>
      <c r="Q105" s="2">
        <f t="shared" si="12"/>
        <v>28194.788999999997</v>
      </c>
      <c r="AE105">
        <v>8</v>
      </c>
      <c r="AG105" t="s">
        <v>38</v>
      </c>
      <c r="AI105" t="s">
        <v>37</v>
      </c>
    </row>
    <row r="106" spans="1:35">
      <c r="A106" s="13" t="s">
        <v>40</v>
      </c>
      <c r="B106" s="5"/>
      <c r="C106" s="17">
        <v>43213.389000000003</v>
      </c>
      <c r="D106" s="17"/>
      <c r="E106">
        <f t="shared" si="9"/>
        <v>-2908.8295143470982</v>
      </c>
      <c r="F106">
        <f t="shared" si="10"/>
        <v>-2909</v>
      </c>
      <c r="I106" s="9">
        <v>0.10249860000476474</v>
      </c>
      <c r="O106">
        <f t="shared" ca="1" si="14"/>
        <v>1.9808282260420848E-3</v>
      </c>
      <c r="Q106" s="2">
        <f t="shared" si="12"/>
        <v>28194.889000000003</v>
      </c>
    </row>
    <row r="107" spans="1:35">
      <c r="A107" s="13" t="s">
        <v>42</v>
      </c>
      <c r="B107" s="5"/>
      <c r="C107" s="17">
        <v>43929.338000000003</v>
      </c>
      <c r="D107" s="17"/>
      <c r="E107">
        <f t="shared" si="9"/>
        <v>-1717.9934179995985</v>
      </c>
      <c r="F107">
        <f t="shared" si="10"/>
        <v>-1718</v>
      </c>
      <c r="G107">
        <f t="shared" ref="G107:G138" si="15">C107-(C$7+F107*C$8)</f>
        <v>3.9572000023326837E-3</v>
      </c>
      <c r="I107">
        <f t="shared" ref="I107:I120" si="16">G107</f>
        <v>3.9572000023326837E-3</v>
      </c>
      <c r="O107">
        <f t="shared" ca="1" si="14"/>
        <v>3.2087325362235367E-3</v>
      </c>
      <c r="Q107" s="2">
        <f t="shared" si="12"/>
        <v>28910.838000000003</v>
      </c>
    </row>
    <row r="108" spans="1:35">
      <c r="A108" s="13" t="s">
        <v>42</v>
      </c>
      <c r="B108" s="5"/>
      <c r="C108" s="17">
        <v>43941.368000000002</v>
      </c>
      <c r="D108" s="17"/>
      <c r="E108">
        <f t="shared" si="9"/>
        <v>-1697.9839505109098</v>
      </c>
      <c r="F108">
        <f t="shared" si="10"/>
        <v>-1698</v>
      </c>
      <c r="G108">
        <f t="shared" si="15"/>
        <v>9.6492000011494383E-3</v>
      </c>
      <c r="I108">
        <f t="shared" si="16"/>
        <v>9.6492000011494383E-3</v>
      </c>
      <c r="O108">
        <f t="shared" ca="1" si="14"/>
        <v>3.229352255957902E-3</v>
      </c>
      <c r="Q108" s="2">
        <f t="shared" si="12"/>
        <v>28922.868000000002</v>
      </c>
    </row>
    <row r="109" spans="1:35">
      <c r="A109" s="13" t="s">
        <v>44</v>
      </c>
      <c r="B109" s="5"/>
      <c r="C109" s="17">
        <v>44208.31</v>
      </c>
      <c r="D109" s="17"/>
      <c r="E109">
        <f t="shared" si="9"/>
        <v>-1253.9800211371855</v>
      </c>
      <c r="F109">
        <f t="shared" si="10"/>
        <v>-1254</v>
      </c>
      <c r="G109">
        <f t="shared" si="15"/>
        <v>1.2011599996185396E-2</v>
      </c>
      <c r="I109">
        <f t="shared" si="16"/>
        <v>1.2011599996185396E-2</v>
      </c>
      <c r="O109">
        <f t="shared" ca="1" si="14"/>
        <v>3.687110034060811E-3</v>
      </c>
      <c r="Q109" s="2">
        <f t="shared" si="12"/>
        <v>29189.809999999998</v>
      </c>
    </row>
    <row r="110" spans="1:35">
      <c r="A110" s="13" t="s">
        <v>45</v>
      </c>
      <c r="B110" s="5"/>
      <c r="C110" s="17">
        <v>44247.385999999999</v>
      </c>
      <c r="D110" s="17"/>
      <c r="E110">
        <f t="shared" si="9"/>
        <v>-1188.9850126926231</v>
      </c>
      <c r="F110">
        <f t="shared" si="10"/>
        <v>-1189</v>
      </c>
      <c r="G110">
        <f t="shared" si="15"/>
        <v>9.0105999988736585E-3</v>
      </c>
      <c r="I110">
        <f t="shared" si="16"/>
        <v>9.0105999988736585E-3</v>
      </c>
      <c r="O110">
        <f t="shared" ca="1" si="14"/>
        <v>3.754124123197498E-3</v>
      </c>
      <c r="Q110" s="2">
        <f t="shared" si="12"/>
        <v>29228.885999999999</v>
      </c>
    </row>
    <row r="111" spans="1:35">
      <c r="A111" s="13" t="s">
        <v>46</v>
      </c>
      <c r="B111" s="5"/>
      <c r="C111" s="17">
        <v>44336.368000000002</v>
      </c>
      <c r="D111" s="17"/>
      <c r="E111">
        <f t="shared" si="9"/>
        <v>-1040.9814851715323</v>
      </c>
      <c r="F111">
        <f t="shared" si="10"/>
        <v>-1041</v>
      </c>
      <c r="G111">
        <f t="shared" si="15"/>
        <v>1.1131400002341252E-2</v>
      </c>
      <c r="I111">
        <f t="shared" si="16"/>
        <v>1.1131400002341252E-2</v>
      </c>
      <c r="O111">
        <f t="shared" ca="1" si="14"/>
        <v>3.9067100492318008E-3</v>
      </c>
      <c r="Q111" s="2">
        <f t="shared" si="12"/>
        <v>29317.868000000002</v>
      </c>
    </row>
    <row r="112" spans="1:35">
      <c r="A112" s="13" t="s">
        <v>46</v>
      </c>
      <c r="B112" s="5"/>
      <c r="C112" s="17">
        <v>44339.37</v>
      </c>
      <c r="D112" s="17"/>
      <c r="E112">
        <f t="shared" si="9"/>
        <v>-1035.9882664349525</v>
      </c>
      <c r="F112">
        <f t="shared" si="10"/>
        <v>-1036</v>
      </c>
      <c r="G112">
        <f t="shared" si="15"/>
        <v>7.0544000045629218E-3</v>
      </c>
      <c r="I112">
        <f t="shared" si="16"/>
        <v>7.0544000045629218E-3</v>
      </c>
      <c r="O112">
        <f t="shared" ca="1" si="14"/>
        <v>3.9118649791653921E-3</v>
      </c>
      <c r="Q112" s="2">
        <f t="shared" si="12"/>
        <v>29320.870000000003</v>
      </c>
    </row>
    <row r="113" spans="1:17">
      <c r="A113" s="13" t="s">
        <v>46</v>
      </c>
      <c r="B113" s="5"/>
      <c r="C113" s="17">
        <v>44342.373</v>
      </c>
      <c r="D113" s="17"/>
      <c r="E113">
        <f t="shared" si="9"/>
        <v>-1030.9933844009975</v>
      </c>
      <c r="F113">
        <f t="shared" si="10"/>
        <v>-1031</v>
      </c>
      <c r="G113">
        <f t="shared" si="15"/>
        <v>3.9774000033503398E-3</v>
      </c>
      <c r="I113">
        <f t="shared" si="16"/>
        <v>3.9774000033503398E-3</v>
      </c>
      <c r="O113">
        <f t="shared" ca="1" si="14"/>
        <v>3.9170199090989835E-3</v>
      </c>
      <c r="Q113" s="2">
        <f t="shared" si="12"/>
        <v>29323.873</v>
      </c>
    </row>
    <row r="114" spans="1:17">
      <c r="A114" s="13" t="s">
        <v>47</v>
      </c>
      <c r="B114" s="5"/>
      <c r="C114" s="17">
        <v>44453.591999999997</v>
      </c>
      <c r="D114" s="17"/>
      <c r="E114">
        <f t="shared" si="9"/>
        <v>-846.00311302738112</v>
      </c>
      <c r="F114">
        <f t="shared" si="10"/>
        <v>-846</v>
      </c>
      <c r="G114">
        <f t="shared" si="15"/>
        <v>-1.8716000049607828E-3</v>
      </c>
      <c r="I114">
        <f t="shared" si="16"/>
        <v>-1.8716000049607828E-3</v>
      </c>
      <c r="O114">
        <f t="shared" ca="1" si="14"/>
        <v>4.1077523166418621E-3</v>
      </c>
      <c r="Q114" s="2">
        <f t="shared" si="12"/>
        <v>29435.091999999997</v>
      </c>
    </row>
    <row r="115" spans="1:17">
      <c r="A115" s="13" t="s">
        <v>47</v>
      </c>
      <c r="B115" s="5"/>
      <c r="C115" s="17">
        <v>44462.608</v>
      </c>
      <c r="D115" s="17"/>
      <c r="E115">
        <f t="shared" si="9"/>
        <v>-831.00682384383185</v>
      </c>
      <c r="F115">
        <f t="shared" si="10"/>
        <v>-831</v>
      </c>
      <c r="G115">
        <f t="shared" si="15"/>
        <v>-4.1025999962585047E-3</v>
      </c>
      <c r="I115">
        <f t="shared" si="16"/>
        <v>-4.1025999962585047E-3</v>
      </c>
      <c r="O115">
        <f t="shared" ca="1" si="14"/>
        <v>4.1232171064426362E-3</v>
      </c>
      <c r="Q115" s="2">
        <f t="shared" si="12"/>
        <v>29444.108</v>
      </c>
    </row>
    <row r="116" spans="1:17">
      <c r="A116" s="13" t="s">
        <v>48</v>
      </c>
      <c r="B116" s="5"/>
      <c r="C116" s="17">
        <v>44583.462</v>
      </c>
      <c r="D116" s="17"/>
      <c r="E116">
        <f t="shared" si="9"/>
        <v>-629.99068220807305</v>
      </c>
      <c r="F116">
        <f t="shared" si="10"/>
        <v>-630</v>
      </c>
      <c r="G116">
        <f t="shared" si="15"/>
        <v>5.6019999974523671E-3</v>
      </c>
      <c r="I116">
        <f t="shared" si="16"/>
        <v>5.6019999974523671E-3</v>
      </c>
      <c r="O116">
        <f t="shared" ca="1" si="14"/>
        <v>4.3304452897730073E-3</v>
      </c>
      <c r="Q116" s="2">
        <f t="shared" si="12"/>
        <v>29564.962</v>
      </c>
    </row>
    <row r="117" spans="1:17">
      <c r="A117" s="13" t="s">
        <v>48</v>
      </c>
      <c r="B117" s="5"/>
      <c r="C117" s="17">
        <v>44627.351999999999</v>
      </c>
      <c r="D117" s="17"/>
      <c r="E117">
        <f t="shared" si="9"/>
        <v>-556.98856017327591</v>
      </c>
      <c r="F117">
        <f t="shared" si="10"/>
        <v>-557</v>
      </c>
      <c r="G117">
        <f t="shared" si="15"/>
        <v>6.8777999986195937E-3</v>
      </c>
      <c r="I117">
        <f t="shared" si="16"/>
        <v>6.8777999986195937E-3</v>
      </c>
      <c r="O117">
        <f t="shared" ca="1" si="14"/>
        <v>4.4057072668034405E-3</v>
      </c>
      <c r="Q117" s="2">
        <f t="shared" si="12"/>
        <v>29608.851999999999</v>
      </c>
    </row>
    <row r="118" spans="1:17">
      <c r="A118" s="13" t="s">
        <v>48</v>
      </c>
      <c r="B118" s="5"/>
      <c r="C118" s="17">
        <v>44633.36</v>
      </c>
      <c r="D118" s="17"/>
      <c r="E118">
        <f t="shared" si="9"/>
        <v>-546.99546951059222</v>
      </c>
      <c r="F118">
        <f t="shared" si="10"/>
        <v>-547</v>
      </c>
      <c r="G118">
        <f t="shared" si="15"/>
        <v>2.7238000038778409E-3</v>
      </c>
      <c r="I118">
        <f t="shared" si="16"/>
        <v>2.7238000038778409E-3</v>
      </c>
      <c r="O118">
        <f t="shared" ca="1" si="14"/>
        <v>4.4160171266706232E-3</v>
      </c>
      <c r="Q118" s="2">
        <f t="shared" si="12"/>
        <v>29614.86</v>
      </c>
    </row>
    <row r="119" spans="1:17">
      <c r="A119" s="13" t="s">
        <v>48</v>
      </c>
      <c r="B119" s="5"/>
      <c r="C119" s="17">
        <v>44636.370999999999</v>
      </c>
      <c r="D119" s="17"/>
      <c r="E119">
        <f t="shared" si="9"/>
        <v>-541.98728109758974</v>
      </c>
      <c r="F119">
        <f t="shared" si="10"/>
        <v>-542</v>
      </c>
      <c r="G119">
        <f t="shared" si="15"/>
        <v>7.6467999970191158E-3</v>
      </c>
      <c r="I119">
        <f t="shared" si="16"/>
        <v>7.6467999970191158E-3</v>
      </c>
      <c r="O119">
        <f t="shared" ca="1" si="14"/>
        <v>4.4211720566042145E-3</v>
      </c>
      <c r="Q119" s="2">
        <f t="shared" si="12"/>
        <v>29617.870999999999</v>
      </c>
    </row>
    <row r="120" spans="1:17">
      <c r="A120" s="13" t="s">
        <v>49</v>
      </c>
      <c r="B120" s="5"/>
      <c r="C120" s="17">
        <v>44660.419000000002</v>
      </c>
      <c r="D120" s="17"/>
      <c r="E120">
        <f t="shared" si="9"/>
        <v>-501.98830568877207</v>
      </c>
      <c r="F120">
        <f t="shared" si="10"/>
        <v>-502</v>
      </c>
      <c r="G120">
        <f t="shared" si="15"/>
        <v>7.030799999483861E-3</v>
      </c>
      <c r="I120">
        <f t="shared" si="16"/>
        <v>7.030799999483861E-3</v>
      </c>
      <c r="O120">
        <f t="shared" ca="1" si="14"/>
        <v>4.4624114960729452E-3</v>
      </c>
      <c r="Q120" s="2">
        <f t="shared" si="12"/>
        <v>29641.919000000002</v>
      </c>
    </row>
    <row r="121" spans="1:17">
      <c r="A121" s="14" t="s">
        <v>24</v>
      </c>
      <c r="B121" s="11" t="s">
        <v>90</v>
      </c>
      <c r="C121" s="18">
        <v>44962.222099999999</v>
      </c>
      <c r="D121" s="19">
        <v>5.9999999999999995E-4</v>
      </c>
      <c r="E121">
        <f t="shared" si="9"/>
        <v>0</v>
      </c>
      <c r="F121">
        <f t="shared" si="10"/>
        <v>0</v>
      </c>
      <c r="G121">
        <f t="shared" si="15"/>
        <v>0</v>
      </c>
      <c r="J121">
        <f>G121</f>
        <v>0</v>
      </c>
      <c r="O121">
        <f t="shared" ca="1" si="14"/>
        <v>4.9799664614055134E-3</v>
      </c>
      <c r="Q121" s="2">
        <f t="shared" si="12"/>
        <v>29943.722099999999</v>
      </c>
    </row>
    <row r="122" spans="1:17">
      <c r="A122" s="14" t="s">
        <v>24</v>
      </c>
      <c r="B122" s="11" t="s">
        <v>89</v>
      </c>
      <c r="C122" s="18">
        <v>44963.124900000003</v>
      </c>
      <c r="D122" s="19">
        <v>8.0000000000000004E-4</v>
      </c>
      <c r="E122">
        <f t="shared" si="9"/>
        <v>1.5016248752169037</v>
      </c>
      <c r="F122">
        <f t="shared" si="10"/>
        <v>1.5</v>
      </c>
      <c r="G122">
        <f t="shared" si="15"/>
        <v>9.7690000256989151E-4</v>
      </c>
      <c r="J122">
        <f>G122</f>
        <v>9.7690000256989151E-4</v>
      </c>
      <c r="O122">
        <f t="shared" ca="1" si="14"/>
        <v>4.981512940385591E-3</v>
      </c>
      <c r="Q122" s="2">
        <f t="shared" si="12"/>
        <v>29944.624900000003</v>
      </c>
    </row>
    <row r="123" spans="1:17">
      <c r="A123" s="14" t="s">
        <v>24</v>
      </c>
      <c r="B123" s="11" t="s">
        <v>90</v>
      </c>
      <c r="C123" s="18">
        <v>44965.228199999998</v>
      </c>
      <c r="D123" s="19">
        <v>4.0000000000000002E-4</v>
      </c>
      <c r="E123">
        <f t="shared" si="9"/>
        <v>5.0000382558375858</v>
      </c>
      <c r="F123">
        <f t="shared" si="10"/>
        <v>5</v>
      </c>
      <c r="G123">
        <f t="shared" si="15"/>
        <v>2.3000000510364771E-5</v>
      </c>
      <c r="J123">
        <f>G123</f>
        <v>2.3000000510364771E-5</v>
      </c>
      <c r="O123">
        <f t="shared" ca="1" si="14"/>
        <v>4.9851213913391047E-3</v>
      </c>
      <c r="Q123" s="2">
        <f t="shared" si="12"/>
        <v>29946.728199999998</v>
      </c>
    </row>
    <row r="124" spans="1:17">
      <c r="A124" s="14" t="s">
        <v>24</v>
      </c>
      <c r="B124" s="11" t="s">
        <v>89</v>
      </c>
      <c r="C124" s="18">
        <v>44966.133000000002</v>
      </c>
      <c r="D124" s="19">
        <v>8.9999999999999998E-4</v>
      </c>
      <c r="E124">
        <f t="shared" si="9"/>
        <v>6.5049897258163796</v>
      </c>
      <c r="F124">
        <f t="shared" si="10"/>
        <v>6.5</v>
      </c>
      <c r="G124">
        <f t="shared" si="15"/>
        <v>2.9999000034877099E-3</v>
      </c>
      <c r="J124">
        <f>G124</f>
        <v>2.9999000034877099E-3</v>
      </c>
      <c r="O124">
        <f t="shared" ca="1" si="14"/>
        <v>4.9866678703191824E-3</v>
      </c>
      <c r="Q124" s="2">
        <f t="shared" si="12"/>
        <v>29947.633000000002</v>
      </c>
    </row>
    <row r="125" spans="1:17">
      <c r="A125" s="13" t="s">
        <v>52</v>
      </c>
      <c r="B125" s="5"/>
      <c r="C125" s="17">
        <v>45013.324999999997</v>
      </c>
      <c r="D125" s="17"/>
      <c r="E125">
        <f t="shared" si="9"/>
        <v>84.999319711368088</v>
      </c>
      <c r="F125">
        <f t="shared" si="10"/>
        <v>85</v>
      </c>
      <c r="G125">
        <f t="shared" si="15"/>
        <v>-4.0900000021792948E-4</v>
      </c>
      <c r="I125">
        <f t="shared" ref="I125:I132" si="17">G125</f>
        <v>-4.0900000021792948E-4</v>
      </c>
      <c r="O125">
        <f t="shared" ca="1" si="14"/>
        <v>5.0676002702765661E-3</v>
      </c>
      <c r="Q125" s="2">
        <f t="shared" si="12"/>
        <v>29994.824999999997</v>
      </c>
    </row>
    <row r="126" spans="1:17">
      <c r="A126" s="13" t="s">
        <v>53</v>
      </c>
      <c r="B126" s="5"/>
      <c r="C126" s="17">
        <v>45022.351000000002</v>
      </c>
      <c r="D126" s="17"/>
      <c r="E126">
        <f t="shared" si="9"/>
        <v>100.01224186872682</v>
      </c>
      <c r="F126">
        <f t="shared" si="10"/>
        <v>100</v>
      </c>
      <c r="G126">
        <f t="shared" si="15"/>
        <v>7.3600000032456592E-3</v>
      </c>
      <c r="I126">
        <f t="shared" si="17"/>
        <v>7.3600000032456592E-3</v>
      </c>
      <c r="O126">
        <f t="shared" ca="1" si="14"/>
        <v>5.0830650600773401E-3</v>
      </c>
      <c r="Q126" s="2">
        <f t="shared" si="12"/>
        <v>30003.851000000002</v>
      </c>
    </row>
    <row r="127" spans="1:17">
      <c r="A127" s="13" t="s">
        <v>53</v>
      </c>
      <c r="B127" s="5"/>
      <c r="C127" s="17">
        <v>45022.351999999999</v>
      </c>
      <c r="D127" s="17"/>
      <c r="E127">
        <f t="shared" si="9"/>
        <v>100.01390516610172</v>
      </c>
      <c r="F127">
        <f t="shared" si="10"/>
        <v>100</v>
      </c>
      <c r="G127">
        <f t="shared" si="15"/>
        <v>8.3599999998114072E-3</v>
      </c>
      <c r="I127">
        <f t="shared" si="17"/>
        <v>8.3599999998114072E-3</v>
      </c>
      <c r="O127">
        <f t="shared" ca="1" si="14"/>
        <v>5.0830650600773401E-3</v>
      </c>
      <c r="Q127" s="2">
        <f t="shared" si="12"/>
        <v>30003.851999999999</v>
      </c>
    </row>
    <row r="128" spans="1:17">
      <c r="A128" s="13" t="s">
        <v>54</v>
      </c>
      <c r="B128" s="5"/>
      <c r="C128" s="17">
        <v>45346.409</v>
      </c>
      <c r="D128" s="17"/>
      <c r="E128">
        <f t="shared" si="9"/>
        <v>639.01706443314765</v>
      </c>
      <c r="F128">
        <f t="shared" si="10"/>
        <v>639</v>
      </c>
      <c r="G128">
        <f t="shared" si="15"/>
        <v>1.0259399998176377E-2</v>
      </c>
      <c r="I128">
        <f t="shared" si="17"/>
        <v>1.0259399998176377E-2</v>
      </c>
      <c r="O128">
        <f t="shared" ca="1" si="14"/>
        <v>5.6387665069184837E-3</v>
      </c>
      <c r="Q128" s="2">
        <f t="shared" si="12"/>
        <v>30327.909</v>
      </c>
    </row>
    <row r="129" spans="1:17">
      <c r="A129" s="13" t="s">
        <v>54</v>
      </c>
      <c r="B129" s="5"/>
      <c r="C129" s="17">
        <v>45357.237999999998</v>
      </c>
      <c r="D129" s="17"/>
      <c r="E129">
        <f t="shared" si="9"/>
        <v>657.02891176772675</v>
      </c>
      <c r="F129">
        <f t="shared" si="10"/>
        <v>657</v>
      </c>
      <c r="G129">
        <f t="shared" si="15"/>
        <v>1.7382199999701697E-2</v>
      </c>
      <c r="I129">
        <f t="shared" si="17"/>
        <v>1.7382199999701697E-2</v>
      </c>
      <c r="O129">
        <f t="shared" ca="1" si="14"/>
        <v>5.6573242546794121E-3</v>
      </c>
      <c r="Q129" s="2">
        <f t="shared" si="12"/>
        <v>30338.737999999998</v>
      </c>
    </row>
    <row r="130" spans="1:17">
      <c r="A130" s="13" t="s">
        <v>55</v>
      </c>
      <c r="B130" s="5"/>
      <c r="C130" s="17">
        <v>45384.277000000002</v>
      </c>
      <c r="D130" s="17"/>
      <c r="E130">
        <f t="shared" si="9"/>
        <v>702.00280964194008</v>
      </c>
      <c r="F130">
        <f t="shared" si="10"/>
        <v>702</v>
      </c>
      <c r="G130">
        <f t="shared" si="15"/>
        <v>1.6892000057850964E-3</v>
      </c>
      <c r="I130">
        <f t="shared" si="17"/>
        <v>1.6892000057850964E-3</v>
      </c>
      <c r="O130">
        <f t="shared" ca="1" si="14"/>
        <v>5.7037186240817342E-3</v>
      </c>
      <c r="Q130" s="2">
        <f t="shared" si="12"/>
        <v>30365.777000000002</v>
      </c>
    </row>
    <row r="131" spans="1:17">
      <c r="A131" s="13" t="s">
        <v>55</v>
      </c>
      <c r="B131" s="5"/>
      <c r="C131" s="17">
        <v>45399.31</v>
      </c>
      <c r="D131" s="17"/>
      <c r="E131">
        <f t="shared" si="9"/>
        <v>727.00715916458341</v>
      </c>
      <c r="F131">
        <f t="shared" si="10"/>
        <v>727</v>
      </c>
      <c r="G131">
        <f t="shared" si="15"/>
        <v>4.3041999961133115E-3</v>
      </c>
      <c r="I131">
        <f t="shared" si="17"/>
        <v>4.3041999961133115E-3</v>
      </c>
      <c r="O131">
        <f t="shared" ca="1" si="14"/>
        <v>5.7294932737496909E-3</v>
      </c>
      <c r="Q131" s="2">
        <f t="shared" si="12"/>
        <v>30380.809999999998</v>
      </c>
    </row>
    <row r="132" spans="1:17">
      <c r="A132" s="13" t="s">
        <v>55</v>
      </c>
      <c r="B132" s="5"/>
      <c r="C132" s="17">
        <v>45402.317000000003</v>
      </c>
      <c r="D132" s="17"/>
      <c r="E132">
        <f t="shared" si="9"/>
        <v>732.0086943880741</v>
      </c>
      <c r="F132">
        <f t="shared" si="10"/>
        <v>732</v>
      </c>
      <c r="G132">
        <f t="shared" si="15"/>
        <v>5.2272000029915944E-3</v>
      </c>
      <c r="I132">
        <f t="shared" si="17"/>
        <v>5.2272000029915944E-3</v>
      </c>
      <c r="O132">
        <f t="shared" ca="1" si="14"/>
        <v>5.7346482036832822E-3</v>
      </c>
      <c r="Q132" s="2">
        <f t="shared" si="12"/>
        <v>30383.817000000003</v>
      </c>
    </row>
    <row r="133" spans="1:17">
      <c r="A133" s="13" t="s">
        <v>31</v>
      </c>
      <c r="B133" s="5"/>
      <c r="C133" s="17">
        <v>45635.890899999999</v>
      </c>
      <c r="D133" s="17"/>
      <c r="E133">
        <f t="shared" si="9"/>
        <v>1120.5115504359994</v>
      </c>
      <c r="F133">
        <f t="shared" si="10"/>
        <v>1120.5</v>
      </c>
      <c r="G133">
        <f t="shared" si="15"/>
        <v>6.9443000029423274E-3</v>
      </c>
      <c r="J133">
        <f t="shared" ref="J133:J138" si="18">G133</f>
        <v>6.9443000029423274E-3</v>
      </c>
      <c r="O133">
        <f t="shared" ca="1" si="14"/>
        <v>6.1351862595233272E-3</v>
      </c>
      <c r="Q133" s="2">
        <f t="shared" si="12"/>
        <v>30617.390899999999</v>
      </c>
    </row>
    <row r="134" spans="1:17">
      <c r="A134" s="13" t="s">
        <v>56</v>
      </c>
      <c r="B134" s="5" t="s">
        <v>89</v>
      </c>
      <c r="C134" s="17">
        <v>45635.890899999999</v>
      </c>
      <c r="D134" s="17"/>
      <c r="E134">
        <f t="shared" si="9"/>
        <v>1120.5115504359994</v>
      </c>
      <c r="F134">
        <f t="shared" si="10"/>
        <v>1120.5</v>
      </c>
      <c r="G134">
        <f t="shared" si="15"/>
        <v>6.9443000029423274E-3</v>
      </c>
      <c r="J134">
        <f t="shared" si="18"/>
        <v>6.9443000029423274E-3</v>
      </c>
      <c r="O134">
        <f t="shared" ca="1" si="14"/>
        <v>6.1351862595233272E-3</v>
      </c>
      <c r="Q134" s="2">
        <f t="shared" si="12"/>
        <v>30617.390899999999</v>
      </c>
    </row>
    <row r="135" spans="1:17">
      <c r="A135" s="13" t="s">
        <v>31</v>
      </c>
      <c r="B135" s="5"/>
      <c r="C135" s="17">
        <v>46024.8724</v>
      </c>
      <c r="D135" s="17"/>
      <c r="E135">
        <f t="shared" si="9"/>
        <v>1767.5034604902023</v>
      </c>
      <c r="F135">
        <f t="shared" si="10"/>
        <v>1767.5</v>
      </c>
      <c r="G135">
        <f t="shared" si="15"/>
        <v>2.0805000021937303E-3</v>
      </c>
      <c r="J135">
        <f t="shared" si="18"/>
        <v>2.0805000021937303E-3</v>
      </c>
      <c r="O135">
        <f t="shared" ca="1" si="14"/>
        <v>6.8022341929300442E-3</v>
      </c>
      <c r="Q135" s="2">
        <f t="shared" si="12"/>
        <v>31006.3724</v>
      </c>
    </row>
    <row r="136" spans="1:17">
      <c r="A136" s="13" t="s">
        <v>56</v>
      </c>
      <c r="B136" s="5" t="s">
        <v>89</v>
      </c>
      <c r="C136" s="17">
        <v>46024.8724</v>
      </c>
      <c r="D136" s="17"/>
      <c r="E136">
        <f t="shared" si="9"/>
        <v>1767.5034604902023</v>
      </c>
      <c r="F136">
        <f t="shared" si="10"/>
        <v>1767.5</v>
      </c>
      <c r="G136">
        <f t="shared" si="15"/>
        <v>2.0805000021937303E-3</v>
      </c>
      <c r="J136">
        <f t="shared" si="18"/>
        <v>2.0805000021937303E-3</v>
      </c>
      <c r="O136">
        <f t="shared" ca="1" si="14"/>
        <v>6.8022341929300442E-3</v>
      </c>
      <c r="Q136" s="2">
        <f t="shared" si="12"/>
        <v>31006.3724</v>
      </c>
    </row>
    <row r="137" spans="1:17">
      <c r="A137" s="13" t="s">
        <v>31</v>
      </c>
      <c r="B137" s="5"/>
      <c r="C137" s="17">
        <v>46079.586799999997</v>
      </c>
      <c r="D137" s="17"/>
      <c r="E137">
        <f t="shared" si="9"/>
        <v>1858.5097786916276</v>
      </c>
      <c r="F137">
        <f t="shared" si="10"/>
        <v>1858.5</v>
      </c>
      <c r="G137">
        <f t="shared" si="15"/>
        <v>5.8790999974007718E-3</v>
      </c>
      <c r="J137">
        <f t="shared" si="18"/>
        <v>5.8790999974007718E-3</v>
      </c>
      <c r="O137">
        <f t="shared" ca="1" si="14"/>
        <v>6.8960539177214059E-3</v>
      </c>
      <c r="Q137" s="2">
        <f t="shared" si="12"/>
        <v>31061.086799999997</v>
      </c>
    </row>
    <row r="138" spans="1:17">
      <c r="A138" s="13" t="s">
        <v>56</v>
      </c>
      <c r="B138" s="5" t="s">
        <v>89</v>
      </c>
      <c r="C138" s="17">
        <v>46079.586799999997</v>
      </c>
      <c r="D138" s="17"/>
      <c r="E138">
        <f t="shared" si="9"/>
        <v>1858.5097786916276</v>
      </c>
      <c r="F138">
        <f t="shared" si="10"/>
        <v>1858.5</v>
      </c>
      <c r="G138">
        <f t="shared" si="15"/>
        <v>5.8790999974007718E-3</v>
      </c>
      <c r="J138">
        <f t="shared" si="18"/>
        <v>5.8790999974007718E-3</v>
      </c>
      <c r="O138">
        <f t="shared" ca="1" si="14"/>
        <v>6.8960539177214059E-3</v>
      </c>
      <c r="Q138" s="2">
        <f t="shared" si="12"/>
        <v>31061.086799999997</v>
      </c>
    </row>
    <row r="139" spans="1:17">
      <c r="A139" s="13" t="s">
        <v>57</v>
      </c>
      <c r="B139" s="5"/>
      <c r="C139" s="17">
        <v>46350.442000000003</v>
      </c>
      <c r="D139" s="17"/>
      <c r="E139">
        <f t="shared" si="9"/>
        <v>2309.0225233751562</v>
      </c>
      <c r="F139">
        <f t="shared" si="10"/>
        <v>2309</v>
      </c>
      <c r="G139">
        <f t="shared" ref="G139:G170" si="19">C139-(C$7+F139*C$8)</f>
        <v>1.3541400003305171E-2</v>
      </c>
      <c r="I139">
        <f t="shared" ref="I139:I173" si="20">G139</f>
        <v>1.3541400003305171E-2</v>
      </c>
      <c r="O139">
        <f t="shared" ca="1" si="14"/>
        <v>7.3605131047379839E-3</v>
      </c>
      <c r="Q139" s="2">
        <f t="shared" si="12"/>
        <v>31331.942000000003</v>
      </c>
    </row>
    <row r="140" spans="1:17">
      <c r="A140" s="13" t="s">
        <v>59</v>
      </c>
      <c r="B140" s="5" t="s">
        <v>89</v>
      </c>
      <c r="C140" s="17">
        <v>46708.472000000002</v>
      </c>
      <c r="D140" s="17"/>
      <c r="E140">
        <f t="shared" si="9"/>
        <v>2904.5328845535273</v>
      </c>
      <c r="F140">
        <f t="shared" si="10"/>
        <v>2904.5</v>
      </c>
      <c r="G140">
        <f t="shared" si="19"/>
        <v>1.9770700004301034E-2</v>
      </c>
      <c r="I140">
        <f t="shared" si="20"/>
        <v>1.9770700004301034E-2</v>
      </c>
      <c r="O140">
        <f t="shared" ca="1" si="14"/>
        <v>7.9744652598287107E-3</v>
      </c>
      <c r="Q140" s="2">
        <f t="shared" si="12"/>
        <v>31689.972000000002</v>
      </c>
    </row>
    <row r="141" spans="1:17">
      <c r="A141" s="13" t="s">
        <v>60</v>
      </c>
      <c r="B141" s="5"/>
      <c r="C141" s="17">
        <v>46816.366000000002</v>
      </c>
      <c r="D141" s="17"/>
      <c r="E141">
        <f t="shared" si="9"/>
        <v>3083.9926921366332</v>
      </c>
      <c r="F141">
        <f t="shared" si="10"/>
        <v>3084</v>
      </c>
      <c r="G141">
        <f t="shared" si="19"/>
        <v>-4.3936000001849607E-3</v>
      </c>
      <c r="I141">
        <f t="shared" si="20"/>
        <v>-4.3936000001849607E-3</v>
      </c>
      <c r="O141">
        <f t="shared" ca="1" si="14"/>
        <v>8.1595272444446379E-3</v>
      </c>
      <c r="Q141" s="2">
        <f t="shared" si="12"/>
        <v>31797.866000000002</v>
      </c>
    </row>
    <row r="142" spans="1:17">
      <c r="A142" s="13" t="s">
        <v>60</v>
      </c>
      <c r="B142" s="5"/>
      <c r="C142" s="17">
        <v>46819.398999999998</v>
      </c>
      <c r="D142" s="17"/>
      <c r="E142">
        <f t="shared" si="9"/>
        <v>3089.0374730920043</v>
      </c>
      <c r="F142">
        <f t="shared" si="10"/>
        <v>3089</v>
      </c>
      <c r="G142">
        <f t="shared" si="19"/>
        <v>2.2529399997438304E-2</v>
      </c>
      <c r="I142">
        <f t="shared" si="20"/>
        <v>2.2529399997438304E-2</v>
      </c>
      <c r="O142">
        <f t="shared" ca="1" si="14"/>
        <v>8.1646821743782301E-3</v>
      </c>
      <c r="Q142" s="2">
        <f t="shared" si="12"/>
        <v>31800.898999999998</v>
      </c>
    </row>
    <row r="143" spans="1:17">
      <c r="A143" s="13" t="s">
        <v>60</v>
      </c>
      <c r="B143" s="5"/>
      <c r="C143" s="17">
        <v>46825.396999999997</v>
      </c>
      <c r="D143" s="17"/>
      <c r="E143">
        <f t="shared" si="9"/>
        <v>3099.0139307808786</v>
      </c>
      <c r="F143">
        <f t="shared" si="10"/>
        <v>3099</v>
      </c>
      <c r="G143">
        <f t="shared" si="19"/>
        <v>8.3754000006592833E-3</v>
      </c>
      <c r="I143">
        <f t="shared" si="20"/>
        <v>8.3754000006592833E-3</v>
      </c>
      <c r="O143">
        <f t="shared" ca="1" si="14"/>
        <v>8.174992034245411E-3</v>
      </c>
      <c r="Q143" s="2">
        <f t="shared" si="12"/>
        <v>31806.896999999997</v>
      </c>
    </row>
    <row r="144" spans="1:17">
      <c r="A144" s="13" t="s">
        <v>61</v>
      </c>
      <c r="B144" s="5"/>
      <c r="C144" s="17">
        <v>47202.355000000003</v>
      </c>
      <c r="D144" s="17"/>
      <c r="E144">
        <f t="shared" si="9"/>
        <v>3726.0071847793724</v>
      </c>
      <c r="F144">
        <f t="shared" si="10"/>
        <v>3726</v>
      </c>
      <c r="G144">
        <f t="shared" si="19"/>
        <v>4.3196000042371452E-3</v>
      </c>
      <c r="I144">
        <f t="shared" si="20"/>
        <v>4.3196000042371452E-3</v>
      </c>
      <c r="O144">
        <f t="shared" ca="1" si="14"/>
        <v>8.8214202479177627E-3</v>
      </c>
      <c r="Q144" s="2">
        <f t="shared" si="12"/>
        <v>32183.855000000003</v>
      </c>
    </row>
    <row r="145" spans="1:17">
      <c r="A145" s="13" t="s">
        <v>62</v>
      </c>
      <c r="B145" s="5"/>
      <c r="C145" s="17">
        <v>47208.377999999997</v>
      </c>
      <c r="D145" s="17"/>
      <c r="E145">
        <f t="shared" si="9"/>
        <v>3736.0252249027521</v>
      </c>
      <c r="F145">
        <f t="shared" si="10"/>
        <v>3736</v>
      </c>
      <c r="G145">
        <f t="shared" si="19"/>
        <v>1.5165599994361401E-2</v>
      </c>
      <c r="I145">
        <f t="shared" si="20"/>
        <v>1.5165599994361401E-2</v>
      </c>
      <c r="O145">
        <f t="shared" ca="1" si="14"/>
        <v>8.8317301077849453E-3</v>
      </c>
      <c r="Q145" s="2">
        <f t="shared" si="12"/>
        <v>32189.877999999997</v>
      </c>
    </row>
    <row r="146" spans="1:17">
      <c r="A146" s="13" t="s">
        <v>62</v>
      </c>
      <c r="B146" s="5"/>
      <c r="C146" s="17">
        <v>47214.394</v>
      </c>
      <c r="D146" s="17"/>
      <c r="E146">
        <f t="shared" si="9"/>
        <v>3746.0316219444835</v>
      </c>
      <c r="F146">
        <f t="shared" si="10"/>
        <v>3746</v>
      </c>
      <c r="G146">
        <f t="shared" si="19"/>
        <v>1.9011600001249462E-2</v>
      </c>
      <c r="I146">
        <f t="shared" si="20"/>
        <v>1.9011600001249462E-2</v>
      </c>
      <c r="O146">
        <f t="shared" ca="1" si="14"/>
        <v>8.842039967652128E-3</v>
      </c>
      <c r="Q146" s="2">
        <f t="shared" si="12"/>
        <v>32195.894</v>
      </c>
    </row>
    <row r="147" spans="1:17">
      <c r="A147" s="13" t="s">
        <v>63</v>
      </c>
      <c r="B147" s="5"/>
      <c r="C147" s="17">
        <v>47232.425999999999</v>
      </c>
      <c r="D147" s="17"/>
      <c r="E147">
        <f t="shared" si="9"/>
        <v>3776.02420031157</v>
      </c>
      <c r="F147">
        <f t="shared" si="10"/>
        <v>3776</v>
      </c>
      <c r="G147">
        <f t="shared" si="19"/>
        <v>1.4549599996826146E-2</v>
      </c>
      <c r="I147">
        <f t="shared" si="20"/>
        <v>1.4549599996826146E-2</v>
      </c>
      <c r="O147">
        <f t="shared" ca="1" si="14"/>
        <v>8.8729695472536761E-3</v>
      </c>
      <c r="Q147" s="2">
        <f t="shared" si="12"/>
        <v>32213.925999999999</v>
      </c>
    </row>
    <row r="148" spans="1:17">
      <c r="A148" s="13" t="s">
        <v>61</v>
      </c>
      <c r="B148" s="5"/>
      <c r="C148" s="17">
        <v>47476.51</v>
      </c>
      <c r="D148" s="17"/>
      <c r="E148">
        <f t="shared" si="9"/>
        <v>4182.0084781594142</v>
      </c>
      <c r="F148">
        <f t="shared" si="10"/>
        <v>4182</v>
      </c>
      <c r="G148">
        <f t="shared" si="19"/>
        <v>5.0972000026376918E-3</v>
      </c>
      <c r="I148">
        <f t="shared" si="20"/>
        <v>5.0972000026376918E-3</v>
      </c>
      <c r="O148">
        <f t="shared" ca="1" si="14"/>
        <v>9.2915498578612921E-3</v>
      </c>
      <c r="Q148" s="2">
        <f t="shared" si="12"/>
        <v>32458.010000000002</v>
      </c>
    </row>
    <row r="149" spans="1:17">
      <c r="A149" s="13" t="s">
        <v>64</v>
      </c>
      <c r="B149" s="5"/>
      <c r="C149" s="17">
        <v>47535.428999999996</v>
      </c>
      <c r="D149" s="17"/>
      <c r="E149">
        <f t="shared" ref="E149:E212" si="21">(C149-C$7)/C$8</f>
        <v>4280.0082965273305</v>
      </c>
      <c r="F149">
        <f t="shared" ref="F149:F212" si="22">ROUND(2*E149,0)/2</f>
        <v>4280</v>
      </c>
      <c r="G149">
        <f t="shared" si="19"/>
        <v>4.9880000005941838E-3</v>
      </c>
      <c r="I149">
        <f t="shared" si="20"/>
        <v>4.9880000005941838E-3</v>
      </c>
      <c r="O149">
        <f t="shared" ca="1" si="14"/>
        <v>9.392586484559682E-3</v>
      </c>
      <c r="Q149" s="2">
        <f t="shared" ref="Q149:Q212" si="23">C149-15018.5</f>
        <v>32516.928999999996</v>
      </c>
    </row>
    <row r="150" spans="1:17">
      <c r="A150" s="13" t="s">
        <v>64</v>
      </c>
      <c r="B150" s="5"/>
      <c r="C150" s="17">
        <v>47553.47</v>
      </c>
      <c r="D150" s="17"/>
      <c r="E150">
        <f t="shared" si="21"/>
        <v>4310.0158445708512</v>
      </c>
      <c r="F150">
        <f t="shared" si="22"/>
        <v>4310</v>
      </c>
      <c r="G150">
        <f t="shared" si="19"/>
        <v>9.5260000016423874E-3</v>
      </c>
      <c r="I150">
        <f t="shared" si="20"/>
        <v>9.5260000016423874E-3</v>
      </c>
      <c r="O150">
        <f t="shared" ca="1" si="14"/>
        <v>9.4235160641612283E-3</v>
      </c>
      <c r="Q150" s="2">
        <f t="shared" si="23"/>
        <v>32534.97</v>
      </c>
    </row>
    <row r="151" spans="1:17">
      <c r="A151" s="13" t="s">
        <v>64</v>
      </c>
      <c r="B151" s="5"/>
      <c r="C151" s="17">
        <v>47564.303</v>
      </c>
      <c r="D151" s="17"/>
      <c r="E151">
        <f t="shared" si="21"/>
        <v>4328.034345094954</v>
      </c>
      <c r="F151">
        <f t="shared" si="22"/>
        <v>4328</v>
      </c>
      <c r="G151">
        <f t="shared" si="19"/>
        <v>2.0648800003982615E-2</v>
      </c>
      <c r="I151">
        <f t="shared" si="20"/>
        <v>2.0648800003982615E-2</v>
      </c>
      <c r="O151">
        <f t="shared" ref="O151:O211" ca="1" si="24">+C$11+C$12*F151</f>
        <v>9.4420738119221567E-3</v>
      </c>
      <c r="Q151" s="2">
        <f t="shared" si="23"/>
        <v>32545.803</v>
      </c>
    </row>
    <row r="152" spans="1:17">
      <c r="A152" s="13" t="s">
        <v>64</v>
      </c>
      <c r="B152" s="5"/>
      <c r="C152" s="17">
        <v>47597.364000000001</v>
      </c>
      <c r="D152" s="17"/>
      <c r="E152">
        <f t="shared" si="21"/>
        <v>4383.0246197951728</v>
      </c>
      <c r="F152">
        <f t="shared" si="22"/>
        <v>4383</v>
      </c>
      <c r="G152">
        <f t="shared" si="19"/>
        <v>1.4801800003624521E-2</v>
      </c>
      <c r="I152">
        <f t="shared" si="20"/>
        <v>1.4801800003624521E-2</v>
      </c>
      <c r="O152">
        <f t="shared" ca="1" si="24"/>
        <v>9.4987780411916623E-3</v>
      </c>
      <c r="Q152" s="2">
        <f t="shared" si="23"/>
        <v>32578.864000000001</v>
      </c>
    </row>
    <row r="153" spans="1:17">
      <c r="A153" s="78" t="s">
        <v>524</v>
      </c>
      <c r="B153" s="79" t="s">
        <v>90</v>
      </c>
      <c r="C153" s="78">
        <v>47597.375999999997</v>
      </c>
      <c r="D153" s="78" t="s">
        <v>141</v>
      </c>
      <c r="E153">
        <f t="shared" si="21"/>
        <v>4383.0445793637318</v>
      </c>
      <c r="F153">
        <f t="shared" si="22"/>
        <v>4383</v>
      </c>
      <c r="G153">
        <f t="shared" si="19"/>
        <v>2.6801799998793285E-2</v>
      </c>
      <c r="I153">
        <f t="shared" si="20"/>
        <v>2.6801799998793285E-2</v>
      </c>
      <c r="O153">
        <f t="shared" ca="1" si="24"/>
        <v>9.4987780411916623E-3</v>
      </c>
      <c r="Q153" s="2">
        <f t="shared" si="23"/>
        <v>32578.875999999997</v>
      </c>
    </row>
    <row r="154" spans="1:17">
      <c r="A154" s="78" t="s">
        <v>524</v>
      </c>
      <c r="B154" s="79" t="s">
        <v>90</v>
      </c>
      <c r="C154" s="78">
        <v>47603.372000000003</v>
      </c>
      <c r="D154" s="78" t="s">
        <v>141</v>
      </c>
      <c r="E154">
        <f t="shared" si="21"/>
        <v>4393.0177104578561</v>
      </c>
      <c r="F154">
        <f t="shared" si="22"/>
        <v>4393</v>
      </c>
      <c r="G154">
        <f t="shared" si="19"/>
        <v>1.0647800001606811E-2</v>
      </c>
      <c r="I154">
        <f t="shared" si="20"/>
        <v>1.0647800001606811E-2</v>
      </c>
      <c r="O154">
        <f t="shared" ca="1" si="24"/>
        <v>9.509087901058845E-3</v>
      </c>
      <c r="Q154" s="2">
        <f t="shared" si="23"/>
        <v>32584.872000000003</v>
      </c>
    </row>
    <row r="155" spans="1:17">
      <c r="A155" s="13" t="s">
        <v>65</v>
      </c>
      <c r="B155" s="5" t="s">
        <v>89</v>
      </c>
      <c r="C155" s="17">
        <v>47822.517999999996</v>
      </c>
      <c r="D155" s="17"/>
      <c r="E155">
        <f t="shared" si="21"/>
        <v>4757.5226782281316</v>
      </c>
      <c r="F155">
        <f t="shared" si="22"/>
        <v>4757.5</v>
      </c>
      <c r="G155">
        <f t="shared" si="19"/>
        <v>1.3634499999170657E-2</v>
      </c>
      <c r="I155">
        <f t="shared" si="20"/>
        <v>1.3634499999170657E-2</v>
      </c>
      <c r="O155">
        <f t="shared" ca="1" si="24"/>
        <v>9.8848822932176526E-3</v>
      </c>
      <c r="Q155" s="2">
        <f t="shared" si="23"/>
        <v>32804.017999999996</v>
      </c>
    </row>
    <row r="156" spans="1:17">
      <c r="A156" s="13" t="s">
        <v>65</v>
      </c>
      <c r="B156" s="5"/>
      <c r="C156" s="17">
        <v>47823.415999999997</v>
      </c>
      <c r="D156" s="17"/>
      <c r="E156">
        <f t="shared" si="21"/>
        <v>4759.0163192759173</v>
      </c>
      <c r="F156">
        <f t="shared" si="22"/>
        <v>4759</v>
      </c>
      <c r="G156">
        <f t="shared" si="19"/>
        <v>9.8113999993074685E-3</v>
      </c>
      <c r="I156">
        <f t="shared" si="20"/>
        <v>9.8113999993074685E-3</v>
      </c>
      <c r="O156">
        <f t="shared" ca="1" si="24"/>
        <v>9.8864287721977286E-3</v>
      </c>
      <c r="Q156" s="2">
        <f t="shared" si="23"/>
        <v>32804.915999999997</v>
      </c>
    </row>
    <row r="157" spans="1:17">
      <c r="A157" s="13" t="s">
        <v>66</v>
      </c>
      <c r="B157" s="5"/>
      <c r="C157" s="17">
        <v>47823.42</v>
      </c>
      <c r="D157" s="17"/>
      <c r="E157">
        <f t="shared" si="21"/>
        <v>4759.0229724654419</v>
      </c>
      <c r="F157">
        <f t="shared" si="22"/>
        <v>4759</v>
      </c>
      <c r="G157">
        <f t="shared" si="19"/>
        <v>1.3811400000122376E-2</v>
      </c>
      <c r="I157">
        <f t="shared" si="20"/>
        <v>1.3811400000122376E-2</v>
      </c>
      <c r="O157">
        <f t="shared" ca="1" si="24"/>
        <v>9.8864287721977286E-3</v>
      </c>
      <c r="Q157" s="2">
        <f t="shared" si="23"/>
        <v>32804.92</v>
      </c>
    </row>
    <row r="158" spans="1:17">
      <c r="A158" s="13" t="s">
        <v>65</v>
      </c>
      <c r="B158" s="5"/>
      <c r="C158" s="17">
        <v>47847.485000000001</v>
      </c>
      <c r="D158" s="17"/>
      <c r="E158">
        <f t="shared" si="21"/>
        <v>4799.0502239297293</v>
      </c>
      <c r="F158">
        <f t="shared" si="22"/>
        <v>4799</v>
      </c>
      <c r="G158">
        <f t="shared" si="19"/>
        <v>3.0195400002412498E-2</v>
      </c>
      <c r="I158">
        <f t="shared" si="20"/>
        <v>3.0195400002412498E-2</v>
      </c>
      <c r="O158">
        <f t="shared" ca="1" si="24"/>
        <v>9.9276682116664593E-3</v>
      </c>
      <c r="Q158" s="2">
        <f t="shared" si="23"/>
        <v>32828.985000000001</v>
      </c>
    </row>
    <row r="159" spans="1:17">
      <c r="A159" s="13" t="s">
        <v>65</v>
      </c>
      <c r="B159" s="5"/>
      <c r="C159" s="17">
        <v>47850.472000000002</v>
      </c>
      <c r="D159" s="17"/>
      <c r="E159">
        <f t="shared" si="21"/>
        <v>4804.0184932056009</v>
      </c>
      <c r="F159">
        <f t="shared" si="22"/>
        <v>4804</v>
      </c>
      <c r="G159">
        <f t="shared" si="19"/>
        <v>1.1118400005216245E-2</v>
      </c>
      <c r="I159">
        <f t="shared" si="20"/>
        <v>1.1118400005216245E-2</v>
      </c>
      <c r="O159">
        <f t="shared" ca="1" si="24"/>
        <v>9.9328231416000515E-3</v>
      </c>
      <c r="Q159" s="2">
        <f t="shared" si="23"/>
        <v>32831.972000000002</v>
      </c>
    </row>
    <row r="160" spans="1:17">
      <c r="A160" s="13" t="s">
        <v>67</v>
      </c>
      <c r="B160" s="5"/>
      <c r="C160" s="17">
        <v>47894.368000000002</v>
      </c>
      <c r="D160" s="17"/>
      <c r="E160">
        <f t="shared" si="21"/>
        <v>4877.0305950246839</v>
      </c>
      <c r="F160">
        <f t="shared" si="22"/>
        <v>4877</v>
      </c>
      <c r="G160">
        <f t="shared" si="19"/>
        <v>1.8394200000329874E-2</v>
      </c>
      <c r="I160">
        <f t="shared" si="20"/>
        <v>1.8394200000329874E-2</v>
      </c>
      <c r="O160">
        <f t="shared" ca="1" si="24"/>
        <v>1.0008085118630484E-2</v>
      </c>
      <c r="Q160" s="2">
        <f t="shared" si="23"/>
        <v>32875.868000000002</v>
      </c>
    </row>
    <row r="161" spans="1:35">
      <c r="A161" s="13" t="s">
        <v>67</v>
      </c>
      <c r="B161" s="5"/>
      <c r="C161" s="17">
        <v>47897.368000000002</v>
      </c>
      <c r="D161" s="17"/>
      <c r="E161">
        <f t="shared" si="21"/>
        <v>4882.0204871665019</v>
      </c>
      <c r="F161">
        <f t="shared" si="22"/>
        <v>4882</v>
      </c>
      <c r="G161">
        <f t="shared" si="19"/>
        <v>1.2317200002144091E-2</v>
      </c>
      <c r="I161">
        <f t="shared" si="20"/>
        <v>1.2317200002144091E-2</v>
      </c>
      <c r="O161">
        <f t="shared" ca="1" si="24"/>
        <v>1.0013240048564076E-2</v>
      </c>
      <c r="Q161" s="2">
        <f t="shared" si="23"/>
        <v>32878.868000000002</v>
      </c>
    </row>
    <row r="162" spans="1:35">
      <c r="A162" s="13" t="s">
        <v>67</v>
      </c>
      <c r="B162" s="5"/>
      <c r="C162" s="17">
        <v>47924.421000000002</v>
      </c>
      <c r="D162" s="17"/>
      <c r="E162">
        <f t="shared" si="21"/>
        <v>4927.0176712040366</v>
      </c>
      <c r="F162">
        <f t="shared" si="22"/>
        <v>4927</v>
      </c>
      <c r="G162">
        <f t="shared" si="19"/>
        <v>1.0624200003803708E-2</v>
      </c>
      <c r="I162">
        <f t="shared" si="20"/>
        <v>1.0624200003803708E-2</v>
      </c>
      <c r="O162">
        <f t="shared" ca="1" si="24"/>
        <v>1.0059634417966399E-2</v>
      </c>
      <c r="Q162" s="2">
        <f t="shared" si="23"/>
        <v>32905.921000000002</v>
      </c>
    </row>
    <row r="163" spans="1:35">
      <c r="A163" s="13" t="s">
        <v>67</v>
      </c>
      <c r="B163" s="5"/>
      <c r="C163" s="17">
        <v>47968.315999999999</v>
      </c>
      <c r="D163" s="17"/>
      <c r="E163">
        <f t="shared" si="21"/>
        <v>5000.0281097257321</v>
      </c>
      <c r="F163">
        <f t="shared" si="22"/>
        <v>5000</v>
      </c>
      <c r="G163">
        <f t="shared" si="19"/>
        <v>1.690000000235159E-2</v>
      </c>
      <c r="I163">
        <f t="shared" si="20"/>
        <v>1.690000000235159E-2</v>
      </c>
      <c r="O163">
        <f t="shared" ca="1" si="24"/>
        <v>1.0134896394996831E-2</v>
      </c>
      <c r="Q163" s="2">
        <f t="shared" si="23"/>
        <v>32949.815999999999</v>
      </c>
    </row>
    <row r="164" spans="1:35">
      <c r="A164" s="13" t="s">
        <v>68</v>
      </c>
      <c r="B164" s="5"/>
      <c r="C164" s="17">
        <v>47983.341</v>
      </c>
      <c r="D164" s="17"/>
      <c r="E164">
        <f t="shared" si="21"/>
        <v>5025.0191528693404</v>
      </c>
      <c r="F164">
        <f t="shared" si="22"/>
        <v>5025</v>
      </c>
      <c r="G164">
        <f t="shared" si="19"/>
        <v>1.1514999998325948E-2</v>
      </c>
      <c r="I164">
        <f t="shared" si="20"/>
        <v>1.1514999998325948E-2</v>
      </c>
      <c r="O164">
        <f t="shared" ca="1" si="24"/>
        <v>1.0160671044664789E-2</v>
      </c>
      <c r="Q164" s="2">
        <f t="shared" si="23"/>
        <v>32964.841</v>
      </c>
    </row>
    <row r="165" spans="1:35">
      <c r="A165" s="13" t="s">
        <v>65</v>
      </c>
      <c r="B165" s="5" t="s">
        <v>89</v>
      </c>
      <c r="C165" s="17">
        <v>48187.447</v>
      </c>
      <c r="D165" s="17"/>
      <c r="E165">
        <f t="shared" si="21"/>
        <v>5364.5081280353124</v>
      </c>
      <c r="F165">
        <f t="shared" si="22"/>
        <v>5364.5</v>
      </c>
      <c r="G165">
        <f t="shared" si="19"/>
        <v>4.8867000004975125E-3</v>
      </c>
      <c r="I165">
        <f t="shared" si="20"/>
        <v>4.8867000004975125E-3</v>
      </c>
      <c r="O165">
        <f t="shared" ca="1" si="24"/>
        <v>1.0510690787155639E-2</v>
      </c>
      <c r="Q165" s="2">
        <f t="shared" si="23"/>
        <v>33168.947</v>
      </c>
    </row>
    <row r="166" spans="1:35">
      <c r="A166" s="13" t="s">
        <v>69</v>
      </c>
      <c r="B166" s="5"/>
      <c r="C166" s="17">
        <v>48292.366999999998</v>
      </c>
      <c r="D166" s="17"/>
      <c r="E166">
        <f t="shared" si="21"/>
        <v>5539.0212892084928</v>
      </c>
      <c r="F166">
        <f t="shared" si="22"/>
        <v>5539</v>
      </c>
      <c r="G166">
        <f t="shared" si="19"/>
        <v>1.2799399999494199E-2</v>
      </c>
      <c r="I166">
        <f t="shared" si="20"/>
        <v>1.2799399999494199E-2</v>
      </c>
      <c r="O166">
        <f t="shared" ca="1" si="24"/>
        <v>1.0690597841837974E-2</v>
      </c>
      <c r="Q166" s="2">
        <f t="shared" si="23"/>
        <v>33273.866999999998</v>
      </c>
    </row>
    <row r="167" spans="1:35">
      <c r="A167" s="13" t="s">
        <v>70</v>
      </c>
      <c r="B167" s="5"/>
      <c r="C167" s="17">
        <v>48539.462</v>
      </c>
      <c r="D167" s="17">
        <v>5.0000000000000001E-3</v>
      </c>
      <c r="E167">
        <f t="shared" si="21"/>
        <v>5950.0137554693392</v>
      </c>
      <c r="F167">
        <f t="shared" si="22"/>
        <v>5950</v>
      </c>
      <c r="G167">
        <f t="shared" si="19"/>
        <v>8.2699999984470196E-3</v>
      </c>
      <c r="I167">
        <f t="shared" si="20"/>
        <v>8.2699999984470196E-3</v>
      </c>
      <c r="O167">
        <f t="shared" ca="1" si="24"/>
        <v>1.111433308237918E-2</v>
      </c>
      <c r="Q167" s="2">
        <f t="shared" si="23"/>
        <v>33520.962</v>
      </c>
    </row>
    <row r="168" spans="1:35">
      <c r="A168" s="13" t="s">
        <v>70</v>
      </c>
      <c r="B168" s="5"/>
      <c r="C168" s="17">
        <v>48586.364999999998</v>
      </c>
      <c r="D168" s="17">
        <v>5.0000000000000001E-3</v>
      </c>
      <c r="E168">
        <f t="shared" si="21"/>
        <v>6028.0273925119</v>
      </c>
      <c r="F168">
        <f t="shared" si="22"/>
        <v>6028</v>
      </c>
      <c r="G168">
        <f t="shared" si="19"/>
        <v>1.6468800000438932E-2</v>
      </c>
      <c r="I168">
        <f t="shared" si="20"/>
        <v>1.6468800000438932E-2</v>
      </c>
      <c r="O168">
        <f t="shared" ca="1" si="24"/>
        <v>1.1194749989343205E-2</v>
      </c>
      <c r="Q168" s="2">
        <f t="shared" si="23"/>
        <v>33567.864999999998</v>
      </c>
    </row>
    <row r="169" spans="1:35">
      <c r="A169" s="13" t="s">
        <v>71</v>
      </c>
      <c r="B169" s="5"/>
      <c r="C169" s="17">
        <v>48636.27</v>
      </c>
      <c r="D169" s="17">
        <v>5.0000000000000001E-3</v>
      </c>
      <c r="E169">
        <f t="shared" si="21"/>
        <v>6111.0342482910419</v>
      </c>
      <c r="F169">
        <f t="shared" si="22"/>
        <v>6111</v>
      </c>
      <c r="G169">
        <f t="shared" si="19"/>
        <v>2.0590599997376557E-2</v>
      </c>
      <c r="I169">
        <f t="shared" si="20"/>
        <v>2.0590599997376557E-2</v>
      </c>
      <c r="O169">
        <f t="shared" ca="1" si="24"/>
        <v>1.1280321826240822E-2</v>
      </c>
      <c r="Q169" s="2">
        <f t="shared" si="23"/>
        <v>33617.769999999997</v>
      </c>
    </row>
    <row r="170" spans="1:35">
      <c r="A170" s="13" t="s">
        <v>72</v>
      </c>
      <c r="B170" s="5" t="s">
        <v>89</v>
      </c>
      <c r="C170" s="17">
        <v>48686.476000000002</v>
      </c>
      <c r="D170" s="17"/>
      <c r="E170">
        <f t="shared" si="21"/>
        <v>6194.541756581757</v>
      </c>
      <c r="F170">
        <f t="shared" si="22"/>
        <v>6194.5</v>
      </c>
      <c r="G170">
        <f t="shared" si="19"/>
        <v>2.5104700005613267E-2</v>
      </c>
      <c r="I170">
        <f t="shared" si="20"/>
        <v>2.5104700005613267E-2</v>
      </c>
      <c r="O170">
        <f t="shared" ca="1" si="24"/>
        <v>1.1366409156131796E-2</v>
      </c>
      <c r="Q170" s="2">
        <f t="shared" si="23"/>
        <v>33667.976000000002</v>
      </c>
    </row>
    <row r="171" spans="1:35">
      <c r="A171" s="13" t="s">
        <v>73</v>
      </c>
      <c r="B171" s="5"/>
      <c r="C171" s="17">
        <v>48699.385000000002</v>
      </c>
      <c r="D171" s="17">
        <v>4.0000000000000001E-3</v>
      </c>
      <c r="E171">
        <f t="shared" si="21"/>
        <v>6216.0132624679991</v>
      </c>
      <c r="F171">
        <f t="shared" si="22"/>
        <v>6216</v>
      </c>
      <c r="G171">
        <f t="shared" ref="G171:G202" si="25">C171-(C$7+F171*C$8)</f>
        <v>7.9736000043340027E-3</v>
      </c>
      <c r="I171">
        <f t="shared" si="20"/>
        <v>7.9736000043340027E-3</v>
      </c>
      <c r="O171">
        <f t="shared" ca="1" si="24"/>
        <v>1.1388575354846241E-2</v>
      </c>
      <c r="Q171" s="2">
        <f t="shared" si="23"/>
        <v>33680.885000000002</v>
      </c>
    </row>
    <row r="172" spans="1:35">
      <c r="A172" s="13" t="s">
        <v>74</v>
      </c>
      <c r="B172" s="5"/>
      <c r="C172" s="17">
        <v>49043.29</v>
      </c>
      <c r="D172" s="17">
        <v>5.0000000000000001E-3</v>
      </c>
      <c r="E172">
        <f t="shared" si="21"/>
        <v>6788.0295481453104</v>
      </c>
      <c r="F172">
        <f t="shared" si="22"/>
        <v>6788</v>
      </c>
      <c r="G172">
        <f t="shared" si="25"/>
        <v>1.7764800002623815E-2</v>
      </c>
      <c r="I172">
        <f t="shared" si="20"/>
        <v>1.7764800002623815E-2</v>
      </c>
      <c r="O172">
        <f t="shared" ca="1" si="24"/>
        <v>1.1978299339249087E-2</v>
      </c>
      <c r="Q172" s="2">
        <f t="shared" si="23"/>
        <v>34024.79</v>
      </c>
    </row>
    <row r="173" spans="1:35">
      <c r="A173" s="13" t="s">
        <v>74</v>
      </c>
      <c r="B173" s="5"/>
      <c r="C173" s="17">
        <v>49058.32</v>
      </c>
      <c r="D173" s="17">
        <v>4.0000000000000001E-3</v>
      </c>
      <c r="E173">
        <f t="shared" si="21"/>
        <v>6813.0289077758171</v>
      </c>
      <c r="F173">
        <f t="shared" si="22"/>
        <v>6813</v>
      </c>
      <c r="G173">
        <f t="shared" si="25"/>
        <v>1.7379800003254786E-2</v>
      </c>
      <c r="I173">
        <f t="shared" si="20"/>
        <v>1.7379800003254786E-2</v>
      </c>
      <c r="O173">
        <f t="shared" ca="1" si="24"/>
        <v>1.2004073988917043E-2</v>
      </c>
      <c r="Q173" s="2">
        <f t="shared" si="23"/>
        <v>34039.82</v>
      </c>
    </row>
    <row r="174" spans="1:35">
      <c r="A174" s="78" t="s">
        <v>583</v>
      </c>
      <c r="B174" s="79" t="s">
        <v>90</v>
      </c>
      <c r="C174" s="78">
        <v>49771.350200000001</v>
      </c>
      <c r="D174" s="78" t="s">
        <v>141</v>
      </c>
      <c r="E174">
        <f t="shared" si="21"/>
        <v>7999.0101717288044</v>
      </c>
      <c r="F174">
        <f t="shared" si="22"/>
        <v>7999</v>
      </c>
      <c r="G174">
        <f t="shared" si="25"/>
        <v>6.1153999995440245E-3</v>
      </c>
      <c r="J174">
        <f>G174</f>
        <v>6.1153999995440245E-3</v>
      </c>
      <c r="O174">
        <f t="shared" ca="1" si="24"/>
        <v>1.3226823369164904E-2</v>
      </c>
      <c r="Q174" s="2">
        <f t="shared" si="23"/>
        <v>34752.850200000001</v>
      </c>
      <c r="AD174" t="s">
        <v>41</v>
      </c>
      <c r="AE174">
        <v>6</v>
      </c>
      <c r="AG174" t="s">
        <v>38</v>
      </c>
      <c r="AI174" t="s">
        <v>37</v>
      </c>
    </row>
    <row r="175" spans="1:35">
      <c r="A175" s="13" t="s">
        <v>75</v>
      </c>
      <c r="B175" s="5"/>
      <c r="C175" s="17">
        <v>49786.394</v>
      </c>
      <c r="D175" s="17">
        <v>5.0000000000000001E-3</v>
      </c>
      <c r="E175">
        <f t="shared" si="21"/>
        <v>8024.0324848631644</v>
      </c>
      <c r="F175">
        <f t="shared" si="22"/>
        <v>8024</v>
      </c>
      <c r="G175">
        <f t="shared" si="25"/>
        <v>1.9530400000803638E-2</v>
      </c>
      <c r="I175">
        <f>G175</f>
        <v>1.9530400000803638E-2</v>
      </c>
      <c r="O175">
        <f t="shared" ca="1" si="24"/>
        <v>1.325259801883286E-2</v>
      </c>
      <c r="Q175" s="2">
        <f t="shared" si="23"/>
        <v>34767.894</v>
      </c>
    </row>
    <row r="176" spans="1:35">
      <c r="A176" s="13" t="s">
        <v>76</v>
      </c>
      <c r="B176" s="5"/>
      <c r="C176" s="17">
        <v>50151.341</v>
      </c>
      <c r="D176" s="17">
        <v>5.0000000000000001E-3</v>
      </c>
      <c r="E176">
        <f t="shared" si="21"/>
        <v>8631.0478740231902</v>
      </c>
      <c r="F176">
        <f t="shared" si="22"/>
        <v>8631</v>
      </c>
      <c r="G176">
        <f t="shared" si="25"/>
        <v>2.8782599998521619E-2</v>
      </c>
      <c r="I176">
        <f>G176</f>
        <v>2.8782599998521619E-2</v>
      </c>
      <c r="O176">
        <f t="shared" ca="1" si="24"/>
        <v>1.3878406512770846E-2</v>
      </c>
      <c r="Q176" s="2">
        <f t="shared" si="23"/>
        <v>35132.841</v>
      </c>
    </row>
    <row r="177" spans="1:35">
      <c r="A177" s="14" t="s">
        <v>32</v>
      </c>
      <c r="B177" s="11" t="s">
        <v>90</v>
      </c>
      <c r="C177" s="18">
        <v>50423.6777</v>
      </c>
      <c r="D177" s="18">
        <v>2.9999999999999997E-4</v>
      </c>
      <c r="E177">
        <f t="shared" si="21"/>
        <v>9084.024793776076</v>
      </c>
      <c r="F177">
        <f t="shared" si="22"/>
        <v>9084</v>
      </c>
      <c r="G177">
        <f t="shared" si="25"/>
        <v>1.490639999974519E-2</v>
      </c>
      <c r="J177">
        <f>G177</f>
        <v>1.490639999974519E-2</v>
      </c>
      <c r="O177">
        <f t="shared" ca="1" si="24"/>
        <v>1.434544316475422E-2</v>
      </c>
      <c r="Q177" s="2">
        <f t="shared" si="23"/>
        <v>35405.1777</v>
      </c>
    </row>
    <row r="178" spans="1:35">
      <c r="A178" s="13" t="s">
        <v>77</v>
      </c>
      <c r="B178" s="5"/>
      <c r="C178" s="17">
        <v>50433.305</v>
      </c>
      <c r="D178" s="17">
        <v>4.0000000000000001E-3</v>
      </c>
      <c r="E178">
        <f t="shared" si="21"/>
        <v>9100.0378566483851</v>
      </c>
      <c r="F178">
        <f t="shared" si="22"/>
        <v>9100</v>
      </c>
      <c r="G178">
        <f t="shared" si="25"/>
        <v>2.275999999983469E-2</v>
      </c>
      <c r="I178">
        <f>G178</f>
        <v>2.275999999983469E-2</v>
      </c>
      <c r="O178">
        <f t="shared" ca="1" si="24"/>
        <v>1.4361938940541712E-2</v>
      </c>
      <c r="Q178" s="2">
        <f t="shared" si="23"/>
        <v>35414.805</v>
      </c>
    </row>
    <row r="179" spans="1:35">
      <c r="A179" s="14" t="s">
        <v>32</v>
      </c>
      <c r="B179" s="11" t="s">
        <v>90</v>
      </c>
      <c r="C179" s="18">
        <v>50457.348100000003</v>
      </c>
      <c r="D179" s="18">
        <v>2.9999999999999997E-4</v>
      </c>
      <c r="E179">
        <f t="shared" si="21"/>
        <v>9140.0286819000376</v>
      </c>
      <c r="F179">
        <f t="shared" si="22"/>
        <v>9140</v>
      </c>
      <c r="G179">
        <f t="shared" si="25"/>
        <v>1.7244000002392568E-2</v>
      </c>
      <c r="J179">
        <f>G179</f>
        <v>1.7244000002392568E-2</v>
      </c>
      <c r="O179">
        <f t="shared" ca="1" si="24"/>
        <v>1.4403178380010442E-2</v>
      </c>
      <c r="Q179" s="2">
        <f t="shared" si="23"/>
        <v>35438.848100000003</v>
      </c>
    </row>
    <row r="180" spans="1:35">
      <c r="A180" s="14" t="s">
        <v>32</v>
      </c>
      <c r="B180" s="11" t="s">
        <v>89</v>
      </c>
      <c r="C180" s="18">
        <v>50458.264000000003</v>
      </c>
      <c r="D180" s="18">
        <v>1.1999999999999999E-3</v>
      </c>
      <c r="E180">
        <f t="shared" si="21"/>
        <v>9141.5520959709356</v>
      </c>
      <c r="F180">
        <f t="shared" si="22"/>
        <v>9141.5</v>
      </c>
      <c r="G180">
        <f t="shared" si="25"/>
        <v>3.1320900001446716E-2</v>
      </c>
      <c r="J180">
        <f>G180</f>
        <v>3.1320900001446716E-2</v>
      </c>
      <c r="O180">
        <f t="shared" ca="1" si="24"/>
        <v>1.440472485899052E-2</v>
      </c>
      <c r="Q180" s="2">
        <f t="shared" si="23"/>
        <v>35439.764000000003</v>
      </c>
    </row>
    <row r="181" spans="1:35">
      <c r="A181" s="78" t="s">
        <v>607</v>
      </c>
      <c r="B181" s="79" t="s">
        <v>90</v>
      </c>
      <c r="C181" s="78">
        <v>50459.152999999998</v>
      </c>
      <c r="D181" s="78" t="s">
        <v>141</v>
      </c>
      <c r="E181">
        <f t="shared" si="21"/>
        <v>9143.0307673422867</v>
      </c>
      <c r="F181">
        <f t="shared" si="22"/>
        <v>9143</v>
      </c>
      <c r="G181">
        <f t="shared" si="25"/>
        <v>1.8497799996112008E-2</v>
      </c>
      <c r="I181">
        <f ca="1">+C$11+C$12*F181</f>
        <v>1.4406271337970598E-2</v>
      </c>
      <c r="O181">
        <f t="shared" ca="1" si="24"/>
        <v>1.4406271337970598E-2</v>
      </c>
      <c r="Q181" s="2">
        <f t="shared" si="23"/>
        <v>35440.652999999998</v>
      </c>
    </row>
    <row r="182" spans="1:35">
      <c r="A182" s="78" t="s">
        <v>613</v>
      </c>
      <c r="B182" s="79" t="s">
        <v>90</v>
      </c>
      <c r="C182" s="78">
        <v>50473.582000000002</v>
      </c>
      <c r="D182" s="78" t="s">
        <v>141</v>
      </c>
      <c r="E182">
        <f t="shared" si="21"/>
        <v>9167.0304852470563</v>
      </c>
      <c r="F182">
        <f t="shared" si="22"/>
        <v>9167</v>
      </c>
      <c r="G182">
        <f t="shared" si="25"/>
        <v>1.8328199999814387E-2</v>
      </c>
      <c r="I182">
        <f>G182</f>
        <v>1.8328199999814387E-2</v>
      </c>
      <c r="O182">
        <f t="shared" ca="1" si="24"/>
        <v>1.4431015001651835E-2</v>
      </c>
      <c r="Q182" s="2">
        <f t="shared" si="23"/>
        <v>35455.082000000002</v>
      </c>
      <c r="AE182">
        <v>7</v>
      </c>
      <c r="AG182" t="s">
        <v>35</v>
      </c>
      <c r="AI182" t="s">
        <v>37</v>
      </c>
    </row>
    <row r="183" spans="1:35">
      <c r="A183" s="13" t="s">
        <v>78</v>
      </c>
      <c r="B183" s="5"/>
      <c r="C183" s="17">
        <v>50487.396999999997</v>
      </c>
      <c r="D183" s="17"/>
      <c r="E183">
        <f t="shared" si="21"/>
        <v>9190.0089385601204</v>
      </c>
      <c r="F183">
        <f t="shared" si="22"/>
        <v>9190</v>
      </c>
      <c r="G183">
        <f t="shared" si="25"/>
        <v>5.3740000003017485E-3</v>
      </c>
      <c r="I183">
        <f>G183</f>
        <v>5.3740000003017485E-3</v>
      </c>
      <c r="O183">
        <f t="shared" ca="1" si="24"/>
        <v>1.4454727679346356E-2</v>
      </c>
      <c r="Q183" s="2">
        <f t="shared" si="23"/>
        <v>35468.896999999997</v>
      </c>
    </row>
    <row r="184" spans="1:35">
      <c r="A184" s="13" t="s">
        <v>77</v>
      </c>
      <c r="B184" s="5"/>
      <c r="C184" s="17">
        <v>50487.411999999997</v>
      </c>
      <c r="D184" s="17">
        <v>4.0000000000000001E-3</v>
      </c>
      <c r="E184">
        <f t="shared" si="21"/>
        <v>9190.0338880208292</v>
      </c>
      <c r="F184">
        <f t="shared" si="22"/>
        <v>9190</v>
      </c>
      <c r="G184">
        <f t="shared" si="25"/>
        <v>2.0373999999719672E-2</v>
      </c>
      <c r="I184">
        <f>G184</f>
        <v>2.0373999999719672E-2</v>
      </c>
      <c r="O184">
        <f t="shared" ca="1" si="24"/>
        <v>1.4454727679346356E-2</v>
      </c>
      <c r="Q184" s="2">
        <f t="shared" si="23"/>
        <v>35468.911999999997</v>
      </c>
    </row>
    <row r="185" spans="1:35">
      <c r="A185" s="13" t="s">
        <v>79</v>
      </c>
      <c r="B185" s="5"/>
      <c r="C185" s="17">
        <v>50555.349000000002</v>
      </c>
      <c r="D185" s="17">
        <v>5.0000000000000001E-3</v>
      </c>
      <c r="E185">
        <f t="shared" si="21"/>
        <v>9303.0333221670699</v>
      </c>
      <c r="F185">
        <f t="shared" si="22"/>
        <v>9303</v>
      </c>
      <c r="G185">
        <f t="shared" si="25"/>
        <v>2.0033799999509938E-2</v>
      </c>
      <c r="I185">
        <f>G185</f>
        <v>2.0033799999509938E-2</v>
      </c>
      <c r="O185">
        <f t="shared" ca="1" si="24"/>
        <v>1.4571229095845519E-2</v>
      </c>
      <c r="Q185" s="2">
        <f t="shared" si="23"/>
        <v>35536.849000000002</v>
      </c>
    </row>
    <row r="186" spans="1:35">
      <c r="A186" s="13" t="s">
        <v>33</v>
      </c>
      <c r="B186" s="5" t="s">
        <v>90</v>
      </c>
      <c r="C186" s="20">
        <v>50800.641000000003</v>
      </c>
      <c r="D186" s="21">
        <v>1.6E-2</v>
      </c>
      <c r="E186">
        <f t="shared" si="21"/>
        <v>9711.0268632506832</v>
      </c>
      <c r="F186">
        <f t="shared" si="22"/>
        <v>9711</v>
      </c>
      <c r="G186">
        <f t="shared" si="25"/>
        <v>1.6150600007676985E-2</v>
      </c>
      <c r="J186">
        <f>G186</f>
        <v>1.6150600007676985E-2</v>
      </c>
      <c r="O186">
        <f t="shared" ca="1" si="24"/>
        <v>1.499187137842657E-2</v>
      </c>
      <c r="Q186" s="2">
        <f t="shared" si="23"/>
        <v>35782.141000000003</v>
      </c>
    </row>
    <row r="187" spans="1:35">
      <c r="A187" s="13" t="s">
        <v>80</v>
      </c>
      <c r="B187" s="5"/>
      <c r="C187" s="17">
        <v>50825.294999999998</v>
      </c>
      <c r="D187" s="17">
        <v>6.0000000000000001E-3</v>
      </c>
      <c r="E187">
        <f t="shared" si="21"/>
        <v>9752.033796872136</v>
      </c>
      <c r="F187">
        <f t="shared" si="22"/>
        <v>9752</v>
      </c>
      <c r="G187">
        <f t="shared" si="25"/>
        <v>2.0319199997175019E-2</v>
      </c>
      <c r="I187">
        <f>G187</f>
        <v>2.0319199997175019E-2</v>
      </c>
      <c r="O187">
        <f t="shared" ca="1" si="24"/>
        <v>1.5034141803882019E-2</v>
      </c>
      <c r="Q187" s="2">
        <f t="shared" si="23"/>
        <v>35806.794999999998</v>
      </c>
    </row>
    <row r="188" spans="1:35">
      <c r="A188" s="13" t="s">
        <v>80</v>
      </c>
      <c r="B188" s="5"/>
      <c r="C188" s="17">
        <v>50825.2952</v>
      </c>
      <c r="D188" s="17">
        <v>8.9999999999999998E-4</v>
      </c>
      <c r="E188">
        <f t="shared" si="21"/>
        <v>9752.0341295316157</v>
      </c>
      <c r="F188">
        <f t="shared" si="22"/>
        <v>9752</v>
      </c>
      <c r="G188">
        <f t="shared" si="25"/>
        <v>2.0519199999398552E-2</v>
      </c>
      <c r="J188">
        <f>G188</f>
        <v>2.0519199999398552E-2</v>
      </c>
      <c r="O188">
        <f t="shared" ca="1" si="24"/>
        <v>1.5034141803882019E-2</v>
      </c>
      <c r="Q188" s="2">
        <f t="shared" si="23"/>
        <v>35806.7952</v>
      </c>
    </row>
    <row r="189" spans="1:35">
      <c r="A189" s="78" t="s">
        <v>613</v>
      </c>
      <c r="B189" s="79" t="s">
        <v>90</v>
      </c>
      <c r="C189" s="78">
        <v>50836.714</v>
      </c>
      <c r="D189" s="78" t="s">
        <v>141</v>
      </c>
      <c r="E189">
        <f t="shared" si="21"/>
        <v>9771.026989661279</v>
      </c>
      <c r="F189">
        <f t="shared" si="22"/>
        <v>9771</v>
      </c>
      <c r="G189">
        <f t="shared" si="25"/>
        <v>1.6226600004301872E-2</v>
      </c>
      <c r="I189">
        <f>G189</f>
        <v>1.6226600004301872E-2</v>
      </c>
      <c r="O189">
        <f t="shared" ca="1" si="24"/>
        <v>1.5053730537629666E-2</v>
      </c>
      <c r="Q189" s="2">
        <f t="shared" si="23"/>
        <v>35818.214</v>
      </c>
      <c r="AE189">
        <v>10</v>
      </c>
      <c r="AG189" t="s">
        <v>38</v>
      </c>
      <c r="AI189" t="s">
        <v>37</v>
      </c>
    </row>
    <row r="190" spans="1:35">
      <c r="A190" s="13" t="s">
        <v>33</v>
      </c>
      <c r="B190" s="5" t="s">
        <v>90</v>
      </c>
      <c r="C190" s="17">
        <v>51111.467600000004</v>
      </c>
      <c r="D190" s="22">
        <v>2.0000000000000001E-4</v>
      </c>
      <c r="E190">
        <f t="shared" si="21"/>
        <v>10228.023932853359</v>
      </c>
      <c r="F190">
        <f t="shared" si="22"/>
        <v>10228</v>
      </c>
      <c r="G190">
        <f t="shared" si="25"/>
        <v>1.4388800002052449E-2</v>
      </c>
      <c r="J190">
        <f>G190</f>
        <v>1.4388800002052449E-2</v>
      </c>
      <c r="O190">
        <f t="shared" ca="1" si="24"/>
        <v>1.5524891133559912E-2</v>
      </c>
      <c r="Q190" s="2">
        <f t="shared" si="23"/>
        <v>36092.967600000004</v>
      </c>
    </row>
    <row r="191" spans="1:35">
      <c r="A191" s="13" t="s">
        <v>33</v>
      </c>
      <c r="B191" s="5" t="s">
        <v>89</v>
      </c>
      <c r="C191" s="17">
        <v>51147.544300000001</v>
      </c>
      <c r="D191" s="22">
        <v>2E-3</v>
      </c>
      <c r="E191">
        <f t="shared" si="21"/>
        <v>10288.030213464264</v>
      </c>
      <c r="F191">
        <f t="shared" si="22"/>
        <v>10288</v>
      </c>
      <c r="G191">
        <f t="shared" si="25"/>
        <v>1.8164799999794923E-2</v>
      </c>
      <c r="J191">
        <f>G191</f>
        <v>1.8164799999794923E-2</v>
      </c>
      <c r="O191">
        <f t="shared" ca="1" si="24"/>
        <v>1.5586750292763008E-2</v>
      </c>
      <c r="Q191" s="2">
        <f t="shared" si="23"/>
        <v>36129.044300000001</v>
      </c>
    </row>
    <row r="192" spans="1:35">
      <c r="A192" s="78" t="s">
        <v>607</v>
      </c>
      <c r="B192" s="79" t="s">
        <v>90</v>
      </c>
      <c r="C192" s="78">
        <v>51160.173999999999</v>
      </c>
      <c r="D192" s="78" t="s">
        <v>141</v>
      </c>
      <c r="E192">
        <f t="shared" si="21"/>
        <v>10309.037160392099</v>
      </c>
      <c r="F192">
        <f t="shared" si="22"/>
        <v>10309</v>
      </c>
      <c r="G192">
        <f t="shared" si="25"/>
        <v>2.2341399999277201E-2</v>
      </c>
      <c r="I192">
        <f ca="1">+C$11+C$12*F192</f>
        <v>1.5608400998484092E-2</v>
      </c>
      <c r="O192">
        <f t="shared" ca="1" si="24"/>
        <v>1.5608400998484092E-2</v>
      </c>
      <c r="Q192" s="2">
        <f t="shared" si="23"/>
        <v>36141.673999999999</v>
      </c>
    </row>
    <row r="193" spans="1:35">
      <c r="A193" s="14" t="s">
        <v>34</v>
      </c>
      <c r="B193" s="56"/>
      <c r="C193" s="14">
        <v>51262.374900000003</v>
      </c>
      <c r="D193" s="14">
        <v>2.0000000000000001E-4</v>
      </c>
      <c r="E193">
        <f t="shared" si="21"/>
        <v>10479.027649657683</v>
      </c>
      <c r="F193">
        <f t="shared" si="22"/>
        <v>10479</v>
      </c>
      <c r="G193">
        <f t="shared" si="25"/>
        <v>1.6623400006210431E-2</v>
      </c>
      <c r="J193">
        <f>G193</f>
        <v>1.6623400006210431E-2</v>
      </c>
      <c r="O193">
        <f t="shared" ca="1" si="24"/>
        <v>1.5783668616226196E-2</v>
      </c>
      <c r="Q193" s="2">
        <f t="shared" si="23"/>
        <v>36243.874900000003</v>
      </c>
    </row>
    <row r="194" spans="1:35">
      <c r="A194" s="15" t="s">
        <v>88</v>
      </c>
      <c r="B194" s="57"/>
      <c r="C194" s="58">
        <v>51601.460200000001</v>
      </c>
      <c r="D194" s="58">
        <v>2.9999999999999997E-4</v>
      </c>
      <c r="E194">
        <f t="shared" si="21"/>
        <v>11043.027340949688</v>
      </c>
      <c r="F194">
        <f t="shared" si="22"/>
        <v>11043</v>
      </c>
      <c r="G194">
        <f t="shared" si="25"/>
        <v>1.6437800004496239E-2</v>
      </c>
      <c r="J194">
        <f>G194</f>
        <v>1.6437800004496239E-2</v>
      </c>
      <c r="O194">
        <f t="shared" ca="1" si="24"/>
        <v>1.6365144712735299E-2</v>
      </c>
      <c r="Q194" s="2">
        <f t="shared" si="23"/>
        <v>36582.960200000001</v>
      </c>
    </row>
    <row r="195" spans="1:35">
      <c r="A195" s="59" t="s">
        <v>120</v>
      </c>
      <c r="B195" s="55" t="s">
        <v>90</v>
      </c>
      <c r="C195" s="80">
        <v>51814.891000000003</v>
      </c>
      <c r="D195" s="14">
        <v>6.0000000000000002E-5</v>
      </c>
      <c r="E195">
        <f t="shared" si="21"/>
        <v>11398.026231530337</v>
      </c>
      <c r="F195">
        <f t="shared" si="22"/>
        <v>11398</v>
      </c>
      <c r="G195">
        <f t="shared" si="25"/>
        <v>1.5770800004247576E-2</v>
      </c>
      <c r="K195">
        <f>G195</f>
        <v>1.5770800004247576E-2</v>
      </c>
      <c r="O195">
        <f t="shared" ca="1" si="24"/>
        <v>1.673114473802028E-2</v>
      </c>
      <c r="Q195" s="2">
        <f t="shared" si="23"/>
        <v>36796.391000000003</v>
      </c>
      <c r="R195">
        <f ca="1">(O195-G195)^2</f>
        <v>9.2226200768496609E-7</v>
      </c>
    </row>
    <row r="196" spans="1:35">
      <c r="A196" s="78" t="s">
        <v>664</v>
      </c>
      <c r="B196" s="79" t="s">
        <v>90</v>
      </c>
      <c r="C196" s="78">
        <v>51901.462399999997</v>
      </c>
      <c r="D196" s="78" t="s">
        <v>141</v>
      </c>
      <c r="E196">
        <f t="shared" si="21"/>
        <v>11542.020214385722</v>
      </c>
      <c r="F196">
        <f t="shared" si="22"/>
        <v>11542</v>
      </c>
      <c r="G196">
        <f t="shared" si="25"/>
        <v>1.215319999755593E-2</v>
      </c>
      <c r="K196">
        <f>G196</f>
        <v>1.215319999755593E-2</v>
      </c>
      <c r="O196">
        <f t="shared" ca="1" si="24"/>
        <v>1.6879606720107711E-2</v>
      </c>
      <c r="Q196" s="2">
        <f t="shared" si="23"/>
        <v>36882.962399999997</v>
      </c>
      <c r="AE196">
        <v>9</v>
      </c>
      <c r="AG196" t="s">
        <v>38</v>
      </c>
      <c r="AI196" t="s">
        <v>37</v>
      </c>
    </row>
    <row r="197" spans="1:35">
      <c r="A197" s="15" t="s">
        <v>88</v>
      </c>
      <c r="B197" s="57"/>
      <c r="C197" s="58">
        <v>51975.416700000002</v>
      </c>
      <c r="D197" s="58">
        <v>2.0000000000000001E-4</v>
      </c>
      <c r="E197">
        <f t="shared" si="21"/>
        <v>11665.028207860283</v>
      </c>
      <c r="F197">
        <f t="shared" si="22"/>
        <v>11665</v>
      </c>
      <c r="G197">
        <f t="shared" si="25"/>
        <v>1.6959000000497326E-2</v>
      </c>
      <c r="J197">
        <f>G197</f>
        <v>1.6959000000497326E-2</v>
      </c>
      <c r="O197">
        <f t="shared" ca="1" si="24"/>
        <v>1.7006417996474059E-2</v>
      </c>
      <c r="Q197" s="2">
        <f t="shared" si="23"/>
        <v>36956.916700000002</v>
      </c>
    </row>
    <row r="198" spans="1:35">
      <c r="A198" s="15" t="s">
        <v>88</v>
      </c>
      <c r="B198" s="57"/>
      <c r="C198" s="58">
        <v>52337.347800000003</v>
      </c>
      <c r="D198" s="58">
        <v>2.9999999999999997E-4</v>
      </c>
      <c r="E198">
        <f t="shared" si="21"/>
        <v>12267.02725845014</v>
      </c>
      <c r="F198">
        <f t="shared" si="22"/>
        <v>12267</v>
      </c>
      <c r="G198">
        <f t="shared" si="25"/>
        <v>1.6388200005167164E-2</v>
      </c>
      <c r="J198">
        <f>G198</f>
        <v>1.6388200005167164E-2</v>
      </c>
      <c r="O198">
        <f t="shared" ca="1" si="24"/>
        <v>1.7627071560478453E-2</v>
      </c>
      <c r="Q198" s="2">
        <f t="shared" si="23"/>
        <v>37318.847800000003</v>
      </c>
    </row>
    <row r="199" spans="1:35">
      <c r="A199" s="60" t="s">
        <v>96</v>
      </c>
      <c r="B199" s="54" t="s">
        <v>90</v>
      </c>
      <c r="C199" s="15">
        <v>52622.323700000001</v>
      </c>
      <c r="D199" s="15">
        <v>2.9999999999999997E-4</v>
      </c>
      <c r="E199">
        <f t="shared" si="21"/>
        <v>12741.026926455979</v>
      </c>
      <c r="F199">
        <f t="shared" si="22"/>
        <v>12741</v>
      </c>
      <c r="G199">
        <f t="shared" si="25"/>
        <v>1.6188600005989429E-2</v>
      </c>
      <c r="J199">
        <f>G199</f>
        <v>1.6188600005989429E-2</v>
      </c>
      <c r="O199">
        <f t="shared" ca="1" si="24"/>
        <v>1.8115758918182907E-2</v>
      </c>
      <c r="Q199" s="2">
        <f t="shared" si="23"/>
        <v>37603.823700000001</v>
      </c>
    </row>
    <row r="200" spans="1:35">
      <c r="A200" s="16" t="s">
        <v>87</v>
      </c>
      <c r="B200" s="54"/>
      <c r="C200" s="15">
        <v>52633.747300000003</v>
      </c>
      <c r="D200" s="15">
        <v>1E-4</v>
      </c>
      <c r="E200">
        <f t="shared" si="21"/>
        <v>12760.027770413073</v>
      </c>
      <c r="F200">
        <f t="shared" si="22"/>
        <v>12760</v>
      </c>
      <c r="G200">
        <f t="shared" si="25"/>
        <v>1.6696000006049871E-2</v>
      </c>
      <c r="K200">
        <f>G200</f>
        <v>1.6696000006049871E-2</v>
      </c>
      <c r="O200">
        <f t="shared" ca="1" si="24"/>
        <v>1.8135347651930554E-2</v>
      </c>
      <c r="Q200" s="2">
        <f t="shared" si="23"/>
        <v>37615.247300000003</v>
      </c>
      <c r="R200">
        <f ca="1">(O200-G200)^2</f>
        <v>2.0717216457022636E-6</v>
      </c>
    </row>
    <row r="201" spans="1:35">
      <c r="A201" s="78" t="s">
        <v>683</v>
      </c>
      <c r="B201" s="79" t="s">
        <v>90</v>
      </c>
      <c r="C201" s="78">
        <v>52646.972699999998</v>
      </c>
      <c r="D201" s="78" t="s">
        <v>141</v>
      </c>
      <c r="E201">
        <f t="shared" si="21"/>
        <v>12782.025543590533</v>
      </c>
      <c r="F201">
        <f t="shared" si="22"/>
        <v>12782</v>
      </c>
      <c r="G201">
        <f t="shared" si="25"/>
        <v>1.5357199998106807E-2</v>
      </c>
      <c r="K201">
        <f ca="1">+C$11+C$12*F201</f>
        <v>1.815802934363836E-2</v>
      </c>
      <c r="O201">
        <f t="shared" ca="1" si="24"/>
        <v>1.815802934363836E-2</v>
      </c>
      <c r="Q201" s="2">
        <f t="shared" si="23"/>
        <v>37628.472699999998</v>
      </c>
    </row>
    <row r="202" spans="1:35">
      <c r="A202" s="78" t="s">
        <v>613</v>
      </c>
      <c r="B202" s="79" t="s">
        <v>90</v>
      </c>
      <c r="C202" s="78">
        <v>52657.796999999999</v>
      </c>
      <c r="D202" s="78" t="s">
        <v>141</v>
      </c>
      <c r="E202">
        <f t="shared" si="21"/>
        <v>12800.029573427428</v>
      </c>
      <c r="F202">
        <f t="shared" si="22"/>
        <v>12800</v>
      </c>
      <c r="G202">
        <f t="shared" si="25"/>
        <v>1.7780000001948792E-2</v>
      </c>
      <c r="I202">
        <f>G202</f>
        <v>1.7780000001948792E-2</v>
      </c>
      <c r="O202">
        <f t="shared" ca="1" si="24"/>
        <v>1.8176587091399285E-2</v>
      </c>
      <c r="Q202" s="2">
        <f t="shared" si="23"/>
        <v>37639.296999999999</v>
      </c>
      <c r="AE202">
        <v>10</v>
      </c>
      <c r="AG202" t="s">
        <v>38</v>
      </c>
      <c r="AI202" t="s">
        <v>37</v>
      </c>
    </row>
    <row r="203" spans="1:35">
      <c r="A203" s="61" t="s">
        <v>92</v>
      </c>
      <c r="B203" s="54" t="s">
        <v>89</v>
      </c>
      <c r="C203" s="15">
        <v>53081.357799999998</v>
      </c>
      <c r="D203" s="15">
        <v>5.9999999999999995E-4</v>
      </c>
      <c r="E203">
        <f t="shared" si="21"/>
        <v>13504.537142594816</v>
      </c>
      <c r="F203">
        <f t="shared" si="22"/>
        <v>13504.5</v>
      </c>
      <c r="G203">
        <f t="shared" ref="G203:G234" si="26">C203-(C$7+F203*C$8)</f>
        <v>2.2330699997837655E-2</v>
      </c>
      <c r="J203">
        <f>G203</f>
        <v>2.2330699997837655E-2</v>
      </c>
      <c r="O203">
        <f t="shared" ca="1" si="24"/>
        <v>1.8902916719042304E-2</v>
      </c>
      <c r="Q203" s="2">
        <f t="shared" si="23"/>
        <v>38062.857799999998</v>
      </c>
    </row>
    <row r="204" spans="1:35">
      <c r="A204" s="62" t="s">
        <v>93</v>
      </c>
      <c r="B204" s="54"/>
      <c r="C204" s="15">
        <v>53385.868999999999</v>
      </c>
      <c r="D204" s="15">
        <v>1E-4</v>
      </c>
      <c r="E204">
        <f t="shared" si="21"/>
        <v>14011.029823920013</v>
      </c>
      <c r="F204">
        <f t="shared" si="22"/>
        <v>14011</v>
      </c>
      <c r="G204">
        <f t="shared" si="26"/>
        <v>1.7930599999090191E-2</v>
      </c>
      <c r="K204">
        <f>G204</f>
        <v>1.7930599999090191E-2</v>
      </c>
      <c r="O204">
        <f t="shared" ca="1" si="24"/>
        <v>1.9425111121315106E-2</v>
      </c>
      <c r="Q204" s="2">
        <f t="shared" si="23"/>
        <v>38367.368999999999</v>
      </c>
      <c r="R204">
        <f ca="1">(O204-G204)^2</f>
        <v>2.2335634944539737E-6</v>
      </c>
    </row>
    <row r="205" spans="1:35">
      <c r="A205" s="60" t="s">
        <v>97</v>
      </c>
      <c r="B205" s="54" t="s">
        <v>90</v>
      </c>
      <c r="C205" s="15">
        <v>53388.2739</v>
      </c>
      <c r="D205" s="15">
        <v>4.0000000000000002E-4</v>
      </c>
      <c r="E205">
        <f t="shared" si="21"/>
        <v>14015.029887790635</v>
      </c>
      <c r="F205">
        <f t="shared" si="22"/>
        <v>14015</v>
      </c>
      <c r="G205">
        <f t="shared" si="26"/>
        <v>1.7969000000448432E-2</v>
      </c>
      <c r="K205">
        <f>G205</f>
        <v>1.7969000000448432E-2</v>
      </c>
      <c r="O205">
        <f t="shared" ca="1" si="24"/>
        <v>1.9429235065261979E-2</v>
      </c>
      <c r="Q205" s="2">
        <f t="shared" si="23"/>
        <v>38369.7739</v>
      </c>
    </row>
    <row r="206" spans="1:35">
      <c r="A206" s="14" t="s">
        <v>121</v>
      </c>
      <c r="B206" s="55" t="s">
        <v>90</v>
      </c>
      <c r="C206" s="14">
        <v>53400.303</v>
      </c>
      <c r="D206" s="14">
        <v>2E-3</v>
      </c>
      <c r="E206">
        <f t="shared" si="21"/>
        <v>14035.037858311682</v>
      </c>
      <c r="F206">
        <f t="shared" si="22"/>
        <v>14035</v>
      </c>
      <c r="G206">
        <f t="shared" si="26"/>
        <v>2.2761000000173226E-2</v>
      </c>
      <c r="K206">
        <v>1.9954399998823646E-2</v>
      </c>
      <c r="O206">
        <f t="shared" ca="1" si="24"/>
        <v>1.9449854784996341E-2</v>
      </c>
      <c r="Q206" s="2">
        <f t="shared" si="23"/>
        <v>38381.803</v>
      </c>
    </row>
    <row r="207" spans="1:35">
      <c r="A207" s="60" t="s">
        <v>97</v>
      </c>
      <c r="B207" s="54" t="s">
        <v>90</v>
      </c>
      <c r="C207" s="15">
        <v>53406.311099999999</v>
      </c>
      <c r="D207" s="15">
        <v>5.9999999999999995E-4</v>
      </c>
      <c r="E207">
        <f t="shared" si="21"/>
        <v>14045.0311153041</v>
      </c>
      <c r="F207">
        <f t="shared" si="22"/>
        <v>14045</v>
      </c>
      <c r="G207">
        <f t="shared" si="26"/>
        <v>1.8707000002905261E-2</v>
      </c>
      <c r="K207">
        <f t="shared" ref="K207:K213" si="27">G207</f>
        <v>1.8707000002905261E-2</v>
      </c>
      <c r="O207">
        <f t="shared" ca="1" si="24"/>
        <v>1.9460164644863526E-2</v>
      </c>
      <c r="Q207" s="2">
        <f t="shared" si="23"/>
        <v>38387.811099999999</v>
      </c>
    </row>
    <row r="208" spans="1:35">
      <c r="A208" s="60" t="s">
        <v>97</v>
      </c>
      <c r="B208" s="54" t="s">
        <v>90</v>
      </c>
      <c r="C208" s="15">
        <v>53409.316899999998</v>
      </c>
      <c r="D208" s="15">
        <v>2.0000000000000001E-4</v>
      </c>
      <c r="E208">
        <f t="shared" si="21"/>
        <v>14050.030654570724</v>
      </c>
      <c r="F208">
        <f t="shared" si="22"/>
        <v>14050</v>
      </c>
      <c r="G208">
        <f t="shared" si="26"/>
        <v>1.8430000003718305E-2</v>
      </c>
      <c r="K208">
        <f t="shared" si="27"/>
        <v>1.8430000003718305E-2</v>
      </c>
      <c r="O208">
        <f t="shared" ca="1" si="24"/>
        <v>1.9465319574797114E-2</v>
      </c>
      <c r="Q208" s="2">
        <f t="shared" si="23"/>
        <v>38390.816899999998</v>
      </c>
    </row>
    <row r="209" spans="1:17">
      <c r="A209" s="60" t="s">
        <v>97</v>
      </c>
      <c r="B209" s="54" t="s">
        <v>89</v>
      </c>
      <c r="C209" s="15">
        <v>53409.619899999998</v>
      </c>
      <c r="D209" s="15">
        <v>1.9E-3</v>
      </c>
      <c r="E209">
        <f t="shared" si="21"/>
        <v>14050.534633677047</v>
      </c>
      <c r="F209">
        <f t="shared" si="22"/>
        <v>14050.5</v>
      </c>
      <c r="G209">
        <f t="shared" si="26"/>
        <v>2.0822300000872929E-2</v>
      </c>
      <c r="K209">
        <f t="shared" si="27"/>
        <v>2.0822300000872929E-2</v>
      </c>
      <c r="O209">
        <f t="shared" ca="1" si="24"/>
        <v>1.9465835067790475E-2</v>
      </c>
      <c r="Q209" s="2">
        <f t="shared" si="23"/>
        <v>38391.119899999998</v>
      </c>
    </row>
    <row r="210" spans="1:17">
      <c r="A210" s="60" t="s">
        <v>97</v>
      </c>
      <c r="B210" s="54" t="s">
        <v>89</v>
      </c>
      <c r="C210" s="15">
        <v>53411.420700000002</v>
      </c>
      <c r="D210" s="15">
        <v>4.0000000000000002E-4</v>
      </c>
      <c r="E210">
        <f t="shared" si="21"/>
        <v>14053.529899600049</v>
      </c>
      <c r="F210">
        <f t="shared" si="22"/>
        <v>14053.5</v>
      </c>
      <c r="G210">
        <f t="shared" si="26"/>
        <v>1.7976100003579631E-2</v>
      </c>
      <c r="K210">
        <f t="shared" si="27"/>
        <v>1.7976100003579631E-2</v>
      </c>
      <c r="O210">
        <f t="shared" ca="1" si="24"/>
        <v>1.9468928025750631E-2</v>
      </c>
      <c r="Q210" s="2">
        <f t="shared" si="23"/>
        <v>38392.920700000002</v>
      </c>
    </row>
    <row r="211" spans="1:17">
      <c r="A211" s="60" t="s">
        <v>97</v>
      </c>
      <c r="B211" s="54" t="s">
        <v>89</v>
      </c>
      <c r="C211" s="15">
        <v>53440.2808</v>
      </c>
      <c r="D211" s="15">
        <v>1.2999999999999999E-3</v>
      </c>
      <c r="E211">
        <f t="shared" si="21"/>
        <v>14101.532828334075</v>
      </c>
      <c r="F211">
        <f t="shared" si="22"/>
        <v>14101.5</v>
      </c>
      <c r="G211">
        <f t="shared" si="26"/>
        <v>1.9736900001589675E-2</v>
      </c>
      <c r="K211">
        <f t="shared" si="27"/>
        <v>1.9736900001589675E-2</v>
      </c>
      <c r="O211">
        <f t="shared" ca="1" si="24"/>
        <v>1.9518415353113105E-2</v>
      </c>
      <c r="Q211" s="2">
        <f t="shared" si="23"/>
        <v>38421.7808</v>
      </c>
    </row>
    <row r="212" spans="1:17">
      <c r="A212" s="60" t="s">
        <v>97</v>
      </c>
      <c r="B212" s="54" t="s">
        <v>90</v>
      </c>
      <c r="C212" s="15">
        <v>53440.581599999998</v>
      </c>
      <c r="D212" s="15">
        <v>1E-3</v>
      </c>
      <c r="E212">
        <f t="shared" si="21"/>
        <v>14102.033148186156</v>
      </c>
      <c r="F212">
        <f t="shared" si="22"/>
        <v>14102</v>
      </c>
      <c r="G212">
        <f t="shared" si="26"/>
        <v>1.9929199996113311E-2</v>
      </c>
      <c r="K212">
        <f t="shared" si="27"/>
        <v>1.9929199996113311E-2</v>
      </c>
      <c r="O212">
        <f t="shared" ref="O212:O244" ca="1" si="28">+C$11+C$12*F212</f>
        <v>1.9518930846106466E-2</v>
      </c>
      <c r="Q212" s="2">
        <f t="shared" si="23"/>
        <v>38422.081599999998</v>
      </c>
    </row>
    <row r="213" spans="1:17">
      <c r="A213" s="60" t="s">
        <v>97</v>
      </c>
      <c r="B213" s="54" t="s">
        <v>90</v>
      </c>
      <c r="C213" s="15">
        <v>53445.389900000002</v>
      </c>
      <c r="D213" s="15">
        <v>4.0000000000000002E-4</v>
      </c>
      <c r="E213">
        <f t="shared" ref="E213:E244" si="29">(C213-C$7)/C$8</f>
        <v>14110.030780981331</v>
      </c>
      <c r="F213">
        <f t="shared" ref="F213:F244" si="30">ROUND(2*E213,0)/2</f>
        <v>14110</v>
      </c>
      <c r="G213">
        <f t="shared" si="26"/>
        <v>1.8506000000343192E-2</v>
      </c>
      <c r="K213">
        <f t="shared" si="27"/>
        <v>1.8506000000343192E-2</v>
      </c>
      <c r="O213">
        <f t="shared" ca="1" si="28"/>
        <v>1.9527178734000214E-2</v>
      </c>
      <c r="Q213" s="2">
        <f t="shared" ref="Q213:Q244" si="31">C213-15018.5</f>
        <v>38426.889900000002</v>
      </c>
    </row>
    <row r="214" spans="1:17">
      <c r="A214" s="60" t="s">
        <v>98</v>
      </c>
      <c r="B214" s="54" t="s">
        <v>90</v>
      </c>
      <c r="C214" s="15">
        <v>53674.452599999997</v>
      </c>
      <c r="D214" s="15">
        <v>5.9999999999999995E-4</v>
      </c>
      <c r="E214">
        <f t="shared" si="29"/>
        <v>14491.030169885866</v>
      </c>
      <c r="F214">
        <f t="shared" si="30"/>
        <v>14491</v>
      </c>
      <c r="G214">
        <f t="shared" si="26"/>
        <v>1.8138599996746052E-2</v>
      </c>
      <c r="J214">
        <f t="shared" ref="J214:J225" si="32">G214</f>
        <v>1.8138599996746052E-2</v>
      </c>
      <c r="O214">
        <f t="shared" ca="1" si="28"/>
        <v>1.9919984394939871E-2</v>
      </c>
      <c r="Q214" s="2">
        <f t="shared" si="31"/>
        <v>38655.952599999997</v>
      </c>
    </row>
    <row r="215" spans="1:17">
      <c r="A215" s="60" t="s">
        <v>98</v>
      </c>
      <c r="B215" s="54" t="s">
        <v>90</v>
      </c>
      <c r="C215" s="15">
        <v>53683.470399999998</v>
      </c>
      <c r="D215" s="15">
        <v>8.9999999999999998E-4</v>
      </c>
      <c r="E215">
        <f t="shared" si="29"/>
        <v>14506.029453004696</v>
      </c>
      <c r="F215">
        <f t="shared" si="30"/>
        <v>14506</v>
      </c>
      <c r="G215">
        <f t="shared" si="26"/>
        <v>1.7707600003632251E-2</v>
      </c>
      <c r="J215">
        <f t="shared" si="32"/>
        <v>1.7707600003632251E-2</v>
      </c>
      <c r="O215">
        <f t="shared" ca="1" si="28"/>
        <v>1.9935449184740644E-2</v>
      </c>
      <c r="Q215" s="2">
        <f t="shared" si="31"/>
        <v>38664.970399999998</v>
      </c>
    </row>
    <row r="216" spans="1:17">
      <c r="A216" s="60" t="s">
        <v>98</v>
      </c>
      <c r="B216" s="54" t="s">
        <v>90</v>
      </c>
      <c r="C216" s="15">
        <v>53686.477200000001</v>
      </c>
      <c r="D216" s="15">
        <v>2.0000000000000001E-4</v>
      </c>
      <c r="E216">
        <f t="shared" si="29"/>
        <v>14511.030655568708</v>
      </c>
      <c r="F216">
        <f t="shared" si="30"/>
        <v>14511</v>
      </c>
      <c r="G216">
        <f t="shared" si="26"/>
        <v>1.8430600001011044E-2</v>
      </c>
      <c r="J216">
        <f t="shared" si="32"/>
        <v>1.8430600001011044E-2</v>
      </c>
      <c r="O216">
        <f t="shared" ca="1" si="28"/>
        <v>1.9940604114674236E-2</v>
      </c>
      <c r="Q216" s="2">
        <f t="shared" si="31"/>
        <v>38667.977200000001</v>
      </c>
    </row>
    <row r="217" spans="1:17">
      <c r="A217" s="60" t="s">
        <v>98</v>
      </c>
      <c r="B217" s="54" t="s">
        <v>90</v>
      </c>
      <c r="C217" s="15">
        <v>53694.291499999999</v>
      </c>
      <c r="D217" s="15">
        <v>8.0000000000000004E-4</v>
      </c>
      <c r="E217">
        <f t="shared" si="29"/>
        <v>14524.028160289974</v>
      </c>
      <c r="F217">
        <f t="shared" si="30"/>
        <v>14524</v>
      </c>
      <c r="G217">
        <f t="shared" si="26"/>
        <v>1.6930400001001544E-2</v>
      </c>
      <c r="J217">
        <f t="shared" si="32"/>
        <v>1.6930400001001544E-2</v>
      </c>
      <c r="O217">
        <f t="shared" ca="1" si="28"/>
        <v>1.9954006932501572E-2</v>
      </c>
      <c r="Q217" s="2">
        <f t="shared" si="31"/>
        <v>38675.791499999999</v>
      </c>
    </row>
    <row r="218" spans="1:17">
      <c r="A218" s="60" t="s">
        <v>98</v>
      </c>
      <c r="B218" s="54" t="s">
        <v>89</v>
      </c>
      <c r="C218" s="15">
        <v>53694.589699999997</v>
      </c>
      <c r="D218" s="15">
        <v>1E-3</v>
      </c>
      <c r="E218">
        <f t="shared" si="29"/>
        <v>14524.524155568866</v>
      </c>
      <c r="F218">
        <f t="shared" si="30"/>
        <v>14524.5</v>
      </c>
      <c r="G218">
        <f t="shared" si="26"/>
        <v>1.4522699995723087E-2</v>
      </c>
      <c r="J218">
        <f t="shared" si="32"/>
        <v>1.4522699995723087E-2</v>
      </c>
      <c r="O218">
        <f t="shared" ca="1" si="28"/>
        <v>1.9954522425494933E-2</v>
      </c>
      <c r="Q218" s="2">
        <f t="shared" si="31"/>
        <v>38676.089699999997</v>
      </c>
    </row>
    <row r="219" spans="1:17">
      <c r="A219" s="60" t="s">
        <v>98</v>
      </c>
      <c r="B219" s="54" t="s">
        <v>89</v>
      </c>
      <c r="C219" s="15">
        <v>53741.488100000002</v>
      </c>
      <c r="D219" s="15">
        <v>1E-3</v>
      </c>
      <c r="E219">
        <f t="shared" si="29"/>
        <v>14602.530141443489</v>
      </c>
      <c r="F219">
        <f t="shared" si="30"/>
        <v>14602.5</v>
      </c>
      <c r="G219">
        <f t="shared" si="26"/>
        <v>1.812150000478141E-2</v>
      </c>
      <c r="J219">
        <f t="shared" si="32"/>
        <v>1.812150000478141E-2</v>
      </c>
      <c r="O219">
        <f t="shared" ca="1" si="28"/>
        <v>2.0034939332458958E-2</v>
      </c>
      <c r="Q219" s="2">
        <f t="shared" si="31"/>
        <v>38722.988100000002</v>
      </c>
    </row>
    <row r="220" spans="1:17">
      <c r="A220" s="60" t="s">
        <v>98</v>
      </c>
      <c r="B220" s="54" t="s">
        <v>89</v>
      </c>
      <c r="C220" s="15">
        <v>53746.296199999997</v>
      </c>
      <c r="D220" s="15">
        <v>6.9999999999999999E-4</v>
      </c>
      <c r="E220">
        <f t="shared" si="29"/>
        <v>14610.527441579172</v>
      </c>
      <c r="F220">
        <f t="shared" si="30"/>
        <v>14610.5</v>
      </c>
      <c r="G220">
        <f t="shared" si="26"/>
        <v>1.6498299999511801E-2</v>
      </c>
      <c r="J220">
        <f t="shared" si="32"/>
        <v>1.6498299999511801E-2</v>
      </c>
      <c r="O220">
        <f t="shared" ca="1" si="28"/>
        <v>2.0043187220352705E-2</v>
      </c>
      <c r="Q220" s="2">
        <f t="shared" si="31"/>
        <v>38727.796199999997</v>
      </c>
    </row>
    <row r="221" spans="1:17">
      <c r="A221" s="60" t="s">
        <v>98</v>
      </c>
      <c r="B221" s="54" t="s">
        <v>90</v>
      </c>
      <c r="C221" s="15">
        <v>53760.426399999997</v>
      </c>
      <c r="D221" s="15">
        <v>4.0000000000000002E-4</v>
      </c>
      <c r="E221">
        <f t="shared" si="29"/>
        <v>14634.03016622661</v>
      </c>
      <c r="F221">
        <f t="shared" si="30"/>
        <v>14634</v>
      </c>
      <c r="G221">
        <f t="shared" si="26"/>
        <v>1.8136400001822039E-2</v>
      </c>
      <c r="J221">
        <f t="shared" si="32"/>
        <v>1.8136400001822039E-2</v>
      </c>
      <c r="O221">
        <f t="shared" ca="1" si="28"/>
        <v>2.006741539104058E-2</v>
      </c>
      <c r="Q221" s="2">
        <f t="shared" si="31"/>
        <v>38741.926399999997</v>
      </c>
    </row>
    <row r="222" spans="1:17">
      <c r="A222" s="60" t="s">
        <v>98</v>
      </c>
      <c r="B222" s="54" t="s">
        <v>90</v>
      </c>
      <c r="C222" s="15">
        <v>53768.245000000003</v>
      </c>
      <c r="D222" s="15">
        <v>3.0000000000000001E-3</v>
      </c>
      <c r="E222">
        <f t="shared" si="29"/>
        <v>14647.034823126627</v>
      </c>
      <c r="F222">
        <f t="shared" si="30"/>
        <v>14647</v>
      </c>
      <c r="G222">
        <f t="shared" si="26"/>
        <v>2.0936200002324767E-2</v>
      </c>
      <c r="J222">
        <f t="shared" si="32"/>
        <v>2.0936200002324767E-2</v>
      </c>
      <c r="O222">
        <f t="shared" ca="1" si="28"/>
        <v>2.008081820886792E-2</v>
      </c>
      <c r="Q222" s="2">
        <f t="shared" si="31"/>
        <v>38749.745000000003</v>
      </c>
    </row>
    <row r="223" spans="1:17">
      <c r="A223" s="60" t="s">
        <v>98</v>
      </c>
      <c r="B223" s="54" t="s">
        <v>89</v>
      </c>
      <c r="C223" s="15">
        <v>53768.546000000002</v>
      </c>
      <c r="D223" s="15">
        <v>5.0000000000000001E-3</v>
      </c>
      <c r="E223">
        <f t="shared" si="29"/>
        <v>14647.535475638188</v>
      </c>
      <c r="F223">
        <f t="shared" si="30"/>
        <v>14647.5</v>
      </c>
      <c r="G223">
        <f t="shared" si="26"/>
        <v>2.1328500006347895E-2</v>
      </c>
      <c r="J223">
        <f t="shared" si="32"/>
        <v>2.1328500006347895E-2</v>
      </c>
      <c r="O223">
        <f t="shared" ca="1" si="28"/>
        <v>2.0081333701861277E-2</v>
      </c>
      <c r="Q223" s="2">
        <f t="shared" si="31"/>
        <v>38750.046000000002</v>
      </c>
    </row>
    <row r="224" spans="1:17">
      <c r="A224" s="60" t="s">
        <v>95</v>
      </c>
      <c r="B224" s="63"/>
      <c r="C224" s="15">
        <v>53813.334300000002</v>
      </c>
      <c r="D224" s="15">
        <v>2.0000000000000001E-4</v>
      </c>
      <c r="E224">
        <f t="shared" si="29"/>
        <v>14722.031737709985</v>
      </c>
      <c r="F224">
        <f t="shared" si="30"/>
        <v>14722</v>
      </c>
      <c r="G224">
        <f t="shared" si="26"/>
        <v>1.9081200007349253E-2</v>
      </c>
      <c r="J224">
        <f t="shared" si="32"/>
        <v>1.9081200007349253E-2</v>
      </c>
      <c r="O224">
        <f t="shared" ca="1" si="28"/>
        <v>2.0158142157871789E-2</v>
      </c>
      <c r="Q224" s="2">
        <f t="shared" si="31"/>
        <v>38794.834300000002</v>
      </c>
    </row>
    <row r="225" spans="1:18">
      <c r="A225" s="15" t="s">
        <v>109</v>
      </c>
      <c r="B225" s="57"/>
      <c r="C225" s="15">
        <v>54116.347999999998</v>
      </c>
      <c r="D225" s="15">
        <v>5.9999999999999995E-4</v>
      </c>
      <c r="E225">
        <f t="shared" si="29"/>
        <v>15226.033631207716</v>
      </c>
      <c r="F225">
        <f t="shared" si="30"/>
        <v>15226</v>
      </c>
      <c r="G225">
        <f t="shared" si="26"/>
        <v>2.0219600002747029E-2</v>
      </c>
      <c r="J225">
        <f t="shared" si="32"/>
        <v>2.0219600002747029E-2</v>
      </c>
      <c r="O225">
        <f t="shared" ca="1" si="28"/>
        <v>2.0677759095177793E-2</v>
      </c>
      <c r="Q225" s="2">
        <f t="shared" si="31"/>
        <v>39097.847999999998</v>
      </c>
    </row>
    <row r="226" spans="1:18">
      <c r="A226" s="14" t="s">
        <v>107</v>
      </c>
      <c r="B226" s="54" t="s">
        <v>89</v>
      </c>
      <c r="C226" s="15">
        <v>54165.351600000002</v>
      </c>
      <c r="D226" s="15">
        <v>8.9999999999999998E-4</v>
      </c>
      <c r="E226">
        <f t="shared" si="29"/>
        <v>15307.541190727989</v>
      </c>
      <c r="F226">
        <f t="shared" si="30"/>
        <v>15307.5</v>
      </c>
      <c r="G226">
        <f t="shared" si="26"/>
        <v>2.4764500005403534E-2</v>
      </c>
      <c r="K226">
        <f>G226</f>
        <v>2.4764500005403534E-2</v>
      </c>
      <c r="O226">
        <f t="shared" ca="1" si="28"/>
        <v>2.0761784453095334E-2</v>
      </c>
      <c r="Q226" s="2">
        <f t="shared" si="31"/>
        <v>39146.851600000002</v>
      </c>
    </row>
    <row r="227" spans="1:18">
      <c r="A227" s="15" t="s">
        <v>109</v>
      </c>
      <c r="B227" s="54" t="s">
        <v>89</v>
      </c>
      <c r="C227" s="15">
        <v>54171.362500000003</v>
      </c>
      <c r="D227" s="15">
        <v>1.6999999999999999E-3</v>
      </c>
      <c r="E227">
        <f t="shared" si="29"/>
        <v>15317.539104953074</v>
      </c>
      <c r="F227">
        <f t="shared" si="30"/>
        <v>15317.5</v>
      </c>
      <c r="G227">
        <f t="shared" si="26"/>
        <v>2.3510500002885237E-2</v>
      </c>
      <c r="J227">
        <f>G227</f>
        <v>2.3510500002885237E-2</v>
      </c>
      <c r="O227">
        <f t="shared" ca="1" si="28"/>
        <v>2.0772094312962515E-2</v>
      </c>
      <c r="Q227" s="2">
        <f t="shared" si="31"/>
        <v>39152.862500000003</v>
      </c>
    </row>
    <row r="228" spans="1:18">
      <c r="A228" s="63" t="s">
        <v>108</v>
      </c>
      <c r="B228" s="57" t="s">
        <v>90</v>
      </c>
      <c r="C228" s="64">
        <v>54184.292200000004</v>
      </c>
      <c r="D228" s="64">
        <v>2.0000000000000001E-4</v>
      </c>
      <c r="E228">
        <f t="shared" si="29"/>
        <v>15339.045041095096</v>
      </c>
      <c r="F228">
        <f t="shared" si="30"/>
        <v>15339</v>
      </c>
      <c r="G228">
        <f t="shared" si="26"/>
        <v>2.7079400002548937E-2</v>
      </c>
      <c r="K228">
        <f>G228</f>
        <v>2.7079400002548937E-2</v>
      </c>
      <c r="O228">
        <f t="shared" ca="1" si="28"/>
        <v>2.079426051167696E-2</v>
      </c>
      <c r="Q228" s="2">
        <f t="shared" si="31"/>
        <v>39165.792200000004</v>
      </c>
    </row>
    <row r="229" spans="1:18">
      <c r="A229" s="15" t="s">
        <v>112</v>
      </c>
      <c r="B229" s="54" t="s">
        <v>90</v>
      </c>
      <c r="C229" s="15">
        <v>54456.637600000002</v>
      </c>
      <c r="D229" s="15">
        <v>1E-4</v>
      </c>
      <c r="E229">
        <f t="shared" si="29"/>
        <v>15792.036431535193</v>
      </c>
      <c r="F229">
        <f t="shared" si="30"/>
        <v>15792</v>
      </c>
      <c r="G229">
        <f t="shared" si="26"/>
        <v>2.1903200002270751E-2</v>
      </c>
      <c r="J229">
        <f>G229</f>
        <v>2.1903200002270751E-2</v>
      </c>
      <c r="O229">
        <f t="shared" ca="1" si="28"/>
        <v>2.126129716366033E-2</v>
      </c>
      <c r="Q229" s="2">
        <f t="shared" si="31"/>
        <v>39438.137600000002</v>
      </c>
    </row>
    <row r="230" spans="1:18">
      <c r="A230" s="14" t="s">
        <v>114</v>
      </c>
      <c r="B230" s="55" t="s">
        <v>90</v>
      </c>
      <c r="C230" s="59">
        <v>54529.386400000003</v>
      </c>
      <c r="D230" s="14">
        <v>2.9999999999999997E-4</v>
      </c>
      <c r="E230">
        <f t="shared" si="29"/>
        <v>15913.039320017426</v>
      </c>
      <c r="F230">
        <f t="shared" si="30"/>
        <v>15913</v>
      </c>
      <c r="G230">
        <f t="shared" si="26"/>
        <v>2.3639800005184952E-2</v>
      </c>
      <c r="K230">
        <f>G230</f>
        <v>2.3639800005184952E-2</v>
      </c>
      <c r="O230">
        <f t="shared" ca="1" si="28"/>
        <v>2.1386046468053241E-2</v>
      </c>
      <c r="Q230" s="2">
        <f t="shared" si="31"/>
        <v>39510.886400000003</v>
      </c>
    </row>
    <row r="231" spans="1:18">
      <c r="A231" s="60" t="s">
        <v>126</v>
      </c>
      <c r="B231" s="54" t="s">
        <v>90</v>
      </c>
      <c r="C231" s="15">
        <v>54831.192999999999</v>
      </c>
      <c r="D231" s="15">
        <v>4.0000000000000002E-4</v>
      </c>
      <c r="E231">
        <f t="shared" si="29"/>
        <v>16415.033447247028</v>
      </c>
      <c r="F231">
        <f t="shared" si="30"/>
        <v>16415</v>
      </c>
      <c r="G231">
        <f t="shared" si="26"/>
        <v>2.0109000004595146E-2</v>
      </c>
      <c r="K231">
        <v>1.9954399998823646E-2</v>
      </c>
      <c r="O231">
        <f t="shared" ca="1" si="28"/>
        <v>2.1903601433385808E-2</v>
      </c>
      <c r="Q231" s="2">
        <f t="shared" si="31"/>
        <v>39812.692999999999</v>
      </c>
    </row>
    <row r="232" spans="1:18">
      <c r="A232" s="14" t="s">
        <v>122</v>
      </c>
      <c r="B232" s="55" t="s">
        <v>89</v>
      </c>
      <c r="C232" s="14">
        <v>54843.520400000001</v>
      </c>
      <c r="D232" s="14" t="s">
        <v>123</v>
      </c>
      <c r="E232">
        <f t="shared" si="29"/>
        <v>16435.537579376713</v>
      </c>
      <c r="F232">
        <f t="shared" si="30"/>
        <v>16435.5</v>
      </c>
      <c r="G232">
        <f t="shared" si="26"/>
        <v>2.2593300003791228E-2</v>
      </c>
      <c r="J232">
        <f>G232</f>
        <v>2.2593300003791228E-2</v>
      </c>
      <c r="O232">
        <f t="shared" ca="1" si="28"/>
        <v>2.1924736646113534E-2</v>
      </c>
      <c r="Q232" s="2">
        <f t="shared" si="31"/>
        <v>39825.020400000001</v>
      </c>
    </row>
    <row r="233" spans="1:18">
      <c r="A233" s="15" t="s">
        <v>113</v>
      </c>
      <c r="B233" s="54" t="s">
        <v>90</v>
      </c>
      <c r="C233" s="15">
        <v>54860.652399999999</v>
      </c>
      <c r="D233" s="15">
        <v>1E-4</v>
      </c>
      <c r="E233">
        <f t="shared" si="29"/>
        <v>16464.033190101254</v>
      </c>
      <c r="F233">
        <f t="shared" si="30"/>
        <v>16464</v>
      </c>
      <c r="G233">
        <f t="shared" si="26"/>
        <v>1.9954399998823646E-2</v>
      </c>
      <c r="K233">
        <f>G233</f>
        <v>1.9954399998823646E-2</v>
      </c>
      <c r="O233">
        <f t="shared" ca="1" si="28"/>
        <v>2.1954119746735005E-2</v>
      </c>
      <c r="Q233" s="2">
        <f t="shared" si="31"/>
        <v>39842.152399999999</v>
      </c>
    </row>
    <row r="234" spans="1:18">
      <c r="A234" s="14" t="s">
        <v>115</v>
      </c>
      <c r="B234" s="55" t="s">
        <v>90</v>
      </c>
      <c r="C234" s="14">
        <v>54869.670899999997</v>
      </c>
      <c r="D234" s="14">
        <v>1E-4</v>
      </c>
      <c r="E234">
        <f t="shared" si="29"/>
        <v>16479.033637528246</v>
      </c>
      <c r="F234">
        <f t="shared" si="30"/>
        <v>16479</v>
      </c>
      <c r="G234">
        <f t="shared" si="26"/>
        <v>2.0223400002578273E-2</v>
      </c>
      <c r="K234">
        <f>G234</f>
        <v>2.0223400002578273E-2</v>
      </c>
      <c r="O234">
        <f t="shared" ca="1" si="28"/>
        <v>2.1969584536535778E-2</v>
      </c>
      <c r="Q234" s="2">
        <f t="shared" si="31"/>
        <v>39851.170899999997</v>
      </c>
    </row>
    <row r="235" spans="1:18">
      <c r="A235" s="14" t="s">
        <v>115</v>
      </c>
      <c r="B235" s="55" t="s">
        <v>90</v>
      </c>
      <c r="C235" s="14">
        <v>54869.670899999997</v>
      </c>
      <c r="D235" s="14">
        <v>1E-4</v>
      </c>
      <c r="E235">
        <f t="shared" si="29"/>
        <v>16479.033637528246</v>
      </c>
      <c r="F235">
        <f t="shared" si="30"/>
        <v>16479</v>
      </c>
      <c r="G235">
        <f t="shared" ref="G235:G244" si="33">C235-(C$7+F235*C$8)</f>
        <v>2.0223400002578273E-2</v>
      </c>
      <c r="K235">
        <f>G235</f>
        <v>2.0223400002578273E-2</v>
      </c>
      <c r="O235">
        <f t="shared" ca="1" si="28"/>
        <v>2.1969584536535778E-2</v>
      </c>
      <c r="Q235" s="2">
        <f t="shared" si="31"/>
        <v>39851.170899999997</v>
      </c>
    </row>
    <row r="236" spans="1:18">
      <c r="A236" s="16" t="s">
        <v>116</v>
      </c>
      <c r="B236" s="13"/>
      <c r="C236" s="62">
        <v>54880.794099999999</v>
      </c>
      <c r="D236" s="15">
        <v>5.0000000000000001E-4</v>
      </c>
      <c r="E236">
        <f t="shared" si="29"/>
        <v>16497.534826952204</v>
      </c>
      <c r="F236">
        <f t="shared" si="30"/>
        <v>16497.5</v>
      </c>
      <c r="G236">
        <f t="shared" si="33"/>
        <v>2.0938500005286187E-2</v>
      </c>
      <c r="K236">
        <f>G236</f>
        <v>2.0938500005286187E-2</v>
      </c>
      <c r="O236">
        <f t="shared" ca="1" si="28"/>
        <v>2.1988657777290067E-2</v>
      </c>
      <c r="Q236" s="2">
        <f t="shared" si="31"/>
        <v>39862.294099999999</v>
      </c>
      <c r="R236">
        <f ca="1">(O236-G236)^2</f>
        <v>1.1028313461001541E-6</v>
      </c>
    </row>
    <row r="237" spans="1:18">
      <c r="A237" s="14" t="s">
        <v>119</v>
      </c>
      <c r="B237" s="55" t="s">
        <v>90</v>
      </c>
      <c r="C237" s="14">
        <v>55219.578999999998</v>
      </c>
      <c r="D237" s="14">
        <v>2E-3</v>
      </c>
      <c r="E237">
        <f t="shared" si="29"/>
        <v>17061.034863711076</v>
      </c>
      <c r="F237">
        <f t="shared" si="30"/>
        <v>17061</v>
      </c>
      <c r="G237">
        <f t="shared" si="33"/>
        <v>2.0960599998943508E-2</v>
      </c>
      <c r="K237">
        <v>1.9954399998823646E-2</v>
      </c>
      <c r="O237">
        <f t="shared" ca="1" si="28"/>
        <v>2.2569618380805807E-2</v>
      </c>
      <c r="Q237" s="2">
        <f t="shared" si="31"/>
        <v>40201.078999999998</v>
      </c>
    </row>
    <row r="238" spans="1:18">
      <c r="A238" s="14" t="s">
        <v>124</v>
      </c>
      <c r="B238" s="55" t="s">
        <v>90</v>
      </c>
      <c r="C238" s="14">
        <v>55585.719400000002</v>
      </c>
      <c r="D238" s="14">
        <v>1E-4</v>
      </c>
      <c r="E238">
        <f t="shared" si="29"/>
        <v>17670.035231965121</v>
      </c>
      <c r="F238">
        <f t="shared" si="30"/>
        <v>17670</v>
      </c>
      <c r="G238">
        <f t="shared" si="33"/>
        <v>2.1182000004046131E-2</v>
      </c>
      <c r="K238">
        <f>G238</f>
        <v>2.1182000004046131E-2</v>
      </c>
      <c r="O238">
        <f t="shared" ca="1" si="28"/>
        <v>2.319748884671723E-2</v>
      </c>
      <c r="Q238" s="2">
        <f t="shared" si="31"/>
        <v>40567.219400000002</v>
      </c>
    </row>
    <row r="239" spans="1:18">
      <c r="A239" s="60" t="s">
        <v>127</v>
      </c>
      <c r="B239" s="54" t="s">
        <v>89</v>
      </c>
      <c r="C239" s="15">
        <v>55885.433100000002</v>
      </c>
      <c r="D239" s="15">
        <v>5.9999999999999995E-4</v>
      </c>
      <c r="E239">
        <f t="shared" si="29"/>
        <v>18168.54824410686</v>
      </c>
      <c r="F239">
        <f t="shared" si="30"/>
        <v>18168.5</v>
      </c>
      <c r="G239">
        <f t="shared" si="33"/>
        <v>2.9005100004724227E-2</v>
      </c>
      <c r="J239">
        <f>G239</f>
        <v>2.9005100004724227E-2</v>
      </c>
      <c r="O239">
        <f t="shared" ca="1" si="28"/>
        <v>2.3711435361096284E-2</v>
      </c>
      <c r="Q239" s="2">
        <f t="shared" si="31"/>
        <v>40866.933100000002</v>
      </c>
    </row>
    <row r="240" spans="1:18">
      <c r="A240" s="60" t="s">
        <v>128</v>
      </c>
      <c r="B240" s="54" t="s">
        <v>90</v>
      </c>
      <c r="C240" s="15">
        <v>55895.346469999997</v>
      </c>
      <c r="D240" s="15">
        <v>1E-4</v>
      </c>
      <c r="E240">
        <f t="shared" si="29"/>
        <v>18185.037126460829</v>
      </c>
      <c r="F240">
        <f t="shared" si="30"/>
        <v>18185</v>
      </c>
      <c r="G240">
        <f t="shared" si="33"/>
        <v>2.2320999996736646E-2</v>
      </c>
      <c r="K240">
        <f t="shared" ref="K240:K246" si="34">G240</f>
        <v>2.2320999996736646E-2</v>
      </c>
      <c r="O240">
        <f t="shared" ca="1" si="28"/>
        <v>2.3728446629877137E-2</v>
      </c>
      <c r="Q240" s="2">
        <f t="shared" si="31"/>
        <v>40876.846469999997</v>
      </c>
    </row>
    <row r="241" spans="1:18">
      <c r="A241" s="60" t="s">
        <v>128</v>
      </c>
      <c r="B241" s="54" t="s">
        <v>90</v>
      </c>
      <c r="C241" s="15">
        <v>55916.387600000002</v>
      </c>
      <c r="D241" s="15">
        <v>5.9999999999999995E-4</v>
      </c>
      <c r="E241">
        <f t="shared" si="29"/>
        <v>18220.034782874831</v>
      </c>
      <c r="F241">
        <f t="shared" si="30"/>
        <v>18220</v>
      </c>
      <c r="G241">
        <f t="shared" si="33"/>
        <v>2.0912000007228926E-2</v>
      </c>
      <c r="K241">
        <f t="shared" si="34"/>
        <v>2.0912000007228926E-2</v>
      </c>
      <c r="O241">
        <f t="shared" ca="1" si="28"/>
        <v>2.3764531139412275E-2</v>
      </c>
      <c r="Q241" s="2">
        <f t="shared" si="31"/>
        <v>40897.887600000002</v>
      </c>
    </row>
    <row r="242" spans="1:18">
      <c r="A242" s="15" t="s">
        <v>125</v>
      </c>
      <c r="B242" s="54" t="s">
        <v>90</v>
      </c>
      <c r="C242" s="15">
        <v>55956.6728</v>
      </c>
      <c r="D242" s="15">
        <v>4.0000000000000002E-4</v>
      </c>
      <c r="E242">
        <f t="shared" si="29"/>
        <v>18287.041050512016</v>
      </c>
      <c r="F242">
        <f t="shared" si="30"/>
        <v>18287</v>
      </c>
      <c r="G242">
        <f t="shared" si="33"/>
        <v>2.4680200003786013E-2</v>
      </c>
      <c r="K242">
        <f t="shared" si="34"/>
        <v>2.4680200003786013E-2</v>
      </c>
      <c r="O242">
        <f t="shared" ca="1" si="28"/>
        <v>2.38336072005224E-2</v>
      </c>
      <c r="Q242" s="2">
        <f t="shared" si="31"/>
        <v>40938.1728</v>
      </c>
    </row>
    <row r="243" spans="1:18">
      <c r="A243" s="60" t="s">
        <v>128</v>
      </c>
      <c r="B243" s="54" t="s">
        <v>90</v>
      </c>
      <c r="C243" s="15">
        <v>55990.339180000003</v>
      </c>
      <c r="D243" s="15">
        <v>4.0000000000000002E-4</v>
      </c>
      <c r="E243">
        <f t="shared" si="29"/>
        <v>18343.038252180508</v>
      </c>
      <c r="F243">
        <f t="shared" si="30"/>
        <v>18343</v>
      </c>
      <c r="G243">
        <f t="shared" si="33"/>
        <v>2.2997800006123725E-2</v>
      </c>
      <c r="K243">
        <f t="shared" si="34"/>
        <v>2.2997800006123725E-2</v>
      </c>
      <c r="O243">
        <f t="shared" ca="1" si="28"/>
        <v>2.3891342415778623E-2</v>
      </c>
      <c r="Q243" s="2">
        <f t="shared" si="31"/>
        <v>40971.839180000003</v>
      </c>
    </row>
    <row r="244" spans="1:18">
      <c r="A244" s="60" t="s">
        <v>128</v>
      </c>
      <c r="B244" s="54" t="s">
        <v>89</v>
      </c>
      <c r="C244" s="15">
        <v>56294.25359</v>
      </c>
      <c r="D244" s="15">
        <v>5.0000000000000001E-4</v>
      </c>
      <c r="E244">
        <f t="shared" si="29"/>
        <v>18848.538294261925</v>
      </c>
      <c r="F244">
        <f t="shared" si="30"/>
        <v>18848.5</v>
      </c>
      <c r="G244">
        <f t="shared" si="33"/>
        <v>2.3023100002319552E-2</v>
      </c>
      <c r="K244">
        <f t="shared" si="34"/>
        <v>2.3023100002319552E-2</v>
      </c>
      <c r="O244">
        <f t="shared" ca="1" si="28"/>
        <v>2.4412505832064703E-2</v>
      </c>
      <c r="Q244" s="2">
        <f t="shared" si="31"/>
        <v>41275.75359</v>
      </c>
    </row>
    <row r="245" spans="1:18">
      <c r="A245" s="15" t="s">
        <v>130</v>
      </c>
      <c r="B245" s="54"/>
      <c r="C245" s="15">
        <v>56294.254399999998</v>
      </c>
      <c r="D245" s="15">
        <v>4.8000000000000001E-4</v>
      </c>
      <c r="E245">
        <f t="shared" ref="E245:E253" si="35">(C245-C$7)/C$8</f>
        <v>18848.5396415328</v>
      </c>
      <c r="F245">
        <f t="shared" ref="F245:F266" si="36">ROUND(2*E245,0)/2</f>
        <v>18848.5</v>
      </c>
      <c r="G245">
        <f t="shared" ref="G245:G253" si="37">C245-(C$7+F245*C$8)</f>
        <v>2.3833100000047125E-2</v>
      </c>
      <c r="K245">
        <f t="shared" si="34"/>
        <v>2.3833100000047125E-2</v>
      </c>
      <c r="O245">
        <f t="shared" ref="O245:O253" ca="1" si="38">+C$11+C$12*F245</f>
        <v>2.4412505832064703E-2</v>
      </c>
      <c r="Q245" s="2">
        <f t="shared" ref="Q245:Q253" si="39">C245-15018.5</f>
        <v>41275.754399999998</v>
      </c>
    </row>
    <row r="246" spans="1:18">
      <c r="A246" s="15" t="s">
        <v>131</v>
      </c>
      <c r="B246" s="54" t="s">
        <v>90</v>
      </c>
      <c r="C246" s="81">
        <v>56582.538560000001</v>
      </c>
      <c r="D246" s="15">
        <v>1E-4</v>
      </c>
      <c r="E246">
        <f t="shared" si="35"/>
        <v>19328.041929731011</v>
      </c>
      <c r="F246">
        <f t="shared" si="36"/>
        <v>19328</v>
      </c>
      <c r="G246">
        <f t="shared" si="37"/>
        <v>2.5208800005202647E-2</v>
      </c>
      <c r="K246">
        <f t="shared" si="34"/>
        <v>2.5208800005202647E-2</v>
      </c>
      <c r="O246">
        <f t="shared" ca="1" si="38"/>
        <v>2.490686361269611E-2</v>
      </c>
      <c r="Q246" s="2">
        <f t="shared" si="39"/>
        <v>41564.038560000001</v>
      </c>
    </row>
    <row r="247" spans="1:18">
      <c r="A247" s="64" t="s">
        <v>129</v>
      </c>
      <c r="B247" s="54"/>
      <c r="C247" s="64">
        <v>56987.462500000001</v>
      </c>
      <c r="D247" s="64">
        <v>5.0000000000000001E-4</v>
      </c>
      <c r="E247">
        <f t="shared" si="35"/>
        <v>20001.550858477684</v>
      </c>
      <c r="F247">
        <f t="shared" si="36"/>
        <v>20001.5</v>
      </c>
      <c r="G247">
        <f t="shared" si="37"/>
        <v>3.0576900004234631E-2</v>
      </c>
      <c r="J247">
        <f>G247</f>
        <v>3.0576900004234631E-2</v>
      </c>
      <c r="O247">
        <f t="shared" ca="1" si="38"/>
        <v>2.5601232674750861E-2</v>
      </c>
      <c r="Q247" s="2">
        <f t="shared" si="39"/>
        <v>41968.962500000001</v>
      </c>
    </row>
    <row r="248" spans="1:18">
      <c r="A248" s="64" t="s">
        <v>129</v>
      </c>
      <c r="B248" s="54"/>
      <c r="C248" s="64">
        <v>57060.507100000003</v>
      </c>
      <c r="D248" s="64">
        <v>1E-3</v>
      </c>
      <c r="E248">
        <f t="shared" si="35"/>
        <v>20123.045750325098</v>
      </c>
      <c r="F248">
        <f t="shared" si="36"/>
        <v>20123</v>
      </c>
      <c r="G248">
        <f t="shared" si="37"/>
        <v>2.7505800004291814E-2</v>
      </c>
      <c r="J248">
        <f>G248</f>
        <v>2.7505800004291814E-2</v>
      </c>
      <c r="O248">
        <f t="shared" ca="1" si="38"/>
        <v>2.5726497472137132E-2</v>
      </c>
      <c r="Q248" s="2">
        <f t="shared" si="39"/>
        <v>42042.007100000003</v>
      </c>
    </row>
    <row r="249" spans="1:18">
      <c r="A249" s="82" t="s">
        <v>1</v>
      </c>
      <c r="B249" s="83" t="s">
        <v>90</v>
      </c>
      <c r="C249" s="84">
        <v>57343.381300000001</v>
      </c>
      <c r="D249" s="84">
        <v>4.7000000000000002E-3</v>
      </c>
      <c r="E249">
        <f t="shared" si="35"/>
        <v>20593.549666226118</v>
      </c>
      <c r="F249">
        <f t="shared" si="36"/>
        <v>20593.5</v>
      </c>
      <c r="G249">
        <f t="shared" si="37"/>
        <v>2.9860100003133994E-2</v>
      </c>
      <c r="K249">
        <f>G249</f>
        <v>2.9860100003133994E-2</v>
      </c>
      <c r="O249">
        <f t="shared" ca="1" si="38"/>
        <v>2.6211576378888074E-2</v>
      </c>
      <c r="Q249" s="2">
        <f t="shared" si="39"/>
        <v>42324.881300000001</v>
      </c>
    </row>
    <row r="250" spans="1:18">
      <c r="A250" s="82" t="s">
        <v>1</v>
      </c>
      <c r="B250" s="83" t="s">
        <v>90</v>
      </c>
      <c r="C250" s="84">
        <v>57364.423799999997</v>
      </c>
      <c r="D250" s="84">
        <v>7.9000000000000008E-3</v>
      </c>
      <c r="E250">
        <f t="shared" si="35"/>
        <v>20628.549601357514</v>
      </c>
      <c r="F250">
        <f t="shared" si="36"/>
        <v>20628.5</v>
      </c>
      <c r="G250">
        <f t="shared" si="37"/>
        <v>2.9821099997207057E-2</v>
      </c>
      <c r="K250">
        <f>G250</f>
        <v>2.9821099997207057E-2</v>
      </c>
      <c r="O250">
        <f t="shared" ca="1" si="38"/>
        <v>2.6247660888423213E-2</v>
      </c>
      <c r="Q250" s="2">
        <f t="shared" si="39"/>
        <v>42345.923799999997</v>
      </c>
    </row>
    <row r="251" spans="1:18">
      <c r="A251" s="82" t="s">
        <v>1</v>
      </c>
      <c r="B251" s="83" t="s">
        <v>90</v>
      </c>
      <c r="C251" s="84">
        <v>57379.451500000003</v>
      </c>
      <c r="D251" s="84">
        <v>1.4E-3</v>
      </c>
      <c r="E251">
        <f t="shared" si="35"/>
        <v>20653.545135404056</v>
      </c>
      <c r="F251">
        <f t="shared" si="36"/>
        <v>20653.5</v>
      </c>
      <c r="G251">
        <f t="shared" si="37"/>
        <v>2.7136100005009212E-2</v>
      </c>
      <c r="K251">
        <f>G251</f>
        <v>2.7136100005009212E-2</v>
      </c>
      <c r="O251">
        <f t="shared" ca="1" si="38"/>
        <v>2.627343553809117E-2</v>
      </c>
      <c r="Q251" s="2">
        <f t="shared" si="39"/>
        <v>42360.951500000003</v>
      </c>
    </row>
    <row r="252" spans="1:18">
      <c r="A252" s="88" t="s">
        <v>0</v>
      </c>
      <c r="B252" s="89" t="s">
        <v>90</v>
      </c>
      <c r="C252" s="88">
        <v>57726.054900000003</v>
      </c>
      <c r="D252" s="88" t="s">
        <v>697</v>
      </c>
      <c r="E252">
        <f t="shared" si="35"/>
        <v>21230.0496627332</v>
      </c>
      <c r="F252">
        <f t="shared" si="36"/>
        <v>21230</v>
      </c>
      <c r="G252">
        <f t="shared" si="37"/>
        <v>2.985800000897143E-2</v>
      </c>
      <c r="K252">
        <f>G252</f>
        <v>2.985800000897143E-2</v>
      </c>
      <c r="O252">
        <f t="shared" ca="1" si="38"/>
        <v>2.6867798959434249E-2</v>
      </c>
      <c r="Q252" s="2">
        <f t="shared" si="39"/>
        <v>42707.554900000003</v>
      </c>
    </row>
    <row r="253" spans="1:18">
      <c r="A253" s="27" t="s">
        <v>698</v>
      </c>
      <c r="B253" s="54"/>
      <c r="C253" s="15">
        <v>57757.62</v>
      </c>
      <c r="D253" s="15">
        <v>1E-3</v>
      </c>
      <c r="E253">
        <f t="shared" si="35"/>
        <v>21282.551810881763</v>
      </c>
      <c r="F253">
        <f t="shared" si="36"/>
        <v>21282.5</v>
      </c>
      <c r="G253">
        <f t="shared" si="37"/>
        <v>3.1149500005994923E-2</v>
      </c>
      <c r="K253">
        <f>G253</f>
        <v>3.1149500005994923E-2</v>
      </c>
      <c r="O253">
        <f t="shared" ca="1" si="38"/>
        <v>2.6921925723736959E-2</v>
      </c>
      <c r="Q253" s="2">
        <f t="shared" si="39"/>
        <v>42739.12</v>
      </c>
      <c r="R253">
        <f ca="1">(O253-G253)^2</f>
        <v>1.7872384312008948E-5</v>
      </c>
    </row>
    <row r="254" spans="1:18">
      <c r="A254" s="85" t="s">
        <v>699</v>
      </c>
      <c r="B254" s="86" t="s">
        <v>89</v>
      </c>
      <c r="C254" s="87">
        <v>57720.344490000047</v>
      </c>
      <c r="D254" s="87">
        <v>4.0000000000000002E-4</v>
      </c>
      <c r="E254">
        <f t="shared" ref="E254:E266" si="40">(C254-C$7)/C$8</f>
        <v>21220.551552738085</v>
      </c>
      <c r="F254">
        <f t="shared" si="36"/>
        <v>21220.5</v>
      </c>
      <c r="G254">
        <f t="shared" ref="G254:G266" si="41">C254-(C$7+F254*C$8)</f>
        <v>3.0994300046586432E-2</v>
      </c>
      <c r="K254">
        <f t="shared" ref="K254:K266" si="42">G254</f>
        <v>3.0994300046586432E-2</v>
      </c>
      <c r="O254">
        <f t="shared" ref="O254:O266" ca="1" si="43">+C$11+C$12*F254</f>
        <v>2.6858004592560426E-2</v>
      </c>
      <c r="Q254" s="2">
        <f t="shared" ref="Q254:Q266" si="44">C254-15018.5</f>
        <v>42701.844490000047</v>
      </c>
    </row>
    <row r="255" spans="1:18">
      <c r="A255" s="85" t="s">
        <v>699</v>
      </c>
      <c r="B255" s="86" t="s">
        <v>89</v>
      </c>
      <c r="C255" s="87">
        <v>57735.374590000138</v>
      </c>
      <c r="D255" s="87">
        <v>1E-3</v>
      </c>
      <c r="E255">
        <f t="shared" si="40"/>
        <v>21245.551078698481</v>
      </c>
      <c r="F255">
        <f t="shared" si="36"/>
        <v>21245.5</v>
      </c>
      <c r="G255">
        <f t="shared" si="41"/>
        <v>3.0709300139278639E-2</v>
      </c>
      <c r="K255">
        <f t="shared" si="42"/>
        <v>3.0709300139278639E-2</v>
      </c>
      <c r="O255">
        <f t="shared" ca="1" si="43"/>
        <v>2.6883779242228383E-2</v>
      </c>
      <c r="Q255" s="2">
        <f t="shared" si="44"/>
        <v>42716.874590000138</v>
      </c>
    </row>
    <row r="256" spans="1:18">
      <c r="A256" s="85" t="s">
        <v>699</v>
      </c>
      <c r="B256" s="86" t="s">
        <v>90</v>
      </c>
      <c r="C256" s="87">
        <v>57739.281039999798</v>
      </c>
      <c r="D256" s="87">
        <v>2.0000000000000001E-4</v>
      </c>
      <c r="E256">
        <f t="shared" si="40"/>
        <v>21252.048666750386</v>
      </c>
      <c r="F256">
        <f t="shared" si="36"/>
        <v>21252</v>
      </c>
      <c r="G256">
        <f t="shared" si="41"/>
        <v>2.9259199800435454E-2</v>
      </c>
      <c r="K256">
        <f t="shared" si="42"/>
        <v>2.9259199800435454E-2</v>
      </c>
      <c r="O256">
        <f t="shared" ca="1" si="43"/>
        <v>2.6890480651142051E-2</v>
      </c>
      <c r="Q256" s="2">
        <f t="shared" si="44"/>
        <v>42720.781039999798</v>
      </c>
    </row>
    <row r="257" spans="1:17">
      <c r="A257" s="85" t="s">
        <v>699</v>
      </c>
      <c r="B257" s="86" t="s">
        <v>89</v>
      </c>
      <c r="C257" s="87">
        <v>58093.697649999987</v>
      </c>
      <c r="D257" s="87">
        <v>4.0000000000000002E-4</v>
      </c>
      <c r="E257">
        <f t="shared" si="40"/>
        <v>21841.548885806966</v>
      </c>
      <c r="F257">
        <f t="shared" si="36"/>
        <v>21841.5</v>
      </c>
      <c r="G257">
        <f t="shared" si="41"/>
        <v>2.9390899988356978E-2</v>
      </c>
      <c r="K257">
        <f t="shared" si="42"/>
        <v>2.9390899988356978E-2</v>
      </c>
      <c r="O257">
        <f t="shared" ca="1" si="43"/>
        <v>2.7498246890312467E-2</v>
      </c>
      <c r="Q257" s="2">
        <f t="shared" si="44"/>
        <v>43075.197649999987</v>
      </c>
    </row>
    <row r="258" spans="1:17">
      <c r="A258" s="85" t="s">
        <v>699</v>
      </c>
      <c r="B258" s="86" t="s">
        <v>90</v>
      </c>
      <c r="C258" s="87">
        <v>58113.239589999896</v>
      </c>
      <c r="D258" s="87">
        <v>1E-4</v>
      </c>
      <c r="E258">
        <f t="shared" si="40"/>
        <v>21874.052943420775</v>
      </c>
      <c r="F258">
        <f t="shared" si="36"/>
        <v>21874</v>
      </c>
      <c r="G258">
        <f t="shared" si="41"/>
        <v>3.1830399893806316E-2</v>
      </c>
      <c r="K258">
        <f t="shared" si="42"/>
        <v>3.1830399893806316E-2</v>
      </c>
      <c r="O258">
        <f t="shared" ca="1" si="43"/>
        <v>2.7531753934880811E-2</v>
      </c>
      <c r="Q258" s="2">
        <f t="shared" si="44"/>
        <v>43094.739589999896</v>
      </c>
    </row>
    <row r="259" spans="1:17">
      <c r="A259" s="85" t="s">
        <v>699</v>
      </c>
      <c r="B259" s="86" t="s">
        <v>90</v>
      </c>
      <c r="C259" s="87">
        <v>58134.2824599999</v>
      </c>
      <c r="D259" s="87">
        <v>1E-4</v>
      </c>
      <c r="E259">
        <f t="shared" si="40"/>
        <v>21909.053493972213</v>
      </c>
      <c r="F259">
        <f t="shared" si="36"/>
        <v>21909</v>
      </c>
      <c r="G259">
        <f t="shared" si="41"/>
        <v>3.2161399903998245E-2</v>
      </c>
      <c r="K259">
        <f t="shared" si="42"/>
        <v>3.2161399903998245E-2</v>
      </c>
      <c r="O259">
        <f t="shared" ca="1" si="43"/>
        <v>2.7567838444415949E-2</v>
      </c>
      <c r="Q259" s="2">
        <f t="shared" si="44"/>
        <v>43115.7824599999</v>
      </c>
    </row>
    <row r="260" spans="1:17">
      <c r="A260" s="85" t="s">
        <v>700</v>
      </c>
      <c r="B260" s="86" t="s">
        <v>90</v>
      </c>
      <c r="C260" s="87">
        <v>59215.271099999998</v>
      </c>
      <c r="D260" s="87" t="s">
        <v>140</v>
      </c>
      <c r="E260">
        <f t="shared" si="40"/>
        <v>23707.059067349241</v>
      </c>
      <c r="F260">
        <f t="shared" si="36"/>
        <v>23707</v>
      </c>
      <c r="G260">
        <f t="shared" si="41"/>
        <v>3.5512200003722683E-2</v>
      </c>
      <c r="K260">
        <f t="shared" si="42"/>
        <v>3.5512200003722683E-2</v>
      </c>
      <c r="O260">
        <f t="shared" ca="1" si="43"/>
        <v>2.9421551248535387E-2</v>
      </c>
      <c r="Q260" s="2">
        <f t="shared" si="44"/>
        <v>44196.771099999998</v>
      </c>
    </row>
    <row r="261" spans="1:17">
      <c r="A261" s="85" t="s">
        <v>700</v>
      </c>
      <c r="B261" s="86" t="s">
        <v>90</v>
      </c>
      <c r="C261" s="87">
        <v>59209.2592</v>
      </c>
      <c r="D261" s="87" t="s">
        <v>140</v>
      </c>
      <c r="E261">
        <f t="shared" si="40"/>
        <v>23697.059489826777</v>
      </c>
      <c r="F261">
        <f t="shared" si="36"/>
        <v>23697</v>
      </c>
      <c r="G261">
        <f t="shared" si="41"/>
        <v>3.5766200002399273E-2</v>
      </c>
      <c r="K261">
        <f t="shared" si="42"/>
        <v>3.5766200002399273E-2</v>
      </c>
      <c r="O261">
        <f t="shared" ca="1" si="43"/>
        <v>2.9411241388668206E-2</v>
      </c>
      <c r="Q261" s="2">
        <f t="shared" si="44"/>
        <v>44190.7592</v>
      </c>
    </row>
    <row r="262" spans="1:17">
      <c r="A262" s="85" t="s">
        <v>700</v>
      </c>
      <c r="B262" s="86" t="s">
        <v>90</v>
      </c>
      <c r="C262" s="87">
        <v>59212.265599999999</v>
      </c>
      <c r="D262" s="87" t="s">
        <v>140</v>
      </c>
      <c r="E262">
        <f t="shared" si="40"/>
        <v>23702.060027071828</v>
      </c>
      <c r="F262">
        <f t="shared" si="36"/>
        <v>23702</v>
      </c>
      <c r="G262">
        <f t="shared" si="41"/>
        <v>3.6089200002606958E-2</v>
      </c>
      <c r="K262">
        <f t="shared" si="42"/>
        <v>3.6089200002606958E-2</v>
      </c>
      <c r="O262">
        <f t="shared" ca="1" si="43"/>
        <v>2.9416396318601795E-2</v>
      </c>
      <c r="Q262" s="2">
        <f t="shared" si="44"/>
        <v>44193.765599999999</v>
      </c>
    </row>
    <row r="263" spans="1:17">
      <c r="A263" s="85" t="s">
        <v>700</v>
      </c>
      <c r="B263" s="86" t="s">
        <v>90</v>
      </c>
      <c r="C263" s="87">
        <v>58893.021699999998</v>
      </c>
      <c r="D263" s="87" t="s">
        <v>140</v>
      </c>
      <c r="E263">
        <f t="shared" si="40"/>
        <v>23171.062484427377</v>
      </c>
      <c r="F263">
        <f t="shared" si="36"/>
        <v>23171</v>
      </c>
      <c r="G263">
        <f t="shared" si="41"/>
        <v>3.7566600003628992E-2</v>
      </c>
      <c r="K263">
        <f t="shared" si="42"/>
        <v>3.7566600003628992E-2</v>
      </c>
      <c r="O263">
        <f t="shared" ca="1" si="43"/>
        <v>2.8868942759654397E-2</v>
      </c>
      <c r="Q263" s="2">
        <f t="shared" si="44"/>
        <v>43874.521699999998</v>
      </c>
    </row>
    <row r="264" spans="1:17">
      <c r="A264" s="85" t="s">
        <v>700</v>
      </c>
      <c r="B264" s="86" t="s">
        <v>89</v>
      </c>
      <c r="C264" s="87">
        <v>59210.160600000003</v>
      </c>
      <c r="D264" s="87" t="s">
        <v>140</v>
      </c>
      <c r="E264">
        <f t="shared" si="40"/>
        <v>23698.558786085661</v>
      </c>
      <c r="F264">
        <f t="shared" si="36"/>
        <v>23698.5</v>
      </c>
      <c r="G264">
        <f t="shared" si="41"/>
        <v>3.5343100003956351E-2</v>
      </c>
      <c r="K264">
        <f t="shared" si="42"/>
        <v>3.5343100003956351E-2</v>
      </c>
      <c r="O264">
        <f t="shared" ca="1" si="43"/>
        <v>2.9412787867648282E-2</v>
      </c>
      <c r="Q264" s="2">
        <f t="shared" si="44"/>
        <v>44191.660600000003</v>
      </c>
    </row>
    <row r="265" spans="1:17">
      <c r="A265" s="85" t="s">
        <v>700</v>
      </c>
      <c r="B265" s="86" t="s">
        <v>89</v>
      </c>
      <c r="C265" s="87">
        <v>59211.9617</v>
      </c>
      <c r="D265" s="87" t="s">
        <v>140</v>
      </c>
      <c r="E265">
        <f t="shared" si="40"/>
        <v>23701.554550997866</v>
      </c>
      <c r="F265">
        <f t="shared" si="36"/>
        <v>23701.5</v>
      </c>
      <c r="G265">
        <f t="shared" si="41"/>
        <v>3.2796900006360374E-2</v>
      </c>
      <c r="K265">
        <f t="shared" si="42"/>
        <v>3.2796900006360374E-2</v>
      </c>
      <c r="O265">
        <f t="shared" ca="1" si="43"/>
        <v>2.9415880825608438E-2</v>
      </c>
      <c r="Q265" s="2">
        <f t="shared" si="44"/>
        <v>44193.4617</v>
      </c>
    </row>
    <row r="266" spans="1:17">
      <c r="A266" s="85" t="s">
        <v>700</v>
      </c>
      <c r="B266" s="86" t="s">
        <v>89</v>
      </c>
      <c r="C266" s="87">
        <v>59214.971899999997</v>
      </c>
      <c r="D266" s="87" t="s">
        <v>140</v>
      </c>
      <c r="E266">
        <f t="shared" si="40"/>
        <v>23706.561408772959</v>
      </c>
      <c r="F266">
        <f t="shared" si="36"/>
        <v>23706.5</v>
      </c>
      <c r="G266">
        <f t="shared" si="41"/>
        <v>3.6919899997883476E-2</v>
      </c>
      <c r="K266">
        <f t="shared" si="42"/>
        <v>3.6919899997883476E-2</v>
      </c>
      <c r="O266">
        <f t="shared" ca="1" si="43"/>
        <v>2.942103575554203E-2</v>
      </c>
      <c r="Q266" s="2">
        <f t="shared" si="44"/>
        <v>44196.471899999997</v>
      </c>
    </row>
    <row r="267" spans="1:17">
      <c r="A267" s="90" t="s">
        <v>701</v>
      </c>
      <c r="B267" s="91" t="s">
        <v>90</v>
      </c>
      <c r="C267" s="92">
        <v>59571.110400000121</v>
      </c>
      <c r="E267">
        <f t="shared" ref="E267:E268" si="45">(C267-C$7)/C$8</f>
        <v>24298.925642956125</v>
      </c>
      <c r="F267">
        <f t="shared" ref="F267:F268" si="46">ROUND(2*E267,0)/2</f>
        <v>24299</v>
      </c>
      <c r="G267">
        <f t="shared" ref="G267:G268" si="47">C267-(C$7+F267*C$8)</f>
        <v>-4.4704599873512052E-2</v>
      </c>
      <c r="K267">
        <f t="shared" ref="K267:K268" si="48">G267</f>
        <v>-4.4704599873512052E-2</v>
      </c>
      <c r="O267">
        <f t="shared" ref="O267:O268" ca="1" si="49">+C$11+C$12*F267</f>
        <v>3.00318949526726E-2</v>
      </c>
      <c r="Q267" s="2">
        <f t="shared" ref="Q267:Q268" si="50">C267-15018.5</f>
        <v>44552.610400000121</v>
      </c>
    </row>
    <row r="268" spans="1:17">
      <c r="A268" s="90" t="s">
        <v>701</v>
      </c>
      <c r="B268" s="91" t="s">
        <v>90</v>
      </c>
      <c r="C268" s="92">
        <v>59582.013799999841</v>
      </c>
      <c r="E268">
        <f t="shared" si="45"/>
        <v>24317.061239615356</v>
      </c>
      <c r="F268">
        <f t="shared" si="46"/>
        <v>24317</v>
      </c>
      <c r="G268">
        <f t="shared" si="47"/>
        <v>3.6818199841945898E-2</v>
      </c>
      <c r="K268">
        <f t="shared" si="48"/>
        <v>3.6818199841945898E-2</v>
      </c>
      <c r="O268">
        <f t="shared" ca="1" si="49"/>
        <v>3.0050452700433529E-2</v>
      </c>
      <c r="Q268" s="2">
        <f t="shared" si="50"/>
        <v>44563.513799999841</v>
      </c>
    </row>
    <row r="269" spans="1:17">
      <c r="B269" s="5"/>
    </row>
    <row r="270" spans="1:17">
      <c r="B270" s="5"/>
    </row>
    <row r="271" spans="1:17">
      <c r="B271" s="5"/>
    </row>
    <row r="272" spans="1:17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</sheetData>
  <protectedRanges>
    <protectedRange sqref="A254:D266" name="Range1"/>
  </protectedRanges>
  <phoneticPr fontId="0" type="noConversion"/>
  <hyperlinks>
    <hyperlink ref="H3284" r:id="rId1" display="http://vsolj.cetus-net.org/bulletin.html"/>
    <hyperlink ref="H65074" r:id="rId2" display="http://vsolj.cetus-net.org/bulletin.html"/>
    <hyperlink ref="H65067" r:id="rId3" display="https://www.aavso.org/ejaavso"/>
    <hyperlink ref="I65074" r:id="rId4" display="http://vsolj.cetus-net.org/bulletin.html"/>
    <hyperlink ref="AQ58725" r:id="rId5" display="http://cdsbib.u-strasbg.fr/cgi-bin/cdsbib?1990RMxAA..21..381G"/>
    <hyperlink ref="H65071" r:id="rId6" display="https://www.aavso.org/ejaavso"/>
    <hyperlink ref="AP6089" r:id="rId7" display="http://cdsbib.u-strasbg.fr/cgi-bin/cdsbib?1990RMxAA..21..381G"/>
    <hyperlink ref="AP6092" r:id="rId8" display="http://cdsbib.u-strasbg.fr/cgi-bin/cdsbib?1990RMxAA..21..381G"/>
    <hyperlink ref="AP6090" r:id="rId9" display="http://cdsbib.u-strasbg.fr/cgi-bin/cdsbib?1990RMxAA..21..381G"/>
    <hyperlink ref="AP6074" r:id="rId10" display="http://cdsbib.u-strasbg.fr/cgi-bin/cdsbib?1990RMxAA..21..381G"/>
    <hyperlink ref="AQ6303" r:id="rId11" display="http://cdsbib.u-strasbg.fr/cgi-bin/cdsbib?1990RMxAA..21..381G"/>
    <hyperlink ref="AQ6307" r:id="rId12" display="http://cdsbib.u-strasbg.fr/cgi-bin/cdsbib?1990RMxAA..21..381G"/>
    <hyperlink ref="AQ451" r:id="rId13" display="http://cdsbib.u-strasbg.fr/cgi-bin/cdsbib?1990RMxAA..21..381G"/>
    <hyperlink ref="I3195" r:id="rId14" display="http://vsolj.cetus-net.org/bulletin.html"/>
    <hyperlink ref="H3195" r:id="rId15" display="http://vsolj.cetus-net.org/bulletin.html"/>
    <hyperlink ref="AQ1112" r:id="rId16" display="http://cdsbib.u-strasbg.fr/cgi-bin/cdsbib?1990RMxAA..21..381G"/>
    <hyperlink ref="AQ1111" r:id="rId17" display="http://cdsbib.u-strasbg.fr/cgi-bin/cdsbib?1990RMxAA..21..381G"/>
    <hyperlink ref="AP4365" r:id="rId18" display="http://cdsbib.u-strasbg.fr/cgi-bin/cdsbib?1990RMxAA..21..381G"/>
    <hyperlink ref="AP4383" r:id="rId19" display="http://cdsbib.u-strasbg.fr/cgi-bin/cdsbib?1990RMxAA..21..381G"/>
    <hyperlink ref="AP4384" r:id="rId20" display="http://cdsbib.u-strasbg.fr/cgi-bin/cdsbib?1990RMxAA..21..381G"/>
    <hyperlink ref="AP4380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topLeftCell="A151" workbookViewId="0">
      <selection activeCell="A98" sqref="A98:D188"/>
    </sheetView>
  </sheetViews>
  <sheetFormatPr defaultRowHeight="12.75"/>
  <cols>
    <col min="1" max="1" width="19.7109375" style="17" customWidth="1"/>
    <col min="2" max="2" width="4.42578125" style="33" customWidth="1"/>
    <col min="3" max="3" width="12.7109375" style="17" customWidth="1"/>
    <col min="4" max="4" width="5.42578125" style="33" customWidth="1"/>
    <col min="5" max="5" width="14.85546875" style="33" customWidth="1"/>
    <col min="6" max="6" width="9.140625" style="33"/>
    <col min="7" max="7" width="12" style="33" customWidth="1"/>
    <col min="8" max="8" width="14.140625" style="17" customWidth="1"/>
    <col min="9" max="9" width="22.5703125" style="33" customWidth="1"/>
    <col min="10" max="10" width="25.140625" style="33" customWidth="1"/>
    <col min="11" max="11" width="15.7109375" style="33" customWidth="1"/>
    <col min="12" max="12" width="14.140625" style="33" customWidth="1"/>
    <col min="13" max="13" width="9.5703125" style="33" customWidth="1"/>
    <col min="14" max="14" width="14.140625" style="33" customWidth="1"/>
    <col min="15" max="15" width="23.42578125" style="33" customWidth="1"/>
    <col min="16" max="16" width="16.5703125" style="33" customWidth="1"/>
    <col min="17" max="17" width="41" style="33" customWidth="1"/>
    <col min="18" max="16384" width="9.140625" style="33"/>
  </cols>
  <sheetData>
    <row r="1" spans="1:16" ht="15.75">
      <c r="A1" s="65" t="s">
        <v>132</v>
      </c>
      <c r="I1" s="66" t="s">
        <v>133</v>
      </c>
      <c r="J1" s="67" t="s">
        <v>134</v>
      </c>
    </row>
    <row r="2" spans="1:16">
      <c r="I2" s="68" t="s">
        <v>135</v>
      </c>
      <c r="J2" s="69" t="s">
        <v>136</v>
      </c>
    </row>
    <row r="3" spans="1:16">
      <c r="A3" s="70" t="s">
        <v>137</v>
      </c>
      <c r="I3" s="68" t="s">
        <v>138</v>
      </c>
      <c r="J3" s="69" t="s">
        <v>58</v>
      </c>
    </row>
    <row r="4" spans="1:16">
      <c r="I4" s="68" t="s">
        <v>139</v>
      </c>
      <c r="J4" s="69" t="s">
        <v>58</v>
      </c>
    </row>
    <row r="5" spans="1:16" ht="13.5" thickBot="1">
      <c r="I5" s="71" t="s">
        <v>140</v>
      </c>
      <c r="J5" s="72" t="s">
        <v>141</v>
      </c>
    </row>
    <row r="10" spans="1:16" ht="13.5" thickBot="1"/>
    <row r="11" spans="1:16" ht="12.75" customHeight="1" thickBot="1">
      <c r="A11" s="17" t="str">
        <f t="shared" ref="A11:A42" si="0">P11</f>
        <v> BBS 21 </v>
      </c>
      <c r="B11" s="5" t="str">
        <f t="shared" ref="B11:B42" si="1">IF(H11=INT(H11),"I","II")</f>
        <v>I</v>
      </c>
      <c r="C11" s="17">
        <f t="shared" ref="C11:C42" si="2">1*G11</f>
        <v>42453.349000000002</v>
      </c>
      <c r="D11" s="33" t="str">
        <f t="shared" ref="D11:D42" si="3">VLOOKUP(F11,I$1:J$5,2,FALSE)</f>
        <v>vis</v>
      </c>
      <c r="E11" s="73">
        <f>VLOOKUP(C11,Active!C$21:E$972,3,FALSE)</f>
        <v>-4173.0020555028987</v>
      </c>
      <c r="F11" s="5" t="s">
        <v>140</v>
      </c>
      <c r="G11" s="33" t="str">
        <f t="shared" ref="G11:G42" si="4">MID(I11,3,LEN(I11)-3)</f>
        <v>42453.349</v>
      </c>
      <c r="H11" s="17">
        <f t="shared" ref="H11:H42" si="5">1*K11</f>
        <v>-16711</v>
      </c>
      <c r="I11" s="74" t="s">
        <v>373</v>
      </c>
      <c r="J11" s="75" t="s">
        <v>374</v>
      </c>
      <c r="K11" s="74">
        <v>-16711</v>
      </c>
      <c r="L11" s="74" t="s">
        <v>375</v>
      </c>
      <c r="M11" s="75" t="s">
        <v>153</v>
      </c>
      <c r="N11" s="75"/>
      <c r="O11" s="76" t="s">
        <v>376</v>
      </c>
      <c r="P11" s="76" t="s">
        <v>377</v>
      </c>
    </row>
    <row r="12" spans="1:16" ht="12.75" customHeight="1" thickBot="1">
      <c r="A12" s="17" t="str">
        <f t="shared" si="0"/>
        <v> BBS 27 </v>
      </c>
      <c r="B12" s="5" t="str">
        <f t="shared" si="1"/>
        <v>I</v>
      </c>
      <c r="C12" s="17">
        <f t="shared" si="2"/>
        <v>42866.387999999999</v>
      </c>
      <c r="D12" s="33" t="str">
        <f t="shared" si="3"/>
        <v>vis</v>
      </c>
      <c r="E12" s="73">
        <f>VLOOKUP(C12,Active!C$21:E$972,3,FALSE)</f>
        <v>-3485.9953687147736</v>
      </c>
      <c r="F12" s="5" t="s">
        <v>140</v>
      </c>
      <c r="G12" s="33" t="str">
        <f t="shared" si="4"/>
        <v>42866.388</v>
      </c>
      <c r="H12" s="17">
        <f t="shared" si="5"/>
        <v>-16024</v>
      </c>
      <c r="I12" s="74" t="s">
        <v>378</v>
      </c>
      <c r="J12" s="75" t="s">
        <v>379</v>
      </c>
      <c r="K12" s="74">
        <v>-16024</v>
      </c>
      <c r="L12" s="74" t="s">
        <v>380</v>
      </c>
      <c r="M12" s="75" t="s">
        <v>153</v>
      </c>
      <c r="N12" s="75"/>
      <c r="O12" s="76" t="s">
        <v>381</v>
      </c>
      <c r="P12" s="76" t="s">
        <v>382</v>
      </c>
    </row>
    <row r="13" spans="1:16" ht="12.75" customHeight="1" thickBot="1">
      <c r="A13" s="17" t="str">
        <f t="shared" si="0"/>
        <v> BBS 27 </v>
      </c>
      <c r="B13" s="5" t="str">
        <f t="shared" si="1"/>
        <v>I</v>
      </c>
      <c r="C13" s="17">
        <f t="shared" si="2"/>
        <v>42869.392999999996</v>
      </c>
      <c r="D13" s="33" t="str">
        <f t="shared" si="3"/>
        <v>vis</v>
      </c>
      <c r="E13" s="73">
        <f>VLOOKUP(C13,Active!C$21:E$972,3,FALSE)</f>
        <v>-3480.9971600860572</v>
      </c>
      <c r="F13" s="5" t="s">
        <v>140</v>
      </c>
      <c r="G13" s="33" t="str">
        <f t="shared" si="4"/>
        <v>42869.393</v>
      </c>
      <c r="H13" s="17">
        <f t="shared" si="5"/>
        <v>-16019</v>
      </c>
      <c r="I13" s="74" t="s">
        <v>383</v>
      </c>
      <c r="J13" s="75" t="s">
        <v>384</v>
      </c>
      <c r="K13" s="74">
        <v>-16019</v>
      </c>
      <c r="L13" s="74" t="s">
        <v>385</v>
      </c>
      <c r="M13" s="75" t="s">
        <v>153</v>
      </c>
      <c r="N13" s="75"/>
      <c r="O13" s="76" t="s">
        <v>381</v>
      </c>
      <c r="P13" s="76" t="s">
        <v>382</v>
      </c>
    </row>
    <row r="14" spans="1:16" ht="12.75" customHeight="1" thickBot="1">
      <c r="A14" s="17" t="str">
        <f t="shared" si="0"/>
        <v> BBS 27 </v>
      </c>
      <c r="B14" s="5" t="str">
        <f t="shared" si="1"/>
        <v>I</v>
      </c>
      <c r="C14" s="17">
        <f t="shared" si="2"/>
        <v>42872.394</v>
      </c>
      <c r="D14" s="33" t="str">
        <f t="shared" si="3"/>
        <v>vis</v>
      </c>
      <c r="E14" s="73">
        <f>VLOOKUP(C14,Active!C$21:E$972,3,FALSE)</f>
        <v>-3476.0056046468521</v>
      </c>
      <c r="F14" s="5" t="s">
        <v>140</v>
      </c>
      <c r="G14" s="33" t="str">
        <f t="shared" si="4"/>
        <v>42872.394</v>
      </c>
      <c r="H14" s="17">
        <f t="shared" si="5"/>
        <v>-16014</v>
      </c>
      <c r="I14" s="74" t="s">
        <v>386</v>
      </c>
      <c r="J14" s="75" t="s">
        <v>387</v>
      </c>
      <c r="K14" s="74">
        <v>-16014</v>
      </c>
      <c r="L14" s="74" t="s">
        <v>388</v>
      </c>
      <c r="M14" s="75" t="s">
        <v>153</v>
      </c>
      <c r="N14" s="75"/>
      <c r="O14" s="76" t="s">
        <v>381</v>
      </c>
      <c r="P14" s="76" t="s">
        <v>382</v>
      </c>
    </row>
    <row r="15" spans="1:16" ht="12.75" customHeight="1" thickBot="1">
      <c r="A15" s="17" t="str">
        <f t="shared" si="0"/>
        <v> BBS 42 </v>
      </c>
      <c r="B15" s="5" t="str">
        <f t="shared" si="1"/>
        <v>I</v>
      </c>
      <c r="C15" s="17">
        <f t="shared" si="2"/>
        <v>43929.338000000003</v>
      </c>
      <c r="D15" s="33" t="str">
        <f t="shared" si="3"/>
        <v>vis</v>
      </c>
      <c r="E15" s="73">
        <f>VLOOKUP(C15,Active!C$21:E$972,3,FALSE)</f>
        <v>-1717.9934179995985</v>
      </c>
      <c r="F15" s="5" t="s">
        <v>140</v>
      </c>
      <c r="G15" s="33" t="str">
        <f t="shared" si="4"/>
        <v>43929.338</v>
      </c>
      <c r="H15" s="17">
        <f t="shared" si="5"/>
        <v>-14256</v>
      </c>
      <c r="I15" s="74" t="s">
        <v>392</v>
      </c>
      <c r="J15" s="75" t="s">
        <v>393</v>
      </c>
      <c r="K15" s="74">
        <v>-14256</v>
      </c>
      <c r="L15" s="74" t="s">
        <v>385</v>
      </c>
      <c r="M15" s="75" t="s">
        <v>153</v>
      </c>
      <c r="N15" s="75"/>
      <c r="O15" s="76" t="s">
        <v>381</v>
      </c>
      <c r="P15" s="76" t="s">
        <v>394</v>
      </c>
    </row>
    <row r="16" spans="1:16" ht="12.75" customHeight="1" thickBot="1">
      <c r="A16" s="17" t="str">
        <f t="shared" si="0"/>
        <v> BBS 42 </v>
      </c>
      <c r="B16" s="5" t="str">
        <f t="shared" si="1"/>
        <v>I</v>
      </c>
      <c r="C16" s="17">
        <f t="shared" si="2"/>
        <v>43941.368000000002</v>
      </c>
      <c r="D16" s="33" t="str">
        <f t="shared" si="3"/>
        <v>vis</v>
      </c>
      <c r="E16" s="73">
        <f>VLOOKUP(C16,Active!C$21:E$972,3,FALSE)</f>
        <v>-1697.9839505109098</v>
      </c>
      <c r="F16" s="5" t="s">
        <v>140</v>
      </c>
      <c r="G16" s="33" t="str">
        <f t="shared" si="4"/>
        <v>43941.368</v>
      </c>
      <c r="H16" s="17">
        <f t="shared" si="5"/>
        <v>-14236</v>
      </c>
      <c r="I16" s="74" t="s">
        <v>395</v>
      </c>
      <c r="J16" s="75" t="s">
        <v>396</v>
      </c>
      <c r="K16" s="74">
        <v>-14236</v>
      </c>
      <c r="L16" s="74" t="s">
        <v>281</v>
      </c>
      <c r="M16" s="75" t="s">
        <v>153</v>
      </c>
      <c r="N16" s="75"/>
      <c r="O16" s="76" t="s">
        <v>381</v>
      </c>
      <c r="P16" s="76" t="s">
        <v>394</v>
      </c>
    </row>
    <row r="17" spans="1:16" ht="12.75" customHeight="1" thickBot="1">
      <c r="A17" s="17" t="str">
        <f t="shared" si="0"/>
        <v> BBS 45 </v>
      </c>
      <c r="B17" s="5" t="str">
        <f t="shared" si="1"/>
        <v>I</v>
      </c>
      <c r="C17" s="17">
        <f t="shared" si="2"/>
        <v>44208.31</v>
      </c>
      <c r="D17" s="33" t="str">
        <f t="shared" si="3"/>
        <v>vis</v>
      </c>
      <c r="E17" s="73">
        <f>VLOOKUP(C17,Active!C$21:E$972,3,FALSE)</f>
        <v>-1253.9800211371855</v>
      </c>
      <c r="F17" s="5" t="s">
        <v>140</v>
      </c>
      <c r="G17" s="33" t="str">
        <f t="shared" si="4"/>
        <v>44208.310</v>
      </c>
      <c r="H17" s="17">
        <f t="shared" si="5"/>
        <v>-13792</v>
      </c>
      <c r="I17" s="74" t="s">
        <v>397</v>
      </c>
      <c r="J17" s="75" t="s">
        <v>398</v>
      </c>
      <c r="K17" s="74">
        <v>-13792</v>
      </c>
      <c r="L17" s="74" t="s">
        <v>399</v>
      </c>
      <c r="M17" s="75" t="s">
        <v>153</v>
      </c>
      <c r="N17" s="75"/>
      <c r="O17" s="76" t="s">
        <v>400</v>
      </c>
      <c r="P17" s="76" t="s">
        <v>401</v>
      </c>
    </row>
    <row r="18" spans="1:16" ht="12.75" customHeight="1" thickBot="1">
      <c r="A18" s="17" t="str">
        <f t="shared" si="0"/>
        <v> BBS 46 </v>
      </c>
      <c r="B18" s="5" t="str">
        <f t="shared" si="1"/>
        <v>I</v>
      </c>
      <c r="C18" s="17">
        <f t="shared" si="2"/>
        <v>44247.385999999999</v>
      </c>
      <c r="D18" s="33" t="str">
        <f t="shared" si="3"/>
        <v>vis</v>
      </c>
      <c r="E18" s="73">
        <f>VLOOKUP(C18,Active!C$21:E$972,3,FALSE)</f>
        <v>-1188.9850126926231</v>
      </c>
      <c r="F18" s="5" t="s">
        <v>140</v>
      </c>
      <c r="G18" s="33" t="str">
        <f t="shared" si="4"/>
        <v>44247.386</v>
      </c>
      <c r="H18" s="17">
        <f t="shared" si="5"/>
        <v>-13727</v>
      </c>
      <c r="I18" s="74" t="s">
        <v>402</v>
      </c>
      <c r="J18" s="75" t="s">
        <v>403</v>
      </c>
      <c r="K18" s="74">
        <v>-13727</v>
      </c>
      <c r="L18" s="74" t="s">
        <v>358</v>
      </c>
      <c r="M18" s="75" t="s">
        <v>153</v>
      </c>
      <c r="N18" s="75"/>
      <c r="O18" s="76" t="s">
        <v>400</v>
      </c>
      <c r="P18" s="76" t="s">
        <v>404</v>
      </c>
    </row>
    <row r="19" spans="1:16" ht="12.75" customHeight="1" thickBot="1">
      <c r="A19" s="17" t="str">
        <f t="shared" si="0"/>
        <v> BBS 47 </v>
      </c>
      <c r="B19" s="5" t="str">
        <f t="shared" si="1"/>
        <v>I</v>
      </c>
      <c r="C19" s="17">
        <f t="shared" si="2"/>
        <v>44336.368000000002</v>
      </c>
      <c r="D19" s="33" t="str">
        <f t="shared" si="3"/>
        <v>vis</v>
      </c>
      <c r="E19" s="73">
        <f>VLOOKUP(C19,Active!C$21:E$972,3,FALSE)</f>
        <v>-1040.9814851715323</v>
      </c>
      <c r="F19" s="5" t="s">
        <v>140</v>
      </c>
      <c r="G19" s="33" t="str">
        <f t="shared" si="4"/>
        <v>44336.368</v>
      </c>
      <c r="H19" s="17">
        <f t="shared" si="5"/>
        <v>-13579</v>
      </c>
      <c r="I19" s="74" t="s">
        <v>405</v>
      </c>
      <c r="J19" s="75" t="s">
        <v>406</v>
      </c>
      <c r="K19" s="74">
        <v>-13579</v>
      </c>
      <c r="L19" s="74" t="s">
        <v>281</v>
      </c>
      <c r="M19" s="75" t="s">
        <v>153</v>
      </c>
      <c r="N19" s="75"/>
      <c r="O19" s="76" t="s">
        <v>381</v>
      </c>
      <c r="P19" s="76" t="s">
        <v>407</v>
      </c>
    </row>
    <row r="20" spans="1:16" ht="12.75" customHeight="1" thickBot="1">
      <c r="A20" s="17" t="str">
        <f t="shared" si="0"/>
        <v> BBS 47 </v>
      </c>
      <c r="B20" s="5" t="str">
        <f t="shared" si="1"/>
        <v>I</v>
      </c>
      <c r="C20" s="17">
        <f t="shared" si="2"/>
        <v>44339.37</v>
      </c>
      <c r="D20" s="33" t="str">
        <f t="shared" si="3"/>
        <v>vis</v>
      </c>
      <c r="E20" s="73">
        <f>VLOOKUP(C20,Active!C$21:E$972,3,FALSE)</f>
        <v>-1035.9882664349525</v>
      </c>
      <c r="F20" s="5" t="s">
        <v>140</v>
      </c>
      <c r="G20" s="33" t="str">
        <f t="shared" si="4"/>
        <v>44339.370</v>
      </c>
      <c r="H20" s="17">
        <f t="shared" si="5"/>
        <v>-13574</v>
      </c>
      <c r="I20" s="74" t="s">
        <v>408</v>
      </c>
      <c r="J20" s="75" t="s">
        <v>409</v>
      </c>
      <c r="K20" s="74">
        <v>-13574</v>
      </c>
      <c r="L20" s="74" t="s">
        <v>410</v>
      </c>
      <c r="M20" s="75" t="s">
        <v>153</v>
      </c>
      <c r="N20" s="75"/>
      <c r="O20" s="76" t="s">
        <v>381</v>
      </c>
      <c r="P20" s="76" t="s">
        <v>407</v>
      </c>
    </row>
    <row r="21" spans="1:16" ht="12.75" customHeight="1" thickBot="1">
      <c r="A21" s="17" t="str">
        <f t="shared" si="0"/>
        <v> BBS 47 </v>
      </c>
      <c r="B21" s="5" t="str">
        <f t="shared" si="1"/>
        <v>I</v>
      </c>
      <c r="C21" s="17">
        <f t="shared" si="2"/>
        <v>44342.373</v>
      </c>
      <c r="D21" s="33" t="str">
        <f t="shared" si="3"/>
        <v>vis</v>
      </c>
      <c r="E21" s="73">
        <f>VLOOKUP(C21,Active!C$21:E$972,3,FALSE)</f>
        <v>-1030.9933844009975</v>
      </c>
      <c r="F21" s="5" t="s">
        <v>140</v>
      </c>
      <c r="G21" s="33" t="str">
        <f t="shared" si="4"/>
        <v>44342.373</v>
      </c>
      <c r="H21" s="17">
        <f t="shared" si="5"/>
        <v>-13569</v>
      </c>
      <c r="I21" s="74" t="s">
        <v>411</v>
      </c>
      <c r="J21" s="75" t="s">
        <v>412</v>
      </c>
      <c r="K21" s="74">
        <v>-13569</v>
      </c>
      <c r="L21" s="74" t="s">
        <v>272</v>
      </c>
      <c r="M21" s="75" t="s">
        <v>153</v>
      </c>
      <c r="N21" s="75"/>
      <c r="O21" s="76" t="s">
        <v>381</v>
      </c>
      <c r="P21" s="76" t="s">
        <v>407</v>
      </c>
    </row>
    <row r="22" spans="1:16" ht="12.75" customHeight="1" thickBot="1">
      <c r="A22" s="17" t="str">
        <f t="shared" si="0"/>
        <v> BBS 49 </v>
      </c>
      <c r="B22" s="5" t="str">
        <f t="shared" si="1"/>
        <v>I</v>
      </c>
      <c r="C22" s="17">
        <f t="shared" si="2"/>
        <v>44453.591999999997</v>
      </c>
      <c r="D22" s="33" t="str">
        <f t="shared" si="3"/>
        <v>vis</v>
      </c>
      <c r="E22" s="73">
        <f>VLOOKUP(C22,Active!C$21:E$972,3,FALSE)</f>
        <v>-846.00311302738112</v>
      </c>
      <c r="F22" s="5" t="s">
        <v>140</v>
      </c>
      <c r="G22" s="33" t="str">
        <f t="shared" si="4"/>
        <v>44453.592</v>
      </c>
      <c r="H22" s="17">
        <f t="shared" si="5"/>
        <v>-13384</v>
      </c>
      <c r="I22" s="74" t="s">
        <v>413</v>
      </c>
      <c r="J22" s="75" t="s">
        <v>414</v>
      </c>
      <c r="K22" s="74">
        <v>-13384</v>
      </c>
      <c r="L22" s="74" t="s">
        <v>319</v>
      </c>
      <c r="M22" s="75" t="s">
        <v>153</v>
      </c>
      <c r="N22" s="75"/>
      <c r="O22" s="76" t="s">
        <v>400</v>
      </c>
      <c r="P22" s="76" t="s">
        <v>415</v>
      </c>
    </row>
    <row r="23" spans="1:16" ht="12.75" customHeight="1" thickBot="1">
      <c r="A23" s="17" t="str">
        <f t="shared" si="0"/>
        <v> BBS 49 </v>
      </c>
      <c r="B23" s="5" t="str">
        <f t="shared" si="1"/>
        <v>I</v>
      </c>
      <c r="C23" s="17">
        <f t="shared" si="2"/>
        <v>44462.608</v>
      </c>
      <c r="D23" s="33" t="str">
        <f t="shared" si="3"/>
        <v>vis</v>
      </c>
      <c r="E23" s="73">
        <f>VLOOKUP(C23,Active!C$21:E$972,3,FALSE)</f>
        <v>-831.00682384383185</v>
      </c>
      <c r="F23" s="5" t="s">
        <v>140</v>
      </c>
      <c r="G23" s="33" t="str">
        <f t="shared" si="4"/>
        <v>44462.608</v>
      </c>
      <c r="H23" s="17">
        <f t="shared" si="5"/>
        <v>-13369</v>
      </c>
      <c r="I23" s="74" t="s">
        <v>416</v>
      </c>
      <c r="J23" s="75" t="s">
        <v>417</v>
      </c>
      <c r="K23" s="74">
        <v>-13369</v>
      </c>
      <c r="L23" s="74" t="s">
        <v>418</v>
      </c>
      <c r="M23" s="75" t="s">
        <v>153</v>
      </c>
      <c r="N23" s="75"/>
      <c r="O23" s="76" t="s">
        <v>400</v>
      </c>
      <c r="P23" s="76" t="s">
        <v>415</v>
      </c>
    </row>
    <row r="24" spans="1:16" ht="12.75" customHeight="1" thickBot="1">
      <c r="A24" s="17" t="str">
        <f t="shared" si="0"/>
        <v> BBS 52 </v>
      </c>
      <c r="B24" s="5" t="str">
        <f t="shared" si="1"/>
        <v>I</v>
      </c>
      <c r="C24" s="17">
        <f t="shared" si="2"/>
        <v>44583.462</v>
      </c>
      <c r="D24" s="33" t="str">
        <f t="shared" si="3"/>
        <v>vis</v>
      </c>
      <c r="E24" s="73">
        <f>VLOOKUP(C24,Active!C$21:E$972,3,FALSE)</f>
        <v>-629.99068220807305</v>
      </c>
      <c r="F24" s="5" t="s">
        <v>140</v>
      </c>
      <c r="G24" s="33" t="str">
        <f t="shared" si="4"/>
        <v>44583.462</v>
      </c>
      <c r="H24" s="17">
        <f t="shared" si="5"/>
        <v>-13168</v>
      </c>
      <c r="I24" s="74" t="s">
        <v>419</v>
      </c>
      <c r="J24" s="75" t="s">
        <v>420</v>
      </c>
      <c r="K24" s="74">
        <v>-13168</v>
      </c>
      <c r="L24" s="74" t="s">
        <v>375</v>
      </c>
      <c r="M24" s="75" t="s">
        <v>153</v>
      </c>
      <c r="N24" s="75"/>
      <c r="O24" s="76" t="s">
        <v>381</v>
      </c>
      <c r="P24" s="76" t="s">
        <v>421</v>
      </c>
    </row>
    <row r="25" spans="1:16" ht="12.75" customHeight="1" thickBot="1">
      <c r="A25" s="17" t="str">
        <f t="shared" si="0"/>
        <v> BBS 52 </v>
      </c>
      <c r="B25" s="5" t="str">
        <f t="shared" si="1"/>
        <v>I</v>
      </c>
      <c r="C25" s="17">
        <f t="shared" si="2"/>
        <v>44627.351999999999</v>
      </c>
      <c r="D25" s="33" t="str">
        <f t="shared" si="3"/>
        <v>vis</v>
      </c>
      <c r="E25" s="73">
        <f>VLOOKUP(C25,Active!C$21:E$972,3,FALSE)</f>
        <v>-556.98856017327591</v>
      </c>
      <c r="F25" s="5" t="s">
        <v>140</v>
      </c>
      <c r="G25" s="33" t="str">
        <f t="shared" si="4"/>
        <v>44627.352</v>
      </c>
      <c r="H25" s="17">
        <f t="shared" si="5"/>
        <v>-13095</v>
      </c>
      <c r="I25" s="74" t="s">
        <v>422</v>
      </c>
      <c r="J25" s="75" t="s">
        <v>423</v>
      </c>
      <c r="K25" s="74">
        <v>-13095</v>
      </c>
      <c r="L25" s="74" t="s">
        <v>385</v>
      </c>
      <c r="M25" s="75" t="s">
        <v>153</v>
      </c>
      <c r="N25" s="75"/>
      <c r="O25" s="76" t="s">
        <v>381</v>
      </c>
      <c r="P25" s="76" t="s">
        <v>421</v>
      </c>
    </row>
    <row r="26" spans="1:16" ht="12.75" customHeight="1" thickBot="1">
      <c r="A26" s="17" t="str">
        <f t="shared" si="0"/>
        <v> BBS 52 </v>
      </c>
      <c r="B26" s="5" t="str">
        <f t="shared" si="1"/>
        <v>I</v>
      </c>
      <c r="C26" s="17">
        <f t="shared" si="2"/>
        <v>44633.36</v>
      </c>
      <c r="D26" s="33" t="str">
        <f t="shared" si="3"/>
        <v>vis</v>
      </c>
      <c r="E26" s="73">
        <f>VLOOKUP(C26,Active!C$21:E$972,3,FALSE)</f>
        <v>-546.99546951059222</v>
      </c>
      <c r="F26" s="5" t="s">
        <v>140</v>
      </c>
      <c r="G26" s="33" t="str">
        <f t="shared" si="4"/>
        <v>44633.360</v>
      </c>
      <c r="H26" s="17">
        <f t="shared" si="5"/>
        <v>-13085</v>
      </c>
      <c r="I26" s="74" t="s">
        <v>424</v>
      </c>
      <c r="J26" s="75" t="s">
        <v>425</v>
      </c>
      <c r="K26" s="74">
        <v>-13085</v>
      </c>
      <c r="L26" s="74" t="s">
        <v>426</v>
      </c>
      <c r="M26" s="75" t="s">
        <v>153</v>
      </c>
      <c r="N26" s="75"/>
      <c r="O26" s="76" t="s">
        <v>381</v>
      </c>
      <c r="P26" s="76" t="s">
        <v>421</v>
      </c>
    </row>
    <row r="27" spans="1:16" ht="12.75" customHeight="1" thickBot="1">
      <c r="A27" s="17" t="str">
        <f t="shared" si="0"/>
        <v> BBS 52 </v>
      </c>
      <c r="B27" s="5" t="str">
        <f t="shared" si="1"/>
        <v>I</v>
      </c>
      <c r="C27" s="17">
        <f t="shared" si="2"/>
        <v>44636.370999999999</v>
      </c>
      <c r="D27" s="33" t="str">
        <f t="shared" si="3"/>
        <v>vis</v>
      </c>
      <c r="E27" s="73">
        <f>VLOOKUP(C27,Active!C$21:E$972,3,FALSE)</f>
        <v>-541.98728109758974</v>
      </c>
      <c r="F27" s="5" t="s">
        <v>140</v>
      </c>
      <c r="G27" s="33" t="str">
        <f t="shared" si="4"/>
        <v>44636.371</v>
      </c>
      <c r="H27" s="17">
        <f t="shared" si="5"/>
        <v>-13080</v>
      </c>
      <c r="I27" s="74" t="s">
        <v>427</v>
      </c>
      <c r="J27" s="75" t="s">
        <v>428</v>
      </c>
      <c r="K27" s="74">
        <v>-13080</v>
      </c>
      <c r="L27" s="74" t="s">
        <v>410</v>
      </c>
      <c r="M27" s="75" t="s">
        <v>153</v>
      </c>
      <c r="N27" s="75"/>
      <c r="O27" s="76" t="s">
        <v>381</v>
      </c>
      <c r="P27" s="76" t="s">
        <v>421</v>
      </c>
    </row>
    <row r="28" spans="1:16" ht="12.75" customHeight="1" thickBot="1">
      <c r="A28" s="17" t="str">
        <f t="shared" si="0"/>
        <v> BBS 53 </v>
      </c>
      <c r="B28" s="5" t="str">
        <f t="shared" si="1"/>
        <v>I</v>
      </c>
      <c r="C28" s="17">
        <f t="shared" si="2"/>
        <v>44660.419000000002</v>
      </c>
      <c r="D28" s="33" t="str">
        <f t="shared" si="3"/>
        <v>vis</v>
      </c>
      <c r="E28" s="73">
        <f>VLOOKUP(C28,Active!C$21:E$972,3,FALSE)</f>
        <v>-501.98830568877207</v>
      </c>
      <c r="F28" s="5" t="s">
        <v>140</v>
      </c>
      <c r="G28" s="33" t="str">
        <f t="shared" si="4"/>
        <v>44660.419</v>
      </c>
      <c r="H28" s="17">
        <f t="shared" si="5"/>
        <v>-13040</v>
      </c>
      <c r="I28" s="74" t="s">
        <v>429</v>
      </c>
      <c r="J28" s="75" t="s">
        <v>430</v>
      </c>
      <c r="K28" s="74">
        <v>-13040</v>
      </c>
      <c r="L28" s="74" t="s">
        <v>385</v>
      </c>
      <c r="M28" s="75" t="s">
        <v>153</v>
      </c>
      <c r="N28" s="75"/>
      <c r="O28" s="76" t="s">
        <v>381</v>
      </c>
      <c r="P28" s="76" t="s">
        <v>431</v>
      </c>
    </row>
    <row r="29" spans="1:16" ht="12.75" customHeight="1" thickBot="1">
      <c r="A29" s="17" t="str">
        <f t="shared" si="0"/>
        <v>IBVS 2202 </v>
      </c>
      <c r="B29" s="5" t="str">
        <f t="shared" si="1"/>
        <v>I</v>
      </c>
      <c r="C29" s="17">
        <f t="shared" si="2"/>
        <v>44962.222099999999</v>
      </c>
      <c r="D29" s="33" t="str">
        <f t="shared" si="3"/>
        <v>vis</v>
      </c>
      <c r="E29" s="73">
        <f>VLOOKUP(C29,Active!C$21:E$972,3,FALSE)</f>
        <v>0</v>
      </c>
      <c r="F29" s="5" t="s">
        <v>140</v>
      </c>
      <c r="G29" s="33" t="str">
        <f t="shared" si="4"/>
        <v>44962.2221</v>
      </c>
      <c r="H29" s="17">
        <f t="shared" si="5"/>
        <v>-12538</v>
      </c>
      <c r="I29" s="74" t="s">
        <v>432</v>
      </c>
      <c r="J29" s="75" t="s">
        <v>433</v>
      </c>
      <c r="K29" s="74">
        <v>-12538</v>
      </c>
      <c r="L29" s="74" t="s">
        <v>434</v>
      </c>
      <c r="M29" s="75" t="s">
        <v>435</v>
      </c>
      <c r="N29" s="75" t="s">
        <v>436</v>
      </c>
      <c r="O29" s="76" t="s">
        <v>437</v>
      </c>
      <c r="P29" s="77" t="s">
        <v>438</v>
      </c>
    </row>
    <row r="30" spans="1:16" ht="12.75" customHeight="1" thickBot="1">
      <c r="A30" s="17" t="str">
        <f t="shared" si="0"/>
        <v>IBVS 2202 </v>
      </c>
      <c r="B30" s="5" t="str">
        <f t="shared" si="1"/>
        <v>II</v>
      </c>
      <c r="C30" s="17">
        <f t="shared" si="2"/>
        <v>44963.124900000003</v>
      </c>
      <c r="D30" s="33" t="str">
        <f t="shared" si="3"/>
        <v>vis</v>
      </c>
      <c r="E30" s="73">
        <f>VLOOKUP(C30,Active!C$21:E$972,3,FALSE)</f>
        <v>1.5016248752169037</v>
      </c>
      <c r="F30" s="5" t="s">
        <v>140</v>
      </c>
      <c r="G30" s="33" t="str">
        <f t="shared" si="4"/>
        <v>44963.1249</v>
      </c>
      <c r="H30" s="17">
        <f t="shared" si="5"/>
        <v>-12536.5</v>
      </c>
      <c r="I30" s="74" t="s">
        <v>439</v>
      </c>
      <c r="J30" s="75" t="s">
        <v>440</v>
      </c>
      <c r="K30" s="74">
        <v>-12536.5</v>
      </c>
      <c r="L30" s="74" t="s">
        <v>441</v>
      </c>
      <c r="M30" s="75" t="s">
        <v>435</v>
      </c>
      <c r="N30" s="75" t="s">
        <v>436</v>
      </c>
      <c r="O30" s="76" t="s">
        <v>437</v>
      </c>
      <c r="P30" s="77" t="s">
        <v>438</v>
      </c>
    </row>
    <row r="31" spans="1:16" ht="12.75" customHeight="1" thickBot="1">
      <c r="A31" s="17" t="str">
        <f t="shared" si="0"/>
        <v>IBVS 2202 </v>
      </c>
      <c r="B31" s="5" t="str">
        <f t="shared" si="1"/>
        <v>I</v>
      </c>
      <c r="C31" s="17">
        <f t="shared" si="2"/>
        <v>44965.228199999998</v>
      </c>
      <c r="D31" s="33" t="str">
        <f t="shared" si="3"/>
        <v>vis</v>
      </c>
      <c r="E31" s="73">
        <f>VLOOKUP(C31,Active!C$21:E$972,3,FALSE)</f>
        <v>5.0000382558375858</v>
      </c>
      <c r="F31" s="5" t="s">
        <v>140</v>
      </c>
      <c r="G31" s="33" t="str">
        <f t="shared" si="4"/>
        <v>44965.2282</v>
      </c>
      <c r="H31" s="17">
        <f t="shared" si="5"/>
        <v>-12533</v>
      </c>
      <c r="I31" s="74" t="s">
        <v>442</v>
      </c>
      <c r="J31" s="75" t="s">
        <v>443</v>
      </c>
      <c r="K31" s="74">
        <v>-12533</v>
      </c>
      <c r="L31" s="74" t="s">
        <v>434</v>
      </c>
      <c r="M31" s="75" t="s">
        <v>435</v>
      </c>
      <c r="N31" s="75" t="s">
        <v>436</v>
      </c>
      <c r="O31" s="76" t="s">
        <v>437</v>
      </c>
      <c r="P31" s="77" t="s">
        <v>438</v>
      </c>
    </row>
    <row r="32" spans="1:16" ht="12.75" customHeight="1" thickBot="1">
      <c r="A32" s="17" t="str">
        <f t="shared" si="0"/>
        <v>IBVS 2202 </v>
      </c>
      <c r="B32" s="5" t="str">
        <f t="shared" si="1"/>
        <v>II</v>
      </c>
      <c r="C32" s="17">
        <f t="shared" si="2"/>
        <v>44966.133000000002</v>
      </c>
      <c r="D32" s="33" t="str">
        <f t="shared" si="3"/>
        <v>vis</v>
      </c>
      <c r="E32" s="73">
        <f>VLOOKUP(C32,Active!C$21:E$972,3,FALSE)</f>
        <v>6.5049897258163796</v>
      </c>
      <c r="F32" s="5" t="s">
        <v>140</v>
      </c>
      <c r="G32" s="33" t="str">
        <f t="shared" si="4"/>
        <v>44966.1330</v>
      </c>
      <c r="H32" s="17">
        <f t="shared" si="5"/>
        <v>-12531.5</v>
      </c>
      <c r="I32" s="74" t="s">
        <v>444</v>
      </c>
      <c r="J32" s="75" t="s">
        <v>445</v>
      </c>
      <c r="K32" s="74">
        <v>-12531.5</v>
      </c>
      <c r="L32" s="74" t="s">
        <v>446</v>
      </c>
      <c r="M32" s="75" t="s">
        <v>435</v>
      </c>
      <c r="N32" s="75" t="s">
        <v>436</v>
      </c>
      <c r="O32" s="76" t="s">
        <v>437</v>
      </c>
      <c r="P32" s="77" t="s">
        <v>438</v>
      </c>
    </row>
    <row r="33" spans="1:16" ht="12.75" customHeight="1" thickBot="1">
      <c r="A33" s="17" t="str">
        <f t="shared" si="0"/>
        <v> BBS 59 </v>
      </c>
      <c r="B33" s="5" t="str">
        <f t="shared" si="1"/>
        <v>I</v>
      </c>
      <c r="C33" s="17">
        <f t="shared" si="2"/>
        <v>45013.324999999997</v>
      </c>
      <c r="D33" s="33" t="str">
        <f t="shared" si="3"/>
        <v>vis</v>
      </c>
      <c r="E33" s="73">
        <f>VLOOKUP(C33,Active!C$21:E$972,3,FALSE)</f>
        <v>84.999319711368088</v>
      </c>
      <c r="F33" s="5" t="s">
        <v>140</v>
      </c>
      <c r="G33" s="33" t="str">
        <f t="shared" si="4"/>
        <v>45013.325</v>
      </c>
      <c r="H33" s="17">
        <f t="shared" si="5"/>
        <v>-12453</v>
      </c>
      <c r="I33" s="74" t="s">
        <v>447</v>
      </c>
      <c r="J33" s="75" t="s">
        <v>448</v>
      </c>
      <c r="K33" s="74">
        <v>-12453</v>
      </c>
      <c r="L33" s="74" t="s">
        <v>319</v>
      </c>
      <c r="M33" s="75" t="s">
        <v>153</v>
      </c>
      <c r="N33" s="75"/>
      <c r="O33" s="76" t="s">
        <v>381</v>
      </c>
      <c r="P33" s="76" t="s">
        <v>449</v>
      </c>
    </row>
    <row r="34" spans="1:16" ht="12.75" customHeight="1" thickBot="1">
      <c r="A34" s="17" t="str">
        <f t="shared" si="0"/>
        <v>BAVM 34 </v>
      </c>
      <c r="B34" s="5" t="str">
        <f t="shared" si="1"/>
        <v>I</v>
      </c>
      <c r="C34" s="17">
        <f t="shared" si="2"/>
        <v>45022.351000000002</v>
      </c>
      <c r="D34" s="33" t="str">
        <f t="shared" si="3"/>
        <v>vis</v>
      </c>
      <c r="E34" s="73">
        <f>VLOOKUP(C34,Active!C$21:E$972,3,FALSE)</f>
        <v>100.01224186872682</v>
      </c>
      <c r="F34" s="5" t="s">
        <v>140</v>
      </c>
      <c r="G34" s="33" t="str">
        <f t="shared" si="4"/>
        <v>45022.351</v>
      </c>
      <c r="H34" s="17">
        <f t="shared" si="5"/>
        <v>-12438</v>
      </c>
      <c r="I34" s="74" t="s">
        <v>450</v>
      </c>
      <c r="J34" s="75" t="s">
        <v>451</v>
      </c>
      <c r="K34" s="74">
        <v>-12438</v>
      </c>
      <c r="L34" s="74" t="s">
        <v>385</v>
      </c>
      <c r="M34" s="75" t="s">
        <v>153</v>
      </c>
      <c r="N34" s="75"/>
      <c r="O34" s="76" t="s">
        <v>452</v>
      </c>
      <c r="P34" s="77" t="s">
        <v>453</v>
      </c>
    </row>
    <row r="35" spans="1:16" ht="12.75" customHeight="1" thickBot="1">
      <c r="A35" s="17" t="str">
        <f t="shared" si="0"/>
        <v>BAVM 34 </v>
      </c>
      <c r="B35" s="5" t="str">
        <f t="shared" si="1"/>
        <v>I</v>
      </c>
      <c r="C35" s="17">
        <f t="shared" si="2"/>
        <v>45022.351999999999</v>
      </c>
      <c r="D35" s="33" t="str">
        <f t="shared" si="3"/>
        <v>vis</v>
      </c>
      <c r="E35" s="73">
        <f>VLOOKUP(C35,Active!C$21:E$972,3,FALSE)</f>
        <v>100.01390516610172</v>
      </c>
      <c r="F35" s="5" t="s">
        <v>140</v>
      </c>
      <c r="G35" s="33" t="str">
        <f t="shared" si="4"/>
        <v>45022.352</v>
      </c>
      <c r="H35" s="17">
        <f t="shared" si="5"/>
        <v>-12438</v>
      </c>
      <c r="I35" s="74" t="s">
        <v>454</v>
      </c>
      <c r="J35" s="75" t="s">
        <v>455</v>
      </c>
      <c r="K35" s="74">
        <v>-12438</v>
      </c>
      <c r="L35" s="74" t="s">
        <v>410</v>
      </c>
      <c r="M35" s="75" t="s">
        <v>153</v>
      </c>
      <c r="N35" s="75"/>
      <c r="O35" s="76" t="s">
        <v>456</v>
      </c>
      <c r="P35" s="77" t="s">
        <v>453</v>
      </c>
    </row>
    <row r="36" spans="1:16" ht="12.75" customHeight="1" thickBot="1">
      <c r="A36" s="17" t="str">
        <f t="shared" si="0"/>
        <v> BBS 64 </v>
      </c>
      <c r="B36" s="5" t="str">
        <f t="shared" si="1"/>
        <v>I</v>
      </c>
      <c r="C36" s="17">
        <f t="shared" si="2"/>
        <v>45346.409</v>
      </c>
      <c r="D36" s="33" t="str">
        <f t="shared" si="3"/>
        <v>vis</v>
      </c>
      <c r="E36" s="73">
        <f>VLOOKUP(C36,Active!C$21:E$972,3,FALSE)</f>
        <v>639.01706443314765</v>
      </c>
      <c r="F36" s="5" t="s">
        <v>140</v>
      </c>
      <c r="G36" s="33" t="str">
        <f t="shared" si="4"/>
        <v>45346.409</v>
      </c>
      <c r="H36" s="17">
        <f t="shared" si="5"/>
        <v>-11899</v>
      </c>
      <c r="I36" s="74" t="s">
        <v>457</v>
      </c>
      <c r="J36" s="75" t="s">
        <v>458</v>
      </c>
      <c r="K36" s="74">
        <v>-11899</v>
      </c>
      <c r="L36" s="74" t="s">
        <v>380</v>
      </c>
      <c r="M36" s="75" t="s">
        <v>153</v>
      </c>
      <c r="N36" s="75"/>
      <c r="O36" s="76" t="s">
        <v>381</v>
      </c>
      <c r="P36" s="76" t="s">
        <v>459</v>
      </c>
    </row>
    <row r="37" spans="1:16" ht="12.75" customHeight="1" thickBot="1">
      <c r="A37" s="17" t="str">
        <f t="shared" si="0"/>
        <v> BBS 64 </v>
      </c>
      <c r="B37" s="5" t="str">
        <f t="shared" si="1"/>
        <v>I</v>
      </c>
      <c r="C37" s="17">
        <f t="shared" si="2"/>
        <v>45357.237999999998</v>
      </c>
      <c r="D37" s="33" t="str">
        <f t="shared" si="3"/>
        <v>vis</v>
      </c>
      <c r="E37" s="73">
        <f>VLOOKUP(C37,Active!C$21:E$972,3,FALSE)</f>
        <v>657.02891176772675</v>
      </c>
      <c r="F37" s="5" t="s">
        <v>140</v>
      </c>
      <c r="G37" s="33" t="str">
        <f t="shared" si="4"/>
        <v>45357.238</v>
      </c>
      <c r="H37" s="17">
        <f t="shared" si="5"/>
        <v>-11881</v>
      </c>
      <c r="I37" s="74" t="s">
        <v>460</v>
      </c>
      <c r="J37" s="75" t="s">
        <v>461</v>
      </c>
      <c r="K37" s="74">
        <v>-11881</v>
      </c>
      <c r="L37" s="74" t="s">
        <v>462</v>
      </c>
      <c r="M37" s="75" t="s">
        <v>153</v>
      </c>
      <c r="N37" s="75"/>
      <c r="O37" s="76" t="s">
        <v>381</v>
      </c>
      <c r="P37" s="76" t="s">
        <v>459</v>
      </c>
    </row>
    <row r="38" spans="1:16" ht="12.75" customHeight="1" thickBot="1">
      <c r="A38" s="17" t="str">
        <f t="shared" si="0"/>
        <v> BBS 65 </v>
      </c>
      <c r="B38" s="5" t="str">
        <f t="shared" si="1"/>
        <v>I</v>
      </c>
      <c r="C38" s="17">
        <f t="shared" si="2"/>
        <v>45384.277000000002</v>
      </c>
      <c r="D38" s="33" t="str">
        <f t="shared" si="3"/>
        <v>vis</v>
      </c>
      <c r="E38" s="73">
        <f>VLOOKUP(C38,Active!C$21:E$972,3,FALSE)</f>
        <v>702.00280964194008</v>
      </c>
      <c r="F38" s="5" t="s">
        <v>140</v>
      </c>
      <c r="G38" s="33" t="str">
        <f t="shared" si="4"/>
        <v>45384.277</v>
      </c>
      <c r="H38" s="17">
        <f t="shared" si="5"/>
        <v>-11836</v>
      </c>
      <c r="I38" s="74" t="s">
        <v>463</v>
      </c>
      <c r="J38" s="75" t="s">
        <v>464</v>
      </c>
      <c r="K38" s="74">
        <v>-11836</v>
      </c>
      <c r="L38" s="74" t="s">
        <v>465</v>
      </c>
      <c r="M38" s="75" t="s">
        <v>153</v>
      </c>
      <c r="N38" s="75"/>
      <c r="O38" s="76" t="s">
        <v>381</v>
      </c>
      <c r="P38" s="76" t="s">
        <v>466</v>
      </c>
    </row>
    <row r="39" spans="1:16" ht="12.75" customHeight="1" thickBot="1">
      <c r="A39" s="17" t="str">
        <f t="shared" si="0"/>
        <v> BBS 65 </v>
      </c>
      <c r="B39" s="5" t="str">
        <f t="shared" si="1"/>
        <v>I</v>
      </c>
      <c r="C39" s="17">
        <f t="shared" si="2"/>
        <v>45399.31</v>
      </c>
      <c r="D39" s="33" t="str">
        <f t="shared" si="3"/>
        <v>vis</v>
      </c>
      <c r="E39" s="73">
        <f>VLOOKUP(C39,Active!C$21:E$972,3,FALSE)</f>
        <v>727.00715916458341</v>
      </c>
      <c r="F39" s="5" t="s">
        <v>140</v>
      </c>
      <c r="G39" s="33" t="str">
        <f t="shared" si="4"/>
        <v>45399.310</v>
      </c>
      <c r="H39" s="17">
        <f t="shared" si="5"/>
        <v>-11811</v>
      </c>
      <c r="I39" s="74" t="s">
        <v>467</v>
      </c>
      <c r="J39" s="75" t="s">
        <v>468</v>
      </c>
      <c r="K39" s="74">
        <v>-11811</v>
      </c>
      <c r="L39" s="74" t="s">
        <v>388</v>
      </c>
      <c r="M39" s="75" t="s">
        <v>153</v>
      </c>
      <c r="N39" s="75"/>
      <c r="O39" s="76" t="s">
        <v>381</v>
      </c>
      <c r="P39" s="76" t="s">
        <v>466</v>
      </c>
    </row>
    <row r="40" spans="1:16" ht="12.75" customHeight="1" thickBot="1">
      <c r="A40" s="17" t="str">
        <f t="shared" si="0"/>
        <v> BBS 65 </v>
      </c>
      <c r="B40" s="5" t="str">
        <f t="shared" si="1"/>
        <v>I</v>
      </c>
      <c r="C40" s="17">
        <f t="shared" si="2"/>
        <v>45402.317000000003</v>
      </c>
      <c r="D40" s="33" t="str">
        <f t="shared" si="3"/>
        <v>vis</v>
      </c>
      <c r="E40" s="73">
        <f>VLOOKUP(C40,Active!C$21:E$972,3,FALSE)</f>
        <v>732.0086943880741</v>
      </c>
      <c r="F40" s="5" t="s">
        <v>140</v>
      </c>
      <c r="G40" s="33" t="str">
        <f t="shared" si="4"/>
        <v>45402.317</v>
      </c>
      <c r="H40" s="17">
        <f t="shared" si="5"/>
        <v>-11806</v>
      </c>
      <c r="I40" s="74" t="s">
        <v>469</v>
      </c>
      <c r="J40" s="75" t="s">
        <v>470</v>
      </c>
      <c r="K40" s="74">
        <v>-11806</v>
      </c>
      <c r="L40" s="74" t="s">
        <v>426</v>
      </c>
      <c r="M40" s="75" t="s">
        <v>153</v>
      </c>
      <c r="N40" s="75"/>
      <c r="O40" s="76" t="s">
        <v>381</v>
      </c>
      <c r="P40" s="76" t="s">
        <v>466</v>
      </c>
    </row>
    <row r="41" spans="1:16" ht="12.75" customHeight="1" thickBot="1">
      <c r="A41" s="17" t="str">
        <f t="shared" si="0"/>
        <v> PASP 98.691 </v>
      </c>
      <c r="B41" s="5" t="str">
        <f t="shared" si="1"/>
        <v>II</v>
      </c>
      <c r="C41" s="17">
        <f t="shared" si="2"/>
        <v>45635.890899999999</v>
      </c>
      <c r="D41" s="33" t="str">
        <f t="shared" si="3"/>
        <v>vis</v>
      </c>
      <c r="E41" s="73">
        <f>VLOOKUP(C41,Active!C$21:E$972,3,FALSE)</f>
        <v>1120.5115504359994</v>
      </c>
      <c r="F41" s="5" t="s">
        <v>140</v>
      </c>
      <c r="G41" s="33" t="str">
        <f t="shared" si="4"/>
        <v>45635.8909</v>
      </c>
      <c r="H41" s="17">
        <f t="shared" si="5"/>
        <v>-11417.5</v>
      </c>
      <c r="I41" s="74" t="s">
        <v>471</v>
      </c>
      <c r="J41" s="75" t="s">
        <v>472</v>
      </c>
      <c r="K41" s="74">
        <v>-11417.5</v>
      </c>
      <c r="L41" s="74" t="s">
        <v>473</v>
      </c>
      <c r="M41" s="75" t="s">
        <v>435</v>
      </c>
      <c r="N41" s="75" t="s">
        <v>436</v>
      </c>
      <c r="O41" s="76" t="s">
        <v>474</v>
      </c>
      <c r="P41" s="76" t="s">
        <v>475</v>
      </c>
    </row>
    <row r="42" spans="1:16" ht="12.75" customHeight="1" thickBot="1">
      <c r="A42" s="17" t="str">
        <f t="shared" si="0"/>
        <v> PASP 98.691 </v>
      </c>
      <c r="B42" s="5" t="str">
        <f t="shared" si="1"/>
        <v>II</v>
      </c>
      <c r="C42" s="17">
        <f t="shared" si="2"/>
        <v>46024.8724</v>
      </c>
      <c r="D42" s="33" t="str">
        <f t="shared" si="3"/>
        <v>vis</v>
      </c>
      <c r="E42" s="73">
        <f>VLOOKUP(C42,Active!C$21:E$972,3,FALSE)</f>
        <v>1767.5034604902023</v>
      </c>
      <c r="F42" s="5" t="s">
        <v>140</v>
      </c>
      <c r="G42" s="33" t="str">
        <f t="shared" si="4"/>
        <v>46024.8724</v>
      </c>
      <c r="H42" s="17">
        <f t="shared" si="5"/>
        <v>-10770.5</v>
      </c>
      <c r="I42" s="74" t="s">
        <v>476</v>
      </c>
      <c r="J42" s="75" t="s">
        <v>477</v>
      </c>
      <c r="K42" s="74">
        <v>-10770.5</v>
      </c>
      <c r="L42" s="74" t="s">
        <v>478</v>
      </c>
      <c r="M42" s="75" t="s">
        <v>435</v>
      </c>
      <c r="N42" s="75" t="s">
        <v>436</v>
      </c>
      <c r="O42" s="76" t="s">
        <v>474</v>
      </c>
      <c r="P42" s="76" t="s">
        <v>475</v>
      </c>
    </row>
    <row r="43" spans="1:16" ht="12.75" customHeight="1" thickBot="1">
      <c r="A43" s="17" t="str">
        <f t="shared" ref="A43:A74" si="6">P43</f>
        <v> PASP 98.691 </v>
      </c>
      <c r="B43" s="5" t="str">
        <f t="shared" ref="B43:B74" si="7">IF(H43=INT(H43),"I","II")</f>
        <v>II</v>
      </c>
      <c r="C43" s="17">
        <f t="shared" ref="C43:C74" si="8">1*G43</f>
        <v>46079.586799999997</v>
      </c>
      <c r="D43" s="33" t="str">
        <f t="shared" ref="D43:D74" si="9">VLOOKUP(F43,I$1:J$5,2,FALSE)</f>
        <v>vis</v>
      </c>
      <c r="E43" s="73">
        <f>VLOOKUP(C43,Active!C$21:E$972,3,FALSE)</f>
        <v>1858.5097786916276</v>
      </c>
      <c r="F43" s="5" t="s">
        <v>140</v>
      </c>
      <c r="G43" s="33" t="str">
        <f t="shared" ref="G43:G74" si="10">MID(I43,3,LEN(I43)-3)</f>
        <v>46079.5868</v>
      </c>
      <c r="H43" s="17">
        <f t="shared" ref="H43:H74" si="11">1*K43</f>
        <v>-10679.5</v>
      </c>
      <c r="I43" s="74" t="s">
        <v>479</v>
      </c>
      <c r="J43" s="75" t="s">
        <v>480</v>
      </c>
      <c r="K43" s="74">
        <v>-10679.5</v>
      </c>
      <c r="L43" s="74" t="s">
        <v>481</v>
      </c>
      <c r="M43" s="75" t="s">
        <v>435</v>
      </c>
      <c r="N43" s="75" t="s">
        <v>436</v>
      </c>
      <c r="O43" s="76" t="s">
        <v>474</v>
      </c>
      <c r="P43" s="76" t="s">
        <v>475</v>
      </c>
    </row>
    <row r="44" spans="1:16" ht="12.75" customHeight="1" thickBot="1">
      <c r="A44" s="17" t="str">
        <f t="shared" si="6"/>
        <v> BBS 78 </v>
      </c>
      <c r="B44" s="5" t="str">
        <f t="shared" si="7"/>
        <v>I</v>
      </c>
      <c r="C44" s="17">
        <f t="shared" si="8"/>
        <v>46350.442000000003</v>
      </c>
      <c r="D44" s="33" t="str">
        <f t="shared" si="9"/>
        <v>vis</v>
      </c>
      <c r="E44" s="73">
        <f>VLOOKUP(C44,Active!C$21:E$972,3,FALSE)</f>
        <v>2309.0225233751562</v>
      </c>
      <c r="F44" s="5" t="s">
        <v>140</v>
      </c>
      <c r="G44" s="33" t="str">
        <f t="shared" si="10"/>
        <v>46350.442</v>
      </c>
      <c r="H44" s="17">
        <f t="shared" si="11"/>
        <v>-10229</v>
      </c>
      <c r="I44" s="74" t="s">
        <v>482</v>
      </c>
      <c r="J44" s="75" t="s">
        <v>483</v>
      </c>
      <c r="K44" s="74">
        <v>-10229</v>
      </c>
      <c r="L44" s="74" t="s">
        <v>380</v>
      </c>
      <c r="M44" s="75" t="s">
        <v>153</v>
      </c>
      <c r="N44" s="75"/>
      <c r="O44" s="76" t="s">
        <v>381</v>
      </c>
      <c r="P44" s="76" t="s">
        <v>484</v>
      </c>
    </row>
    <row r="45" spans="1:16" ht="12.75" customHeight="1" thickBot="1">
      <c r="A45" s="17" t="str">
        <f t="shared" si="6"/>
        <v>BAVM 46 </v>
      </c>
      <c r="B45" s="5" t="str">
        <f t="shared" si="7"/>
        <v>II</v>
      </c>
      <c r="C45" s="17">
        <f t="shared" si="8"/>
        <v>46708.472000000002</v>
      </c>
      <c r="D45" s="33" t="str">
        <f t="shared" si="9"/>
        <v>vis</v>
      </c>
      <c r="E45" s="73">
        <f>VLOOKUP(C45,Active!C$21:E$972,3,FALSE)</f>
        <v>2904.5328845535273</v>
      </c>
      <c r="F45" s="5" t="s">
        <v>140</v>
      </c>
      <c r="G45" s="33" t="str">
        <f t="shared" si="10"/>
        <v>46708.472</v>
      </c>
      <c r="H45" s="17">
        <f t="shared" si="11"/>
        <v>-9633.5</v>
      </c>
      <c r="I45" s="74" t="s">
        <v>485</v>
      </c>
      <c r="J45" s="75" t="s">
        <v>486</v>
      </c>
      <c r="K45" s="74">
        <v>-9633.5</v>
      </c>
      <c r="L45" s="74" t="s">
        <v>399</v>
      </c>
      <c r="M45" s="75" t="s">
        <v>143</v>
      </c>
      <c r="N45" s="75"/>
      <c r="O45" s="76" t="s">
        <v>487</v>
      </c>
      <c r="P45" s="77" t="s">
        <v>488</v>
      </c>
    </row>
    <row r="46" spans="1:16" ht="12.75" customHeight="1" thickBot="1">
      <c r="A46" s="17" t="str">
        <f t="shared" si="6"/>
        <v> BBS 83 </v>
      </c>
      <c r="B46" s="5" t="str">
        <f t="shared" si="7"/>
        <v>I</v>
      </c>
      <c r="C46" s="17">
        <f t="shared" si="8"/>
        <v>46816.366000000002</v>
      </c>
      <c r="D46" s="33" t="str">
        <f t="shared" si="9"/>
        <v>vis</v>
      </c>
      <c r="E46" s="73">
        <f>VLOOKUP(C46,Active!C$21:E$972,3,FALSE)</f>
        <v>3083.9926921366332</v>
      </c>
      <c r="F46" s="5" t="s">
        <v>140</v>
      </c>
      <c r="G46" s="33" t="str">
        <f t="shared" si="10"/>
        <v>46816.366</v>
      </c>
      <c r="H46" s="17">
        <f t="shared" si="11"/>
        <v>-9454</v>
      </c>
      <c r="I46" s="74" t="s">
        <v>489</v>
      </c>
      <c r="J46" s="75" t="s">
        <v>490</v>
      </c>
      <c r="K46" s="74">
        <v>-9454</v>
      </c>
      <c r="L46" s="74" t="s">
        <v>142</v>
      </c>
      <c r="M46" s="75" t="s">
        <v>153</v>
      </c>
      <c r="N46" s="75"/>
      <c r="O46" s="76" t="s">
        <v>381</v>
      </c>
      <c r="P46" s="76" t="s">
        <v>491</v>
      </c>
    </row>
    <row r="47" spans="1:16" ht="12.75" customHeight="1" thickBot="1">
      <c r="A47" s="17" t="str">
        <f t="shared" si="6"/>
        <v> BBS 83 </v>
      </c>
      <c r="B47" s="5" t="str">
        <f t="shared" si="7"/>
        <v>I</v>
      </c>
      <c r="C47" s="17">
        <f t="shared" si="8"/>
        <v>46819.398999999998</v>
      </c>
      <c r="D47" s="33" t="str">
        <f t="shared" si="9"/>
        <v>vis</v>
      </c>
      <c r="E47" s="73">
        <f>VLOOKUP(C47,Active!C$21:E$972,3,FALSE)</f>
        <v>3089.0374730920043</v>
      </c>
      <c r="F47" s="5" t="s">
        <v>140</v>
      </c>
      <c r="G47" s="33" t="str">
        <f t="shared" si="10"/>
        <v>46819.399</v>
      </c>
      <c r="H47" s="17">
        <f t="shared" si="11"/>
        <v>-9449</v>
      </c>
      <c r="I47" s="74" t="s">
        <v>492</v>
      </c>
      <c r="J47" s="75" t="s">
        <v>493</v>
      </c>
      <c r="K47" s="74">
        <v>-9449</v>
      </c>
      <c r="L47" s="74" t="s">
        <v>462</v>
      </c>
      <c r="M47" s="75" t="s">
        <v>153</v>
      </c>
      <c r="N47" s="75"/>
      <c r="O47" s="76" t="s">
        <v>381</v>
      </c>
      <c r="P47" s="76" t="s">
        <v>491</v>
      </c>
    </row>
    <row r="48" spans="1:16" ht="12.75" customHeight="1" thickBot="1">
      <c r="A48" s="17" t="str">
        <f t="shared" si="6"/>
        <v> BBS 83 </v>
      </c>
      <c r="B48" s="5" t="str">
        <f t="shared" si="7"/>
        <v>I</v>
      </c>
      <c r="C48" s="17">
        <f t="shared" si="8"/>
        <v>46825.396999999997</v>
      </c>
      <c r="D48" s="33" t="str">
        <f t="shared" si="9"/>
        <v>vis</v>
      </c>
      <c r="E48" s="73">
        <f>VLOOKUP(C48,Active!C$21:E$972,3,FALSE)</f>
        <v>3099.0139307808786</v>
      </c>
      <c r="F48" s="5" t="s">
        <v>140</v>
      </c>
      <c r="G48" s="33" t="str">
        <f t="shared" si="10"/>
        <v>46825.397</v>
      </c>
      <c r="H48" s="17">
        <f t="shared" si="11"/>
        <v>-9439</v>
      </c>
      <c r="I48" s="74" t="s">
        <v>494</v>
      </c>
      <c r="J48" s="75" t="s">
        <v>495</v>
      </c>
      <c r="K48" s="74">
        <v>-9439</v>
      </c>
      <c r="L48" s="74" t="s">
        <v>388</v>
      </c>
      <c r="M48" s="75" t="s">
        <v>153</v>
      </c>
      <c r="N48" s="75"/>
      <c r="O48" s="76" t="s">
        <v>381</v>
      </c>
      <c r="P48" s="76" t="s">
        <v>491</v>
      </c>
    </row>
    <row r="49" spans="1:16" ht="12.75" customHeight="1" thickBot="1">
      <c r="A49" s="17" t="str">
        <f t="shared" si="6"/>
        <v> BRNO 30 </v>
      </c>
      <c r="B49" s="5" t="str">
        <f t="shared" si="7"/>
        <v>I</v>
      </c>
      <c r="C49" s="17">
        <f t="shared" si="8"/>
        <v>47202.355000000003</v>
      </c>
      <c r="D49" s="33" t="str">
        <f t="shared" si="9"/>
        <v>vis</v>
      </c>
      <c r="E49" s="73">
        <f>VLOOKUP(C49,Active!C$21:E$972,3,FALSE)</f>
        <v>3726.0071847793724</v>
      </c>
      <c r="F49" s="5" t="s">
        <v>140</v>
      </c>
      <c r="G49" s="33" t="str">
        <f t="shared" si="10"/>
        <v>47202.355</v>
      </c>
      <c r="H49" s="17">
        <f t="shared" si="11"/>
        <v>-8812</v>
      </c>
      <c r="I49" s="74" t="s">
        <v>496</v>
      </c>
      <c r="J49" s="75" t="s">
        <v>497</v>
      </c>
      <c r="K49" s="74">
        <v>-8812</v>
      </c>
      <c r="L49" s="74" t="s">
        <v>418</v>
      </c>
      <c r="M49" s="75" t="s">
        <v>153</v>
      </c>
      <c r="N49" s="75"/>
      <c r="O49" s="76" t="s">
        <v>498</v>
      </c>
      <c r="P49" s="76" t="s">
        <v>499</v>
      </c>
    </row>
    <row r="50" spans="1:16" ht="12.75" customHeight="1" thickBot="1">
      <c r="A50" s="17" t="str">
        <f t="shared" si="6"/>
        <v> BBS 87 </v>
      </c>
      <c r="B50" s="5" t="str">
        <f t="shared" si="7"/>
        <v>I</v>
      </c>
      <c r="C50" s="17">
        <f t="shared" si="8"/>
        <v>47208.377999999997</v>
      </c>
      <c r="D50" s="33" t="str">
        <f t="shared" si="9"/>
        <v>vis</v>
      </c>
      <c r="E50" s="73">
        <f>VLOOKUP(C50,Active!C$21:E$972,3,FALSE)</f>
        <v>3736.0252249027521</v>
      </c>
      <c r="F50" s="5" t="s">
        <v>140</v>
      </c>
      <c r="G50" s="33" t="str">
        <f t="shared" si="10"/>
        <v>47208.378</v>
      </c>
      <c r="H50" s="17">
        <f t="shared" si="11"/>
        <v>-8802</v>
      </c>
      <c r="I50" s="74" t="s">
        <v>500</v>
      </c>
      <c r="J50" s="75" t="s">
        <v>501</v>
      </c>
      <c r="K50" s="74">
        <v>-8802</v>
      </c>
      <c r="L50" s="74" t="s">
        <v>410</v>
      </c>
      <c r="M50" s="75" t="s">
        <v>153</v>
      </c>
      <c r="N50" s="75"/>
      <c r="O50" s="76" t="s">
        <v>381</v>
      </c>
      <c r="P50" s="76" t="s">
        <v>502</v>
      </c>
    </row>
    <row r="51" spans="1:16" ht="12.75" customHeight="1" thickBot="1">
      <c r="A51" s="17" t="str">
        <f t="shared" si="6"/>
        <v> BBS 87 </v>
      </c>
      <c r="B51" s="5" t="str">
        <f t="shared" si="7"/>
        <v>I</v>
      </c>
      <c r="C51" s="17">
        <f t="shared" si="8"/>
        <v>47214.394</v>
      </c>
      <c r="D51" s="33" t="str">
        <f t="shared" si="9"/>
        <v>vis</v>
      </c>
      <c r="E51" s="73">
        <f>VLOOKUP(C51,Active!C$21:E$972,3,FALSE)</f>
        <v>3746.0316219444835</v>
      </c>
      <c r="F51" s="5" t="s">
        <v>140</v>
      </c>
      <c r="G51" s="33" t="str">
        <f t="shared" si="10"/>
        <v>47214.394</v>
      </c>
      <c r="H51" s="17">
        <f t="shared" si="11"/>
        <v>-8792</v>
      </c>
      <c r="I51" s="74" t="s">
        <v>503</v>
      </c>
      <c r="J51" s="75" t="s">
        <v>504</v>
      </c>
      <c r="K51" s="74">
        <v>-8792</v>
      </c>
      <c r="L51" s="74" t="s">
        <v>281</v>
      </c>
      <c r="M51" s="75" t="s">
        <v>153</v>
      </c>
      <c r="N51" s="75"/>
      <c r="O51" s="76" t="s">
        <v>381</v>
      </c>
      <c r="P51" s="76" t="s">
        <v>502</v>
      </c>
    </row>
    <row r="52" spans="1:16" ht="12.75" customHeight="1" thickBot="1">
      <c r="A52" s="17" t="str">
        <f t="shared" si="6"/>
        <v> BBS 88 </v>
      </c>
      <c r="B52" s="5" t="str">
        <f t="shared" si="7"/>
        <v>I</v>
      </c>
      <c r="C52" s="17">
        <f t="shared" si="8"/>
        <v>47232.425999999999</v>
      </c>
      <c r="D52" s="33" t="str">
        <f t="shared" si="9"/>
        <v>vis</v>
      </c>
      <c r="E52" s="73">
        <f>VLOOKUP(C52,Active!C$21:E$972,3,FALSE)</f>
        <v>3776.02420031157</v>
      </c>
      <c r="F52" s="5" t="s">
        <v>140</v>
      </c>
      <c r="G52" s="33" t="str">
        <f t="shared" si="10"/>
        <v>47232.426</v>
      </c>
      <c r="H52" s="17">
        <f t="shared" si="11"/>
        <v>-8762</v>
      </c>
      <c r="I52" s="74" t="s">
        <v>505</v>
      </c>
      <c r="J52" s="75" t="s">
        <v>506</v>
      </c>
      <c r="K52" s="74">
        <v>-8762</v>
      </c>
      <c r="L52" s="74" t="s">
        <v>385</v>
      </c>
      <c r="M52" s="75" t="s">
        <v>153</v>
      </c>
      <c r="N52" s="75"/>
      <c r="O52" s="76" t="s">
        <v>381</v>
      </c>
      <c r="P52" s="76" t="s">
        <v>507</v>
      </c>
    </row>
    <row r="53" spans="1:16" ht="12.75" customHeight="1" thickBot="1">
      <c r="A53" s="17" t="str">
        <f t="shared" si="6"/>
        <v> BRNO 30 </v>
      </c>
      <c r="B53" s="5" t="str">
        <f t="shared" si="7"/>
        <v>I</v>
      </c>
      <c r="C53" s="17">
        <f t="shared" si="8"/>
        <v>47476.51</v>
      </c>
      <c r="D53" s="33" t="str">
        <f t="shared" si="9"/>
        <v>vis</v>
      </c>
      <c r="E53" s="73">
        <f>VLOOKUP(C53,Active!C$21:E$972,3,FALSE)</f>
        <v>4182.0084781594142</v>
      </c>
      <c r="F53" s="5" t="s">
        <v>140</v>
      </c>
      <c r="G53" s="33" t="str">
        <f t="shared" si="10"/>
        <v>47476.510</v>
      </c>
      <c r="H53" s="17">
        <f t="shared" si="11"/>
        <v>-8356</v>
      </c>
      <c r="I53" s="74" t="s">
        <v>508</v>
      </c>
      <c r="J53" s="75" t="s">
        <v>509</v>
      </c>
      <c r="K53" s="74">
        <v>-8356</v>
      </c>
      <c r="L53" s="74" t="s">
        <v>418</v>
      </c>
      <c r="M53" s="75" t="s">
        <v>153</v>
      </c>
      <c r="N53" s="75"/>
      <c r="O53" s="76" t="s">
        <v>510</v>
      </c>
      <c r="P53" s="76" t="s">
        <v>499</v>
      </c>
    </row>
    <row r="54" spans="1:16" ht="12.75" customHeight="1" thickBot="1">
      <c r="A54" s="17" t="str">
        <f t="shared" si="6"/>
        <v> BBS 91 </v>
      </c>
      <c r="B54" s="5" t="str">
        <f t="shared" si="7"/>
        <v>I</v>
      </c>
      <c r="C54" s="17">
        <f t="shared" si="8"/>
        <v>47535.428999999996</v>
      </c>
      <c r="D54" s="33" t="str">
        <f t="shared" si="9"/>
        <v>vis</v>
      </c>
      <c r="E54" s="73">
        <f>VLOOKUP(C54,Active!C$21:E$972,3,FALSE)</f>
        <v>4280.0082965273305</v>
      </c>
      <c r="F54" s="5" t="s">
        <v>140</v>
      </c>
      <c r="G54" s="33" t="str">
        <f t="shared" si="10"/>
        <v>47535.429</v>
      </c>
      <c r="H54" s="17">
        <f t="shared" si="11"/>
        <v>-8258</v>
      </c>
      <c r="I54" s="74" t="s">
        <v>511</v>
      </c>
      <c r="J54" s="75" t="s">
        <v>512</v>
      </c>
      <c r="K54" s="74">
        <v>-8258</v>
      </c>
      <c r="L54" s="74" t="s">
        <v>418</v>
      </c>
      <c r="M54" s="75" t="s">
        <v>153</v>
      </c>
      <c r="N54" s="75"/>
      <c r="O54" s="76" t="s">
        <v>381</v>
      </c>
      <c r="P54" s="76" t="s">
        <v>513</v>
      </c>
    </row>
    <row r="55" spans="1:16" ht="12.75" customHeight="1" thickBot="1">
      <c r="A55" s="17" t="str">
        <f t="shared" si="6"/>
        <v> BBS 91 </v>
      </c>
      <c r="B55" s="5" t="str">
        <f t="shared" si="7"/>
        <v>I</v>
      </c>
      <c r="C55" s="17">
        <f t="shared" si="8"/>
        <v>47553.47</v>
      </c>
      <c r="D55" s="33" t="str">
        <f t="shared" si="9"/>
        <v>vis</v>
      </c>
      <c r="E55" s="73">
        <f>VLOOKUP(C55,Active!C$21:E$972,3,FALSE)</f>
        <v>4310.0158445708512</v>
      </c>
      <c r="F55" s="5" t="s">
        <v>140</v>
      </c>
      <c r="G55" s="33" t="str">
        <f t="shared" si="10"/>
        <v>47553.470</v>
      </c>
      <c r="H55" s="17">
        <f t="shared" si="11"/>
        <v>-8228</v>
      </c>
      <c r="I55" s="74" t="s">
        <v>514</v>
      </c>
      <c r="J55" s="75" t="s">
        <v>515</v>
      </c>
      <c r="K55" s="74">
        <v>-8228</v>
      </c>
      <c r="L55" s="74" t="s">
        <v>516</v>
      </c>
      <c r="M55" s="75" t="s">
        <v>153</v>
      </c>
      <c r="N55" s="75"/>
      <c r="O55" s="76" t="s">
        <v>381</v>
      </c>
      <c r="P55" s="76" t="s">
        <v>513</v>
      </c>
    </row>
    <row r="56" spans="1:16" ht="12.75" customHeight="1" thickBot="1">
      <c r="A56" s="17" t="str">
        <f t="shared" si="6"/>
        <v> BBS 91 </v>
      </c>
      <c r="B56" s="5" t="str">
        <f t="shared" si="7"/>
        <v>I</v>
      </c>
      <c r="C56" s="17">
        <f t="shared" si="8"/>
        <v>47564.303</v>
      </c>
      <c r="D56" s="33" t="str">
        <f t="shared" si="9"/>
        <v>vis</v>
      </c>
      <c r="E56" s="73">
        <f>VLOOKUP(C56,Active!C$21:E$972,3,FALSE)</f>
        <v>4328.034345094954</v>
      </c>
      <c r="F56" s="5" t="s">
        <v>140</v>
      </c>
      <c r="G56" s="33" t="str">
        <f t="shared" si="10"/>
        <v>47564.303</v>
      </c>
      <c r="H56" s="17">
        <f t="shared" si="11"/>
        <v>-8210</v>
      </c>
      <c r="I56" s="74" t="s">
        <v>517</v>
      </c>
      <c r="J56" s="75" t="s">
        <v>518</v>
      </c>
      <c r="K56" s="74">
        <v>-8210</v>
      </c>
      <c r="L56" s="74" t="s">
        <v>281</v>
      </c>
      <c r="M56" s="75" t="s">
        <v>153</v>
      </c>
      <c r="N56" s="75"/>
      <c r="O56" s="76" t="s">
        <v>381</v>
      </c>
      <c r="P56" s="76" t="s">
        <v>513</v>
      </c>
    </row>
    <row r="57" spans="1:16" ht="12.75" customHeight="1" thickBot="1">
      <c r="A57" s="17" t="str">
        <f t="shared" si="6"/>
        <v> BBS 91 </v>
      </c>
      <c r="B57" s="5" t="str">
        <f t="shared" si="7"/>
        <v>I</v>
      </c>
      <c r="C57" s="17">
        <f t="shared" si="8"/>
        <v>47597.364000000001</v>
      </c>
      <c r="D57" s="33" t="str">
        <f t="shared" si="9"/>
        <v>vis</v>
      </c>
      <c r="E57" s="73">
        <f>VLOOKUP(C57,Active!C$21:E$972,3,FALSE)</f>
        <v>4383.0246197951728</v>
      </c>
      <c r="F57" s="5" t="s">
        <v>140</v>
      </c>
      <c r="G57" s="33" t="str">
        <f t="shared" si="10"/>
        <v>47597.364</v>
      </c>
      <c r="H57" s="17">
        <f t="shared" si="11"/>
        <v>-8155</v>
      </c>
      <c r="I57" s="74" t="s">
        <v>519</v>
      </c>
      <c r="J57" s="75" t="s">
        <v>520</v>
      </c>
      <c r="K57" s="74">
        <v>-8155</v>
      </c>
      <c r="L57" s="74" t="s">
        <v>375</v>
      </c>
      <c r="M57" s="75" t="s">
        <v>153</v>
      </c>
      <c r="N57" s="75"/>
      <c r="O57" s="76" t="s">
        <v>381</v>
      </c>
      <c r="P57" s="76" t="s">
        <v>513</v>
      </c>
    </row>
    <row r="58" spans="1:16" ht="12.75" customHeight="1" thickBot="1">
      <c r="A58" s="17" t="str">
        <f t="shared" si="6"/>
        <v>BAVM 68 </v>
      </c>
      <c r="B58" s="5" t="str">
        <f t="shared" si="7"/>
        <v>II</v>
      </c>
      <c r="C58" s="17">
        <f t="shared" si="8"/>
        <v>47822.517999999996</v>
      </c>
      <c r="D58" s="33" t="str">
        <f t="shared" si="9"/>
        <v>vis</v>
      </c>
      <c r="E58" s="73">
        <f>VLOOKUP(C58,Active!C$21:E$972,3,FALSE)</f>
        <v>4757.5226782281316</v>
      </c>
      <c r="F58" s="5" t="s">
        <v>140</v>
      </c>
      <c r="G58" s="33" t="str">
        <f t="shared" si="10"/>
        <v>47822.518</v>
      </c>
      <c r="H58" s="17">
        <f t="shared" si="11"/>
        <v>-7780.5</v>
      </c>
      <c r="I58" s="74" t="s">
        <v>527</v>
      </c>
      <c r="J58" s="75" t="s">
        <v>528</v>
      </c>
      <c r="K58" s="74">
        <v>-7780.5</v>
      </c>
      <c r="L58" s="74" t="s">
        <v>272</v>
      </c>
      <c r="M58" s="75" t="s">
        <v>143</v>
      </c>
      <c r="N58" s="75"/>
      <c r="O58" s="76" t="s">
        <v>487</v>
      </c>
      <c r="P58" s="77" t="s">
        <v>529</v>
      </c>
    </row>
    <row r="59" spans="1:16" ht="12.75" customHeight="1" thickBot="1">
      <c r="A59" s="17" t="str">
        <f t="shared" si="6"/>
        <v>BAVM 68 </v>
      </c>
      <c r="B59" s="5" t="str">
        <f t="shared" si="7"/>
        <v>I</v>
      </c>
      <c r="C59" s="17">
        <f t="shared" si="8"/>
        <v>47823.415999999997</v>
      </c>
      <c r="D59" s="33" t="str">
        <f t="shared" si="9"/>
        <v>vis</v>
      </c>
      <c r="E59" s="73">
        <f>VLOOKUP(C59,Active!C$21:E$972,3,FALSE)</f>
        <v>4759.0163192759173</v>
      </c>
      <c r="F59" s="5" t="s">
        <v>140</v>
      </c>
      <c r="G59" s="33" t="str">
        <f t="shared" si="10"/>
        <v>47823.416</v>
      </c>
      <c r="H59" s="17">
        <f t="shared" si="11"/>
        <v>-7779</v>
      </c>
      <c r="I59" s="74" t="s">
        <v>530</v>
      </c>
      <c r="J59" s="75" t="s">
        <v>531</v>
      </c>
      <c r="K59" s="74">
        <v>-7779</v>
      </c>
      <c r="L59" s="74" t="s">
        <v>516</v>
      </c>
      <c r="M59" s="75" t="s">
        <v>143</v>
      </c>
      <c r="N59" s="75"/>
      <c r="O59" s="76" t="s">
        <v>487</v>
      </c>
      <c r="P59" s="77" t="s">
        <v>529</v>
      </c>
    </row>
    <row r="60" spans="1:16" ht="12.75" customHeight="1" thickBot="1">
      <c r="A60" s="17" t="str">
        <f t="shared" si="6"/>
        <v> BBS 93 </v>
      </c>
      <c r="B60" s="5" t="str">
        <f t="shared" si="7"/>
        <v>I</v>
      </c>
      <c r="C60" s="17">
        <f t="shared" si="8"/>
        <v>47823.42</v>
      </c>
      <c r="D60" s="33" t="str">
        <f t="shared" si="9"/>
        <v>vis</v>
      </c>
      <c r="E60" s="73">
        <f>VLOOKUP(C60,Active!C$21:E$972,3,FALSE)</f>
        <v>4759.0229724654419</v>
      </c>
      <c r="F60" s="5" t="s">
        <v>140</v>
      </c>
      <c r="G60" s="33" t="str">
        <f t="shared" si="10"/>
        <v>47823.420</v>
      </c>
      <c r="H60" s="17">
        <f t="shared" si="11"/>
        <v>-7779</v>
      </c>
      <c r="I60" s="74" t="s">
        <v>532</v>
      </c>
      <c r="J60" s="75" t="s">
        <v>533</v>
      </c>
      <c r="K60" s="74">
        <v>-7779</v>
      </c>
      <c r="L60" s="74" t="s">
        <v>272</v>
      </c>
      <c r="M60" s="75" t="s">
        <v>153</v>
      </c>
      <c r="N60" s="75"/>
      <c r="O60" s="76" t="s">
        <v>381</v>
      </c>
      <c r="P60" s="76" t="s">
        <v>534</v>
      </c>
    </row>
    <row r="61" spans="1:16" ht="12.75" customHeight="1" thickBot="1">
      <c r="A61" s="17" t="str">
        <f t="shared" si="6"/>
        <v>BAVM 68 </v>
      </c>
      <c r="B61" s="5" t="str">
        <f t="shared" si="7"/>
        <v>I</v>
      </c>
      <c r="C61" s="17">
        <f t="shared" si="8"/>
        <v>47847.485000000001</v>
      </c>
      <c r="D61" s="33" t="str">
        <f t="shared" si="9"/>
        <v>vis</v>
      </c>
      <c r="E61" s="73">
        <f>VLOOKUP(C61,Active!C$21:E$972,3,FALSE)</f>
        <v>4799.0502239297293</v>
      </c>
      <c r="F61" s="5" t="s">
        <v>140</v>
      </c>
      <c r="G61" s="33" t="str">
        <f t="shared" si="10"/>
        <v>47847.485</v>
      </c>
      <c r="H61" s="17">
        <f t="shared" si="11"/>
        <v>-7739</v>
      </c>
      <c r="I61" s="74" t="s">
        <v>535</v>
      </c>
      <c r="J61" s="75" t="s">
        <v>536</v>
      </c>
      <c r="K61" s="74">
        <v>-7739</v>
      </c>
      <c r="L61" s="74" t="s">
        <v>537</v>
      </c>
      <c r="M61" s="75" t="s">
        <v>143</v>
      </c>
      <c r="N61" s="75"/>
      <c r="O61" s="76" t="s">
        <v>487</v>
      </c>
      <c r="P61" s="77" t="s">
        <v>529</v>
      </c>
    </row>
    <row r="62" spans="1:16" ht="12.75" customHeight="1" thickBot="1">
      <c r="A62" s="17" t="str">
        <f t="shared" si="6"/>
        <v>BAVM 68 </v>
      </c>
      <c r="B62" s="5" t="str">
        <f t="shared" si="7"/>
        <v>I</v>
      </c>
      <c r="C62" s="17">
        <f t="shared" si="8"/>
        <v>47850.472000000002</v>
      </c>
      <c r="D62" s="33" t="str">
        <f t="shared" si="9"/>
        <v>vis</v>
      </c>
      <c r="E62" s="73">
        <f>VLOOKUP(C62,Active!C$21:E$972,3,FALSE)</f>
        <v>4804.0184932056009</v>
      </c>
      <c r="F62" s="5" t="s">
        <v>140</v>
      </c>
      <c r="G62" s="33" t="str">
        <f t="shared" si="10"/>
        <v>47850.472</v>
      </c>
      <c r="H62" s="17">
        <f t="shared" si="11"/>
        <v>-7734</v>
      </c>
      <c r="I62" s="74" t="s">
        <v>538</v>
      </c>
      <c r="J62" s="75" t="s">
        <v>539</v>
      </c>
      <c r="K62" s="74">
        <v>-7734</v>
      </c>
      <c r="L62" s="74" t="s">
        <v>388</v>
      </c>
      <c r="M62" s="75" t="s">
        <v>143</v>
      </c>
      <c r="N62" s="75"/>
      <c r="O62" s="76" t="s">
        <v>487</v>
      </c>
      <c r="P62" s="77" t="s">
        <v>529</v>
      </c>
    </row>
    <row r="63" spans="1:16" ht="12.75" customHeight="1" thickBot="1">
      <c r="A63" s="17" t="str">
        <f t="shared" si="6"/>
        <v> BBS 94 </v>
      </c>
      <c r="B63" s="5" t="str">
        <f t="shared" si="7"/>
        <v>I</v>
      </c>
      <c r="C63" s="17">
        <f t="shared" si="8"/>
        <v>47894.368000000002</v>
      </c>
      <c r="D63" s="33" t="str">
        <f t="shared" si="9"/>
        <v>vis</v>
      </c>
      <c r="E63" s="73">
        <f>VLOOKUP(C63,Active!C$21:E$972,3,FALSE)</f>
        <v>4877.0305950246839</v>
      </c>
      <c r="F63" s="5" t="s">
        <v>140</v>
      </c>
      <c r="G63" s="33" t="str">
        <f t="shared" si="10"/>
        <v>47894.368</v>
      </c>
      <c r="H63" s="17">
        <f t="shared" si="11"/>
        <v>-7661</v>
      </c>
      <c r="I63" s="74" t="s">
        <v>540</v>
      </c>
      <c r="J63" s="75" t="s">
        <v>541</v>
      </c>
      <c r="K63" s="74">
        <v>-7661</v>
      </c>
      <c r="L63" s="74" t="s">
        <v>380</v>
      </c>
      <c r="M63" s="75" t="s">
        <v>153</v>
      </c>
      <c r="N63" s="75"/>
      <c r="O63" s="76" t="s">
        <v>381</v>
      </c>
      <c r="P63" s="76" t="s">
        <v>542</v>
      </c>
    </row>
    <row r="64" spans="1:16" ht="12.75" customHeight="1" thickBot="1">
      <c r="A64" s="17" t="str">
        <f t="shared" si="6"/>
        <v> BBS 94 </v>
      </c>
      <c r="B64" s="5" t="str">
        <f t="shared" si="7"/>
        <v>I</v>
      </c>
      <c r="C64" s="17">
        <f t="shared" si="8"/>
        <v>47897.368000000002</v>
      </c>
      <c r="D64" s="33" t="str">
        <f t="shared" si="9"/>
        <v>vis</v>
      </c>
      <c r="E64" s="73">
        <f>VLOOKUP(C64,Active!C$21:E$972,3,FALSE)</f>
        <v>4882.0204871665019</v>
      </c>
      <c r="F64" s="5" t="s">
        <v>140</v>
      </c>
      <c r="G64" s="33" t="str">
        <f t="shared" si="10"/>
        <v>47897.368</v>
      </c>
      <c r="H64" s="17">
        <f t="shared" si="11"/>
        <v>-7656</v>
      </c>
      <c r="I64" s="74" t="s">
        <v>543</v>
      </c>
      <c r="J64" s="75" t="s">
        <v>544</v>
      </c>
      <c r="K64" s="74">
        <v>-7656</v>
      </c>
      <c r="L64" s="74" t="s">
        <v>426</v>
      </c>
      <c r="M64" s="75" t="s">
        <v>153</v>
      </c>
      <c r="N64" s="75"/>
      <c r="O64" s="76" t="s">
        <v>381</v>
      </c>
      <c r="P64" s="76" t="s">
        <v>542</v>
      </c>
    </row>
    <row r="65" spans="1:16" ht="12.75" customHeight="1" thickBot="1">
      <c r="A65" s="17" t="str">
        <f t="shared" si="6"/>
        <v> BBS 94 </v>
      </c>
      <c r="B65" s="5" t="str">
        <f t="shared" si="7"/>
        <v>I</v>
      </c>
      <c r="C65" s="17">
        <f t="shared" si="8"/>
        <v>47924.421000000002</v>
      </c>
      <c r="D65" s="33" t="str">
        <f t="shared" si="9"/>
        <v>vis</v>
      </c>
      <c r="E65" s="73">
        <f>VLOOKUP(C65,Active!C$21:E$972,3,FALSE)</f>
        <v>4927.0176712040366</v>
      </c>
      <c r="F65" s="5" t="s">
        <v>140</v>
      </c>
      <c r="G65" s="33" t="str">
        <f t="shared" si="10"/>
        <v>47924.421</v>
      </c>
      <c r="H65" s="17">
        <f t="shared" si="11"/>
        <v>-7611</v>
      </c>
      <c r="I65" s="74" t="s">
        <v>545</v>
      </c>
      <c r="J65" s="75" t="s">
        <v>546</v>
      </c>
      <c r="K65" s="74">
        <v>-7611</v>
      </c>
      <c r="L65" s="74" t="s">
        <v>516</v>
      </c>
      <c r="M65" s="75" t="s">
        <v>153</v>
      </c>
      <c r="N65" s="75"/>
      <c r="O65" s="76" t="s">
        <v>381</v>
      </c>
      <c r="P65" s="76" t="s">
        <v>542</v>
      </c>
    </row>
    <row r="66" spans="1:16" ht="12.75" customHeight="1" thickBot="1">
      <c r="A66" s="17" t="str">
        <f t="shared" si="6"/>
        <v> BBS 94 </v>
      </c>
      <c r="B66" s="5" t="str">
        <f t="shared" si="7"/>
        <v>I</v>
      </c>
      <c r="C66" s="17">
        <f t="shared" si="8"/>
        <v>47968.315999999999</v>
      </c>
      <c r="D66" s="33" t="str">
        <f t="shared" si="9"/>
        <v>vis</v>
      </c>
      <c r="E66" s="73">
        <f>VLOOKUP(C66,Active!C$21:E$972,3,FALSE)</f>
        <v>5000.0281097257321</v>
      </c>
      <c r="F66" s="5" t="s">
        <v>140</v>
      </c>
      <c r="G66" s="33" t="str">
        <f t="shared" si="10"/>
        <v>47968.316</v>
      </c>
      <c r="H66" s="17">
        <f t="shared" si="11"/>
        <v>-7538</v>
      </c>
      <c r="I66" s="74" t="s">
        <v>547</v>
      </c>
      <c r="J66" s="75" t="s">
        <v>548</v>
      </c>
      <c r="K66" s="74">
        <v>-7538</v>
      </c>
      <c r="L66" s="74" t="s">
        <v>385</v>
      </c>
      <c r="M66" s="75" t="s">
        <v>153</v>
      </c>
      <c r="N66" s="75"/>
      <c r="O66" s="76" t="s">
        <v>381</v>
      </c>
      <c r="P66" s="76" t="s">
        <v>542</v>
      </c>
    </row>
    <row r="67" spans="1:16" ht="12.75" customHeight="1" thickBot="1">
      <c r="A67" s="17" t="str">
        <f t="shared" si="6"/>
        <v> BBS 95 </v>
      </c>
      <c r="B67" s="5" t="str">
        <f t="shared" si="7"/>
        <v>I</v>
      </c>
      <c r="C67" s="17">
        <f t="shared" si="8"/>
        <v>47983.341</v>
      </c>
      <c r="D67" s="33" t="str">
        <f t="shared" si="9"/>
        <v>vis</v>
      </c>
      <c r="E67" s="73">
        <f>VLOOKUP(C67,Active!C$21:E$972,3,FALSE)</f>
        <v>5025.0191528693404</v>
      </c>
      <c r="F67" s="5" t="s">
        <v>140</v>
      </c>
      <c r="G67" s="33" t="str">
        <f t="shared" si="10"/>
        <v>47983.341</v>
      </c>
      <c r="H67" s="17">
        <f t="shared" si="11"/>
        <v>-7513</v>
      </c>
      <c r="I67" s="74" t="s">
        <v>549</v>
      </c>
      <c r="J67" s="75" t="s">
        <v>550</v>
      </c>
      <c r="K67" s="74">
        <v>-7513</v>
      </c>
      <c r="L67" s="74" t="s">
        <v>388</v>
      </c>
      <c r="M67" s="75" t="s">
        <v>153</v>
      </c>
      <c r="N67" s="75"/>
      <c r="O67" s="76" t="s">
        <v>381</v>
      </c>
      <c r="P67" s="76" t="s">
        <v>551</v>
      </c>
    </row>
    <row r="68" spans="1:16" ht="12.75" customHeight="1" thickBot="1">
      <c r="A68" s="17" t="str">
        <f t="shared" si="6"/>
        <v>BAVM 68 </v>
      </c>
      <c r="B68" s="5" t="str">
        <f t="shared" si="7"/>
        <v>II</v>
      </c>
      <c r="C68" s="17">
        <f t="shared" si="8"/>
        <v>48187.447</v>
      </c>
      <c r="D68" s="33" t="str">
        <f t="shared" si="9"/>
        <v>vis</v>
      </c>
      <c r="E68" s="73">
        <f>VLOOKUP(C68,Active!C$21:E$972,3,FALSE)</f>
        <v>5364.5081280353124</v>
      </c>
      <c r="F68" s="5" t="s">
        <v>140</v>
      </c>
      <c r="G68" s="33" t="str">
        <f t="shared" si="10"/>
        <v>48187.447</v>
      </c>
      <c r="H68" s="17">
        <f t="shared" si="11"/>
        <v>-7173.5</v>
      </c>
      <c r="I68" s="74" t="s">
        <v>552</v>
      </c>
      <c r="J68" s="75" t="s">
        <v>553</v>
      </c>
      <c r="K68" s="74">
        <v>-7173.5</v>
      </c>
      <c r="L68" s="74" t="s">
        <v>554</v>
      </c>
      <c r="M68" s="75" t="s">
        <v>143</v>
      </c>
      <c r="N68" s="75"/>
      <c r="O68" s="76" t="s">
        <v>487</v>
      </c>
      <c r="P68" s="77" t="s">
        <v>529</v>
      </c>
    </row>
    <row r="69" spans="1:16" ht="12.75" customHeight="1" thickBot="1">
      <c r="A69" s="17" t="str">
        <f t="shared" si="6"/>
        <v> BBS 97 </v>
      </c>
      <c r="B69" s="5" t="str">
        <f t="shared" si="7"/>
        <v>I</v>
      </c>
      <c r="C69" s="17">
        <f t="shared" si="8"/>
        <v>48292.366999999998</v>
      </c>
      <c r="D69" s="33" t="str">
        <f t="shared" si="9"/>
        <v>vis</v>
      </c>
      <c r="E69" s="73">
        <f>VLOOKUP(C69,Active!C$21:E$972,3,FALSE)</f>
        <v>5539.0212892084928</v>
      </c>
      <c r="F69" s="5" t="s">
        <v>140</v>
      </c>
      <c r="G69" s="33" t="str">
        <f t="shared" si="10"/>
        <v>48292.367</v>
      </c>
      <c r="H69" s="17">
        <f t="shared" si="11"/>
        <v>-6999</v>
      </c>
      <c r="I69" s="74" t="s">
        <v>555</v>
      </c>
      <c r="J69" s="75" t="s">
        <v>556</v>
      </c>
      <c r="K69" s="74">
        <v>-6999</v>
      </c>
      <c r="L69" s="74" t="s">
        <v>388</v>
      </c>
      <c r="M69" s="75" t="s">
        <v>153</v>
      </c>
      <c r="N69" s="75"/>
      <c r="O69" s="76" t="s">
        <v>381</v>
      </c>
      <c r="P69" s="76" t="s">
        <v>557</v>
      </c>
    </row>
    <row r="70" spans="1:16" ht="12.75" customHeight="1" thickBot="1">
      <c r="A70" s="17" t="str">
        <f t="shared" si="6"/>
        <v> BBS 99 </v>
      </c>
      <c r="B70" s="5" t="str">
        <f t="shared" si="7"/>
        <v>I</v>
      </c>
      <c r="C70" s="17">
        <f t="shared" si="8"/>
        <v>48539.462</v>
      </c>
      <c r="D70" s="33" t="str">
        <f t="shared" si="9"/>
        <v>vis</v>
      </c>
      <c r="E70" s="73">
        <f>VLOOKUP(C70,Active!C$21:E$972,3,FALSE)</f>
        <v>5950.0137554693392</v>
      </c>
      <c r="F70" s="5" t="s">
        <v>140</v>
      </c>
      <c r="G70" s="33" t="str">
        <f t="shared" si="10"/>
        <v>48539.462</v>
      </c>
      <c r="H70" s="17">
        <f t="shared" si="11"/>
        <v>-6588</v>
      </c>
      <c r="I70" s="74" t="s">
        <v>558</v>
      </c>
      <c r="J70" s="75" t="s">
        <v>559</v>
      </c>
      <c r="K70" s="74">
        <v>-6588</v>
      </c>
      <c r="L70" s="74" t="s">
        <v>418</v>
      </c>
      <c r="M70" s="75" t="s">
        <v>153</v>
      </c>
      <c r="N70" s="75"/>
      <c r="O70" s="76" t="s">
        <v>381</v>
      </c>
      <c r="P70" s="76" t="s">
        <v>560</v>
      </c>
    </row>
    <row r="71" spans="1:16" ht="12.75" customHeight="1" thickBot="1">
      <c r="A71" s="17" t="str">
        <f t="shared" si="6"/>
        <v> BBS 99 </v>
      </c>
      <c r="B71" s="5" t="str">
        <f t="shared" si="7"/>
        <v>I</v>
      </c>
      <c r="C71" s="17">
        <f t="shared" si="8"/>
        <v>48586.364999999998</v>
      </c>
      <c r="D71" s="33" t="str">
        <f t="shared" si="9"/>
        <v>vis</v>
      </c>
      <c r="E71" s="73">
        <f>VLOOKUP(C71,Active!C$21:E$972,3,FALSE)</f>
        <v>6028.0273925119</v>
      </c>
      <c r="F71" s="5" t="s">
        <v>140</v>
      </c>
      <c r="G71" s="33" t="str">
        <f t="shared" si="10"/>
        <v>48586.365</v>
      </c>
      <c r="H71" s="17">
        <f t="shared" si="11"/>
        <v>-6510</v>
      </c>
      <c r="I71" s="74" t="s">
        <v>561</v>
      </c>
      <c r="J71" s="75" t="s">
        <v>562</v>
      </c>
      <c r="K71" s="74">
        <v>-6510</v>
      </c>
      <c r="L71" s="74" t="s">
        <v>272</v>
      </c>
      <c r="M71" s="75" t="s">
        <v>153</v>
      </c>
      <c r="N71" s="75"/>
      <c r="O71" s="76" t="s">
        <v>381</v>
      </c>
      <c r="P71" s="76" t="s">
        <v>560</v>
      </c>
    </row>
    <row r="72" spans="1:16" ht="12.75" customHeight="1" thickBot="1">
      <c r="A72" s="17" t="str">
        <f t="shared" si="6"/>
        <v> BBS 100 </v>
      </c>
      <c r="B72" s="5" t="str">
        <f t="shared" si="7"/>
        <v>I</v>
      </c>
      <c r="C72" s="17">
        <f t="shared" si="8"/>
        <v>48636.27</v>
      </c>
      <c r="D72" s="33" t="str">
        <f t="shared" si="9"/>
        <v>vis</v>
      </c>
      <c r="E72" s="73">
        <f>VLOOKUP(C72,Active!C$21:E$972,3,FALSE)</f>
        <v>6111.0342482910419</v>
      </c>
      <c r="F72" s="5" t="s">
        <v>140</v>
      </c>
      <c r="G72" s="33" t="str">
        <f t="shared" si="10"/>
        <v>48636.270</v>
      </c>
      <c r="H72" s="17">
        <f t="shared" si="11"/>
        <v>-6427</v>
      </c>
      <c r="I72" s="74" t="s">
        <v>563</v>
      </c>
      <c r="J72" s="75" t="s">
        <v>564</v>
      </c>
      <c r="K72" s="74">
        <v>-6427</v>
      </c>
      <c r="L72" s="74" t="s">
        <v>380</v>
      </c>
      <c r="M72" s="75" t="s">
        <v>153</v>
      </c>
      <c r="N72" s="75"/>
      <c r="O72" s="76" t="s">
        <v>381</v>
      </c>
      <c r="P72" s="76" t="s">
        <v>565</v>
      </c>
    </row>
    <row r="73" spans="1:16" ht="12.75" customHeight="1" thickBot="1">
      <c r="A73" s="17" t="str">
        <f t="shared" si="6"/>
        <v>BAVM 62 </v>
      </c>
      <c r="B73" s="5" t="str">
        <f t="shared" si="7"/>
        <v>II</v>
      </c>
      <c r="C73" s="17">
        <f t="shared" si="8"/>
        <v>48686.476000000002</v>
      </c>
      <c r="D73" s="33" t="str">
        <f t="shared" si="9"/>
        <v>vis</v>
      </c>
      <c r="E73" s="73">
        <f>VLOOKUP(C73,Active!C$21:E$972,3,FALSE)</f>
        <v>6194.541756581757</v>
      </c>
      <c r="F73" s="5" t="s">
        <v>140</v>
      </c>
      <c r="G73" s="33" t="str">
        <f t="shared" si="10"/>
        <v>48686.476</v>
      </c>
      <c r="H73" s="17">
        <f t="shared" si="11"/>
        <v>-6343.5</v>
      </c>
      <c r="I73" s="74" t="s">
        <v>566</v>
      </c>
      <c r="J73" s="75" t="s">
        <v>567</v>
      </c>
      <c r="K73" s="74">
        <v>-6343.5</v>
      </c>
      <c r="L73" s="74" t="s">
        <v>568</v>
      </c>
      <c r="M73" s="75" t="s">
        <v>143</v>
      </c>
      <c r="N73" s="75"/>
      <c r="O73" s="76" t="s">
        <v>487</v>
      </c>
      <c r="P73" s="77" t="s">
        <v>569</v>
      </c>
    </row>
    <row r="74" spans="1:16" ht="12.75" customHeight="1" thickBot="1">
      <c r="A74" s="17" t="str">
        <f t="shared" si="6"/>
        <v> BBS 101 </v>
      </c>
      <c r="B74" s="5" t="str">
        <f t="shared" si="7"/>
        <v>I</v>
      </c>
      <c r="C74" s="17">
        <f t="shared" si="8"/>
        <v>48699.385000000002</v>
      </c>
      <c r="D74" s="33" t="str">
        <f t="shared" si="9"/>
        <v>vis</v>
      </c>
      <c r="E74" s="73">
        <f>VLOOKUP(C74,Active!C$21:E$972,3,FALSE)</f>
        <v>6216.0132624679991</v>
      </c>
      <c r="F74" s="5" t="s">
        <v>140</v>
      </c>
      <c r="G74" s="33" t="str">
        <f t="shared" si="10"/>
        <v>48699.385</v>
      </c>
      <c r="H74" s="17">
        <f t="shared" si="11"/>
        <v>-6322</v>
      </c>
      <c r="I74" s="74" t="s">
        <v>570</v>
      </c>
      <c r="J74" s="75" t="s">
        <v>571</v>
      </c>
      <c r="K74" s="74">
        <v>-6322</v>
      </c>
      <c r="L74" s="74" t="s">
        <v>572</v>
      </c>
      <c r="M74" s="75" t="s">
        <v>153</v>
      </c>
      <c r="N74" s="75"/>
      <c r="O74" s="76" t="s">
        <v>381</v>
      </c>
      <c r="P74" s="76" t="s">
        <v>573</v>
      </c>
    </row>
    <row r="75" spans="1:16" ht="12.75" customHeight="1" thickBot="1">
      <c r="A75" s="17" t="str">
        <f t="shared" ref="A75:A106" si="12">P75</f>
        <v> BBS 103 </v>
      </c>
      <c r="B75" s="5" t="str">
        <f t="shared" ref="B75:B106" si="13">IF(H75=INT(H75),"I","II")</f>
        <v>I</v>
      </c>
      <c r="C75" s="17">
        <f t="shared" ref="C75:C106" si="14">1*G75</f>
        <v>49043.29</v>
      </c>
      <c r="D75" s="33" t="str">
        <f t="shared" ref="D75:D106" si="15">VLOOKUP(F75,I$1:J$5,2,FALSE)</f>
        <v>vis</v>
      </c>
      <c r="E75" s="73">
        <f>VLOOKUP(C75,Active!C$21:E$972,3,FALSE)</f>
        <v>6788.0295481453104</v>
      </c>
      <c r="F75" s="5" t="s">
        <v>140</v>
      </c>
      <c r="G75" s="33" t="str">
        <f t="shared" ref="G75:G106" si="16">MID(I75,3,LEN(I75)-3)</f>
        <v>49043.290</v>
      </c>
      <c r="H75" s="17">
        <f t="shared" ref="H75:H106" si="17">1*K75</f>
        <v>-5750</v>
      </c>
      <c r="I75" s="74" t="s">
        <v>574</v>
      </c>
      <c r="J75" s="75" t="s">
        <v>575</v>
      </c>
      <c r="K75" s="74">
        <v>-5750</v>
      </c>
      <c r="L75" s="74" t="s">
        <v>272</v>
      </c>
      <c r="M75" s="75" t="s">
        <v>153</v>
      </c>
      <c r="N75" s="75"/>
      <c r="O75" s="76" t="s">
        <v>381</v>
      </c>
      <c r="P75" s="76" t="s">
        <v>576</v>
      </c>
    </row>
    <row r="76" spans="1:16" ht="12.75" customHeight="1" thickBot="1">
      <c r="A76" s="17" t="str">
        <f t="shared" si="12"/>
        <v> BBS 103 </v>
      </c>
      <c r="B76" s="5" t="str">
        <f t="shared" si="13"/>
        <v>I</v>
      </c>
      <c r="C76" s="17">
        <f t="shared" si="14"/>
        <v>49058.32</v>
      </c>
      <c r="D76" s="33" t="str">
        <f t="shared" si="15"/>
        <v>vis</v>
      </c>
      <c r="E76" s="73">
        <f>VLOOKUP(C76,Active!C$21:E$972,3,FALSE)</f>
        <v>6813.0289077758171</v>
      </c>
      <c r="F76" s="5" t="s">
        <v>140</v>
      </c>
      <c r="G76" s="33" t="str">
        <f t="shared" si="16"/>
        <v>49058.320</v>
      </c>
      <c r="H76" s="17">
        <f t="shared" si="17"/>
        <v>-5725</v>
      </c>
      <c r="I76" s="74" t="s">
        <v>577</v>
      </c>
      <c r="J76" s="75" t="s">
        <v>578</v>
      </c>
      <c r="K76" s="74">
        <v>-5725</v>
      </c>
      <c r="L76" s="74" t="s">
        <v>272</v>
      </c>
      <c r="M76" s="75" t="s">
        <v>153</v>
      </c>
      <c r="N76" s="75"/>
      <c r="O76" s="76" t="s">
        <v>381</v>
      </c>
      <c r="P76" s="76" t="s">
        <v>576</v>
      </c>
    </row>
    <row r="77" spans="1:16" ht="12.75" customHeight="1" thickBot="1">
      <c r="A77" s="17" t="str">
        <f t="shared" si="12"/>
        <v> BBS 108 </v>
      </c>
      <c r="B77" s="5" t="str">
        <f t="shared" si="13"/>
        <v>I</v>
      </c>
      <c r="C77" s="17">
        <f t="shared" si="14"/>
        <v>49786.394</v>
      </c>
      <c r="D77" s="33" t="str">
        <f t="shared" si="15"/>
        <v>vis</v>
      </c>
      <c r="E77" s="73">
        <f>VLOOKUP(C77,Active!C$21:E$972,3,FALSE)</f>
        <v>8024.0324848631644</v>
      </c>
      <c r="F77" s="5" t="s">
        <v>140</v>
      </c>
      <c r="G77" s="33" t="str">
        <f t="shared" si="16"/>
        <v>49786.394</v>
      </c>
      <c r="H77" s="17">
        <f t="shared" si="17"/>
        <v>-4514</v>
      </c>
      <c r="I77" s="74" t="s">
        <v>584</v>
      </c>
      <c r="J77" s="75" t="s">
        <v>585</v>
      </c>
      <c r="K77" s="74">
        <v>-4514</v>
      </c>
      <c r="L77" s="74" t="s">
        <v>272</v>
      </c>
      <c r="M77" s="75" t="s">
        <v>153</v>
      </c>
      <c r="N77" s="75"/>
      <c r="O77" s="76" t="s">
        <v>381</v>
      </c>
      <c r="P77" s="76" t="s">
        <v>586</v>
      </c>
    </row>
    <row r="78" spans="1:16" ht="12.75" customHeight="1" thickBot="1">
      <c r="A78" s="17" t="str">
        <f t="shared" si="12"/>
        <v> BBS 111 </v>
      </c>
      <c r="B78" s="5" t="str">
        <f t="shared" si="13"/>
        <v>I</v>
      </c>
      <c r="C78" s="17">
        <f t="shared" si="14"/>
        <v>50151.341</v>
      </c>
      <c r="D78" s="33" t="str">
        <f t="shared" si="15"/>
        <v>vis</v>
      </c>
      <c r="E78" s="73">
        <f>VLOOKUP(C78,Active!C$21:E$972,3,FALSE)</f>
        <v>8631.0478740231902</v>
      </c>
      <c r="F78" s="5" t="s">
        <v>140</v>
      </c>
      <c r="G78" s="33" t="str">
        <f t="shared" si="16"/>
        <v>50151.341</v>
      </c>
      <c r="H78" s="17">
        <f t="shared" si="17"/>
        <v>-3907</v>
      </c>
      <c r="I78" s="74" t="s">
        <v>587</v>
      </c>
      <c r="J78" s="75" t="s">
        <v>588</v>
      </c>
      <c r="K78" s="74">
        <v>-3907</v>
      </c>
      <c r="L78" s="74" t="s">
        <v>568</v>
      </c>
      <c r="M78" s="75" t="s">
        <v>153</v>
      </c>
      <c r="N78" s="75"/>
      <c r="O78" s="76" t="s">
        <v>381</v>
      </c>
      <c r="P78" s="76" t="s">
        <v>589</v>
      </c>
    </row>
    <row r="79" spans="1:16" ht="12.75" customHeight="1" thickBot="1">
      <c r="A79" s="17" t="str">
        <f t="shared" si="12"/>
        <v>IBVS 4534 </v>
      </c>
      <c r="B79" s="5" t="str">
        <f t="shared" si="13"/>
        <v>I</v>
      </c>
      <c r="C79" s="17">
        <f t="shared" si="14"/>
        <v>50423.6777</v>
      </c>
      <c r="D79" s="33" t="str">
        <f t="shared" si="15"/>
        <v>vis</v>
      </c>
      <c r="E79" s="73">
        <f>VLOOKUP(C79,Active!C$21:E$972,3,FALSE)</f>
        <v>9084.024793776076</v>
      </c>
      <c r="F79" s="5" t="s">
        <v>140</v>
      </c>
      <c r="G79" s="33" t="str">
        <f t="shared" si="16"/>
        <v>50423.6777</v>
      </c>
      <c r="H79" s="17">
        <f t="shared" si="17"/>
        <v>-3454</v>
      </c>
      <c r="I79" s="74" t="s">
        <v>590</v>
      </c>
      <c r="J79" s="75" t="s">
        <v>591</v>
      </c>
      <c r="K79" s="74">
        <v>-3454</v>
      </c>
      <c r="L79" s="74" t="s">
        <v>592</v>
      </c>
      <c r="M79" s="75" t="s">
        <v>435</v>
      </c>
      <c r="N79" s="75" t="s">
        <v>436</v>
      </c>
      <c r="O79" s="76" t="s">
        <v>593</v>
      </c>
      <c r="P79" s="77" t="s">
        <v>594</v>
      </c>
    </row>
    <row r="80" spans="1:16" ht="12.75" customHeight="1" thickBot="1">
      <c r="A80" s="17" t="str">
        <f t="shared" si="12"/>
        <v> BBS 114 </v>
      </c>
      <c r="B80" s="5" t="str">
        <f t="shared" si="13"/>
        <v>I</v>
      </c>
      <c r="C80" s="17">
        <f t="shared" si="14"/>
        <v>50433.305</v>
      </c>
      <c r="D80" s="33" t="str">
        <f t="shared" si="15"/>
        <v>vis</v>
      </c>
      <c r="E80" s="73">
        <f>VLOOKUP(C80,Active!C$21:E$972,3,FALSE)</f>
        <v>9100.0378566483851</v>
      </c>
      <c r="F80" s="5" t="s">
        <v>140</v>
      </c>
      <c r="G80" s="33" t="str">
        <f t="shared" si="16"/>
        <v>50433.305</v>
      </c>
      <c r="H80" s="17">
        <f t="shared" si="17"/>
        <v>-3438</v>
      </c>
      <c r="I80" s="74" t="s">
        <v>595</v>
      </c>
      <c r="J80" s="75" t="s">
        <v>596</v>
      </c>
      <c r="K80" s="74">
        <v>-3438</v>
      </c>
      <c r="L80" s="74" t="s">
        <v>375</v>
      </c>
      <c r="M80" s="75" t="s">
        <v>153</v>
      </c>
      <c r="N80" s="75"/>
      <c r="O80" s="76" t="s">
        <v>381</v>
      </c>
      <c r="P80" s="76" t="s">
        <v>597</v>
      </c>
    </row>
    <row r="81" spans="1:16" ht="12.75" customHeight="1" thickBot="1">
      <c r="A81" s="17" t="str">
        <f t="shared" si="12"/>
        <v>IBVS 4534 </v>
      </c>
      <c r="B81" s="5" t="str">
        <f t="shared" si="13"/>
        <v>I</v>
      </c>
      <c r="C81" s="17">
        <f t="shared" si="14"/>
        <v>50457.348100000003</v>
      </c>
      <c r="D81" s="33" t="str">
        <f t="shared" si="15"/>
        <v>vis</v>
      </c>
      <c r="E81" s="73">
        <f>VLOOKUP(C81,Active!C$21:E$972,3,FALSE)</f>
        <v>9140.0286819000376</v>
      </c>
      <c r="F81" s="5" t="s">
        <v>140</v>
      </c>
      <c r="G81" s="33" t="str">
        <f t="shared" si="16"/>
        <v>50457.3481</v>
      </c>
      <c r="H81" s="17">
        <f t="shared" si="17"/>
        <v>-3398</v>
      </c>
      <c r="I81" s="74" t="s">
        <v>598</v>
      </c>
      <c r="J81" s="75" t="s">
        <v>599</v>
      </c>
      <c r="K81" s="74">
        <v>-3398</v>
      </c>
      <c r="L81" s="74" t="s">
        <v>600</v>
      </c>
      <c r="M81" s="75" t="s">
        <v>435</v>
      </c>
      <c r="N81" s="75" t="s">
        <v>436</v>
      </c>
      <c r="O81" s="76" t="s">
        <v>593</v>
      </c>
      <c r="P81" s="77" t="s">
        <v>594</v>
      </c>
    </row>
    <row r="82" spans="1:16" ht="12.75" customHeight="1" thickBot="1">
      <c r="A82" s="17" t="str">
        <f t="shared" si="12"/>
        <v>IBVS 4534 </v>
      </c>
      <c r="B82" s="5" t="str">
        <f t="shared" si="13"/>
        <v>II</v>
      </c>
      <c r="C82" s="17">
        <f t="shared" si="14"/>
        <v>50458.264000000003</v>
      </c>
      <c r="D82" s="33" t="str">
        <f t="shared" si="15"/>
        <v>vis</v>
      </c>
      <c r="E82" s="73">
        <f>VLOOKUP(C82,Active!C$21:E$972,3,FALSE)</f>
        <v>9141.5520959709356</v>
      </c>
      <c r="F82" s="5" t="s">
        <v>140</v>
      </c>
      <c r="G82" s="33" t="str">
        <f t="shared" si="16"/>
        <v>50458.2640</v>
      </c>
      <c r="H82" s="17">
        <f t="shared" si="17"/>
        <v>-3396.5</v>
      </c>
      <c r="I82" s="74" t="s">
        <v>601</v>
      </c>
      <c r="J82" s="75" t="s">
        <v>602</v>
      </c>
      <c r="K82" s="74">
        <v>-3396.5</v>
      </c>
      <c r="L82" s="74" t="s">
        <v>603</v>
      </c>
      <c r="M82" s="75" t="s">
        <v>435</v>
      </c>
      <c r="N82" s="75" t="s">
        <v>436</v>
      </c>
      <c r="O82" s="76" t="s">
        <v>593</v>
      </c>
      <c r="P82" s="77" t="s">
        <v>594</v>
      </c>
    </row>
    <row r="83" spans="1:16" ht="12.75" customHeight="1" thickBot="1">
      <c r="A83" s="17" t="str">
        <f t="shared" si="12"/>
        <v>BAVM 101 </v>
      </c>
      <c r="B83" s="5" t="str">
        <f t="shared" si="13"/>
        <v>I</v>
      </c>
      <c r="C83" s="17">
        <f t="shared" si="14"/>
        <v>50487.396999999997</v>
      </c>
      <c r="D83" s="33" t="str">
        <f t="shared" si="15"/>
        <v>vis</v>
      </c>
      <c r="E83" s="73">
        <f>VLOOKUP(C83,Active!C$21:E$972,3,FALSE)</f>
        <v>9190.0089385601204</v>
      </c>
      <c r="F83" s="5" t="s">
        <v>140</v>
      </c>
      <c r="G83" s="33" t="str">
        <f t="shared" si="16"/>
        <v>50487.397</v>
      </c>
      <c r="H83" s="17">
        <f t="shared" si="17"/>
        <v>-3348</v>
      </c>
      <c r="I83" s="74" t="s">
        <v>614</v>
      </c>
      <c r="J83" s="75" t="s">
        <v>615</v>
      </c>
      <c r="K83" s="74">
        <v>-3348</v>
      </c>
      <c r="L83" s="74" t="s">
        <v>616</v>
      </c>
      <c r="M83" s="75" t="s">
        <v>153</v>
      </c>
      <c r="N83" s="75"/>
      <c r="O83" s="76" t="s">
        <v>617</v>
      </c>
      <c r="P83" s="77" t="s">
        <v>618</v>
      </c>
    </row>
    <row r="84" spans="1:16" ht="12.75" customHeight="1" thickBot="1">
      <c r="A84" s="17" t="str">
        <f t="shared" si="12"/>
        <v> BBS 114 </v>
      </c>
      <c r="B84" s="5" t="str">
        <f t="shared" si="13"/>
        <v>I</v>
      </c>
      <c r="C84" s="17">
        <f t="shared" si="14"/>
        <v>50487.411999999997</v>
      </c>
      <c r="D84" s="33" t="str">
        <f t="shared" si="15"/>
        <v>vis</v>
      </c>
      <c r="E84" s="73">
        <f>VLOOKUP(C84,Active!C$21:E$972,3,FALSE)</f>
        <v>9190.0338880208292</v>
      </c>
      <c r="F84" s="5" t="s">
        <v>140</v>
      </c>
      <c r="G84" s="33" t="str">
        <f t="shared" si="16"/>
        <v>50487.412</v>
      </c>
      <c r="H84" s="17">
        <f t="shared" si="17"/>
        <v>-3348</v>
      </c>
      <c r="I84" s="74" t="s">
        <v>619</v>
      </c>
      <c r="J84" s="75" t="s">
        <v>620</v>
      </c>
      <c r="K84" s="74">
        <v>-3348</v>
      </c>
      <c r="L84" s="74" t="s">
        <v>426</v>
      </c>
      <c r="M84" s="75" t="s">
        <v>153</v>
      </c>
      <c r="N84" s="75"/>
      <c r="O84" s="76" t="s">
        <v>381</v>
      </c>
      <c r="P84" s="76" t="s">
        <v>597</v>
      </c>
    </row>
    <row r="85" spans="1:16" ht="12.75" customHeight="1" thickBot="1">
      <c r="A85" s="17" t="str">
        <f t="shared" si="12"/>
        <v> BBS 115 </v>
      </c>
      <c r="B85" s="5" t="str">
        <f t="shared" si="13"/>
        <v>I</v>
      </c>
      <c r="C85" s="17">
        <f t="shared" si="14"/>
        <v>50555.349000000002</v>
      </c>
      <c r="D85" s="33" t="str">
        <f t="shared" si="15"/>
        <v>vis</v>
      </c>
      <c r="E85" s="73">
        <f>VLOOKUP(C85,Active!C$21:E$972,3,FALSE)</f>
        <v>9303.0333221670699</v>
      </c>
      <c r="F85" s="5" t="s">
        <v>140</v>
      </c>
      <c r="G85" s="33" t="str">
        <f t="shared" si="16"/>
        <v>50555.349</v>
      </c>
      <c r="H85" s="17">
        <f t="shared" si="17"/>
        <v>-3235</v>
      </c>
      <c r="I85" s="74" t="s">
        <v>621</v>
      </c>
      <c r="J85" s="75" t="s">
        <v>622</v>
      </c>
      <c r="K85" s="74">
        <v>-3235</v>
      </c>
      <c r="L85" s="74" t="s">
        <v>426</v>
      </c>
      <c r="M85" s="75" t="s">
        <v>153</v>
      </c>
      <c r="N85" s="75"/>
      <c r="O85" s="76" t="s">
        <v>381</v>
      </c>
      <c r="P85" s="76" t="s">
        <v>623</v>
      </c>
    </row>
    <row r="86" spans="1:16" ht="12.75" customHeight="1" thickBot="1">
      <c r="A86" s="17" t="str">
        <f t="shared" si="12"/>
        <v>IBVS 4877 </v>
      </c>
      <c r="B86" s="5" t="str">
        <f t="shared" si="13"/>
        <v>I</v>
      </c>
      <c r="C86" s="17">
        <f t="shared" si="14"/>
        <v>50800.641000000003</v>
      </c>
      <c r="D86" s="33" t="str">
        <f t="shared" si="15"/>
        <v>vis</v>
      </c>
      <c r="E86" s="73">
        <f>VLOOKUP(C86,Active!C$21:E$972,3,FALSE)</f>
        <v>9711.0268632506832</v>
      </c>
      <c r="F86" s="5" t="s">
        <v>140</v>
      </c>
      <c r="G86" s="33" t="str">
        <f t="shared" si="16"/>
        <v>50800.641</v>
      </c>
      <c r="H86" s="17">
        <f t="shared" si="17"/>
        <v>-2827</v>
      </c>
      <c r="I86" s="74" t="s">
        <v>624</v>
      </c>
      <c r="J86" s="75" t="s">
        <v>625</v>
      </c>
      <c r="K86" s="74">
        <v>-2827</v>
      </c>
      <c r="L86" s="74" t="s">
        <v>626</v>
      </c>
      <c r="M86" s="75" t="s">
        <v>435</v>
      </c>
      <c r="N86" s="75" t="s">
        <v>436</v>
      </c>
      <c r="O86" s="76" t="s">
        <v>627</v>
      </c>
      <c r="P86" s="77" t="s">
        <v>628</v>
      </c>
    </row>
    <row r="87" spans="1:16" ht="12.75" customHeight="1" thickBot="1">
      <c r="A87" s="17" t="str">
        <f t="shared" si="12"/>
        <v> BBS 117 </v>
      </c>
      <c r="B87" s="5" t="str">
        <f t="shared" si="13"/>
        <v>I</v>
      </c>
      <c r="C87" s="17">
        <f t="shared" si="14"/>
        <v>50825.294999999998</v>
      </c>
      <c r="D87" s="33" t="str">
        <f t="shared" si="15"/>
        <v>vis</v>
      </c>
      <c r="E87" s="73">
        <f>VLOOKUP(C87,Active!C$21:E$972,3,FALSE)</f>
        <v>9752.033796872136</v>
      </c>
      <c r="F87" s="5" t="s">
        <v>140</v>
      </c>
      <c r="G87" s="33" t="str">
        <f t="shared" si="16"/>
        <v>50825.295</v>
      </c>
      <c r="H87" s="17">
        <f t="shared" si="17"/>
        <v>-2786</v>
      </c>
      <c r="I87" s="74" t="s">
        <v>629</v>
      </c>
      <c r="J87" s="75" t="s">
        <v>630</v>
      </c>
      <c r="K87" s="74">
        <v>-2786</v>
      </c>
      <c r="L87" s="74" t="s">
        <v>388</v>
      </c>
      <c r="M87" s="75" t="s">
        <v>153</v>
      </c>
      <c r="N87" s="75"/>
      <c r="O87" s="76" t="s">
        <v>381</v>
      </c>
      <c r="P87" s="76" t="s">
        <v>631</v>
      </c>
    </row>
    <row r="88" spans="1:16" ht="12.75" customHeight="1" thickBot="1">
      <c r="A88" s="17" t="str">
        <f t="shared" si="12"/>
        <v> BBS 117 </v>
      </c>
      <c r="B88" s="5" t="str">
        <f t="shared" si="13"/>
        <v>I</v>
      </c>
      <c r="C88" s="17">
        <f t="shared" si="14"/>
        <v>50825.2952</v>
      </c>
      <c r="D88" s="33" t="str">
        <f t="shared" si="15"/>
        <v>vis</v>
      </c>
      <c r="E88" s="73">
        <f>VLOOKUP(C88,Active!C$21:E$972,3,FALSE)</f>
        <v>9752.0341295316157</v>
      </c>
      <c r="F88" s="5" t="s">
        <v>140</v>
      </c>
      <c r="G88" s="33" t="str">
        <f t="shared" si="16"/>
        <v>50825.2952</v>
      </c>
      <c r="H88" s="17">
        <f t="shared" si="17"/>
        <v>-2786</v>
      </c>
      <c r="I88" s="74" t="s">
        <v>632</v>
      </c>
      <c r="J88" s="75" t="s">
        <v>633</v>
      </c>
      <c r="K88" s="74">
        <v>-2786</v>
      </c>
      <c r="L88" s="74" t="s">
        <v>446</v>
      </c>
      <c r="M88" s="75" t="s">
        <v>435</v>
      </c>
      <c r="N88" s="75" t="s">
        <v>436</v>
      </c>
      <c r="O88" s="76" t="s">
        <v>634</v>
      </c>
      <c r="P88" s="76" t="s">
        <v>631</v>
      </c>
    </row>
    <row r="89" spans="1:16" ht="12.75" customHeight="1" thickBot="1">
      <c r="A89" s="17" t="str">
        <f t="shared" si="12"/>
        <v>IBVS 4877 </v>
      </c>
      <c r="B89" s="5" t="str">
        <f t="shared" si="13"/>
        <v>I</v>
      </c>
      <c r="C89" s="17">
        <f t="shared" si="14"/>
        <v>51111.467600000004</v>
      </c>
      <c r="D89" s="33" t="str">
        <f t="shared" si="15"/>
        <v>vis</v>
      </c>
      <c r="E89" s="73">
        <f>VLOOKUP(C89,Active!C$21:E$972,3,FALSE)</f>
        <v>10228.023932853359</v>
      </c>
      <c r="F89" s="5" t="s">
        <v>140</v>
      </c>
      <c r="G89" s="33" t="str">
        <f t="shared" si="16"/>
        <v>51111.4676</v>
      </c>
      <c r="H89" s="17">
        <f t="shared" si="17"/>
        <v>-2310</v>
      </c>
      <c r="I89" s="74" t="s">
        <v>637</v>
      </c>
      <c r="J89" s="75" t="s">
        <v>638</v>
      </c>
      <c r="K89" s="74">
        <v>-2310</v>
      </c>
      <c r="L89" s="74" t="s">
        <v>639</v>
      </c>
      <c r="M89" s="75" t="s">
        <v>435</v>
      </c>
      <c r="N89" s="75" t="s">
        <v>436</v>
      </c>
      <c r="O89" s="76" t="s">
        <v>640</v>
      </c>
      <c r="P89" s="77" t="s">
        <v>628</v>
      </c>
    </row>
    <row r="90" spans="1:16" ht="12.75" customHeight="1" thickBot="1">
      <c r="A90" s="17" t="str">
        <f t="shared" si="12"/>
        <v>IBVS 4877 </v>
      </c>
      <c r="B90" s="5" t="str">
        <f t="shared" si="13"/>
        <v>I</v>
      </c>
      <c r="C90" s="17">
        <f t="shared" si="14"/>
        <v>51147.544300000001</v>
      </c>
      <c r="D90" s="33" t="str">
        <f t="shared" si="15"/>
        <v>vis</v>
      </c>
      <c r="E90" s="73">
        <f>VLOOKUP(C90,Active!C$21:E$972,3,FALSE)</f>
        <v>10288.030213464264</v>
      </c>
      <c r="F90" s="5" t="s">
        <v>140</v>
      </c>
      <c r="G90" s="33" t="str">
        <f t="shared" si="16"/>
        <v>51147.5443</v>
      </c>
      <c r="H90" s="17">
        <f t="shared" si="17"/>
        <v>-2250</v>
      </c>
      <c r="I90" s="74" t="s">
        <v>641</v>
      </c>
      <c r="J90" s="75" t="s">
        <v>642</v>
      </c>
      <c r="K90" s="74">
        <v>-2250</v>
      </c>
      <c r="L90" s="74" t="s">
        <v>643</v>
      </c>
      <c r="M90" s="75" t="s">
        <v>435</v>
      </c>
      <c r="N90" s="75" t="s">
        <v>436</v>
      </c>
      <c r="O90" s="76" t="s">
        <v>640</v>
      </c>
      <c r="P90" s="77" t="s">
        <v>628</v>
      </c>
    </row>
    <row r="91" spans="1:16" ht="12.75" customHeight="1" thickBot="1">
      <c r="A91" s="17" t="str">
        <f t="shared" si="12"/>
        <v>BAVM 128 </v>
      </c>
      <c r="B91" s="5" t="str">
        <f t="shared" si="13"/>
        <v>I</v>
      </c>
      <c r="C91" s="17">
        <f t="shared" si="14"/>
        <v>51262.374900000003</v>
      </c>
      <c r="D91" s="33" t="str">
        <f t="shared" si="15"/>
        <v>vis</v>
      </c>
      <c r="E91" s="73">
        <f>VLOOKUP(C91,Active!C$21:E$972,3,FALSE)</f>
        <v>10479.027649657683</v>
      </c>
      <c r="F91" s="5" t="s">
        <v>140</v>
      </c>
      <c r="G91" s="33" t="str">
        <f t="shared" si="16"/>
        <v>51262.3749</v>
      </c>
      <c r="H91" s="17">
        <f t="shared" si="17"/>
        <v>-2059</v>
      </c>
      <c r="I91" s="74" t="s">
        <v>646</v>
      </c>
      <c r="J91" s="75" t="s">
        <v>647</v>
      </c>
      <c r="K91" s="74">
        <v>-2059</v>
      </c>
      <c r="L91" s="74" t="s">
        <v>648</v>
      </c>
      <c r="M91" s="75" t="s">
        <v>435</v>
      </c>
      <c r="N91" s="75" t="s">
        <v>649</v>
      </c>
      <c r="O91" s="76" t="s">
        <v>650</v>
      </c>
      <c r="P91" s="77" t="s">
        <v>651</v>
      </c>
    </row>
    <row r="92" spans="1:16" ht="12.75" customHeight="1" thickBot="1">
      <c r="A92" s="17" t="str">
        <f t="shared" si="12"/>
        <v>BAVM 152 </v>
      </c>
      <c r="B92" s="5" t="str">
        <f t="shared" si="13"/>
        <v>I</v>
      </c>
      <c r="C92" s="17">
        <f t="shared" si="14"/>
        <v>51601.460200000001</v>
      </c>
      <c r="D92" s="33" t="str">
        <f t="shared" si="15"/>
        <v>vis</v>
      </c>
      <c r="E92" s="73">
        <f>VLOOKUP(C92,Active!C$21:E$972,3,FALSE)</f>
        <v>11043.027340949688</v>
      </c>
      <c r="F92" s="5" t="s">
        <v>140</v>
      </c>
      <c r="G92" s="33" t="str">
        <f t="shared" si="16"/>
        <v>51601.4602</v>
      </c>
      <c r="H92" s="17">
        <f t="shared" si="17"/>
        <v>-1495</v>
      </c>
      <c r="I92" s="74" t="s">
        <v>652</v>
      </c>
      <c r="J92" s="75" t="s">
        <v>653</v>
      </c>
      <c r="K92" s="74">
        <v>-1495</v>
      </c>
      <c r="L92" s="74" t="s">
        <v>654</v>
      </c>
      <c r="M92" s="75" t="s">
        <v>435</v>
      </c>
      <c r="N92" s="75" t="s">
        <v>649</v>
      </c>
      <c r="O92" s="76" t="s">
        <v>650</v>
      </c>
      <c r="P92" s="77" t="s">
        <v>655</v>
      </c>
    </row>
    <row r="93" spans="1:16" ht="12.75" customHeight="1" thickBot="1">
      <c r="A93" s="17" t="str">
        <f t="shared" si="12"/>
        <v>BAVM 152 </v>
      </c>
      <c r="B93" s="5" t="str">
        <f t="shared" si="13"/>
        <v>I</v>
      </c>
      <c r="C93" s="17">
        <f t="shared" si="14"/>
        <v>51975.416700000002</v>
      </c>
      <c r="D93" s="33" t="str">
        <f t="shared" si="15"/>
        <v>vis</v>
      </c>
      <c r="E93" s="73">
        <f>VLOOKUP(C93,Active!C$21:E$972,3,FALSE)</f>
        <v>11665.028207860283</v>
      </c>
      <c r="F93" s="5" t="s">
        <v>140</v>
      </c>
      <c r="G93" s="33" t="str">
        <f t="shared" si="16"/>
        <v>51975.4167</v>
      </c>
      <c r="H93" s="17">
        <f t="shared" si="17"/>
        <v>-873</v>
      </c>
      <c r="I93" s="74" t="s">
        <v>665</v>
      </c>
      <c r="J93" s="75" t="s">
        <v>666</v>
      </c>
      <c r="K93" s="74">
        <v>-873</v>
      </c>
      <c r="L93" s="74" t="s">
        <v>639</v>
      </c>
      <c r="M93" s="75" t="s">
        <v>435</v>
      </c>
      <c r="N93" s="75" t="s">
        <v>649</v>
      </c>
      <c r="O93" s="76" t="s">
        <v>650</v>
      </c>
      <c r="P93" s="77" t="s">
        <v>655</v>
      </c>
    </row>
    <row r="94" spans="1:16" ht="12.75" customHeight="1" thickBot="1">
      <c r="A94" s="17" t="str">
        <f t="shared" si="12"/>
        <v>BAVM 152 </v>
      </c>
      <c r="B94" s="5" t="str">
        <f t="shared" si="13"/>
        <v>I</v>
      </c>
      <c r="C94" s="17">
        <f t="shared" si="14"/>
        <v>52337.347800000003</v>
      </c>
      <c r="D94" s="33" t="str">
        <f t="shared" si="15"/>
        <v>vis</v>
      </c>
      <c r="E94" s="73">
        <f>VLOOKUP(C94,Active!C$21:E$972,3,FALSE)</f>
        <v>12267.02725845014</v>
      </c>
      <c r="F94" s="5" t="s">
        <v>140</v>
      </c>
      <c r="G94" s="33" t="str">
        <f t="shared" si="16"/>
        <v>52337.3478</v>
      </c>
      <c r="H94" s="17">
        <f t="shared" si="17"/>
        <v>-271</v>
      </c>
      <c r="I94" s="74" t="s">
        <v>667</v>
      </c>
      <c r="J94" s="75" t="s">
        <v>668</v>
      </c>
      <c r="K94" s="74">
        <v>-271</v>
      </c>
      <c r="L94" s="74" t="s">
        <v>669</v>
      </c>
      <c r="M94" s="75" t="s">
        <v>435</v>
      </c>
      <c r="N94" s="75" t="s">
        <v>649</v>
      </c>
      <c r="O94" s="76" t="s">
        <v>617</v>
      </c>
      <c r="P94" s="77" t="s">
        <v>655</v>
      </c>
    </row>
    <row r="95" spans="1:16" ht="12.75" customHeight="1" thickBot="1">
      <c r="A95" s="17" t="str">
        <f t="shared" si="12"/>
        <v> BBS 129 </v>
      </c>
      <c r="B95" s="5" t="str">
        <f t="shared" si="13"/>
        <v>I</v>
      </c>
      <c r="C95" s="17">
        <f t="shared" si="14"/>
        <v>52622.323700000001</v>
      </c>
      <c r="D95" s="33" t="str">
        <f t="shared" si="15"/>
        <v>vis</v>
      </c>
      <c r="E95" s="73">
        <f>VLOOKUP(C95,Active!C$21:E$972,3,FALSE)</f>
        <v>12741.026926455979</v>
      </c>
      <c r="F95" s="5" t="s">
        <v>140</v>
      </c>
      <c r="G95" s="33" t="str">
        <f t="shared" si="16"/>
        <v>52622.3237</v>
      </c>
      <c r="H95" s="17">
        <f t="shared" si="17"/>
        <v>203</v>
      </c>
      <c r="I95" s="74" t="s">
        <v>670</v>
      </c>
      <c r="J95" s="75" t="s">
        <v>671</v>
      </c>
      <c r="K95" s="74">
        <v>203</v>
      </c>
      <c r="L95" s="74" t="s">
        <v>672</v>
      </c>
      <c r="M95" s="75" t="s">
        <v>435</v>
      </c>
      <c r="N95" s="75" t="s">
        <v>436</v>
      </c>
      <c r="O95" s="76" t="s">
        <v>634</v>
      </c>
      <c r="P95" s="76" t="s">
        <v>673</v>
      </c>
    </row>
    <row r="96" spans="1:16" ht="12.75" customHeight="1" thickBot="1">
      <c r="A96" s="17" t="str">
        <f t="shared" si="12"/>
        <v>IBVS 5371 </v>
      </c>
      <c r="B96" s="5" t="str">
        <f t="shared" si="13"/>
        <v>I</v>
      </c>
      <c r="C96" s="17">
        <f t="shared" si="14"/>
        <v>52633.747300000003</v>
      </c>
      <c r="D96" s="33" t="str">
        <f t="shared" si="15"/>
        <v>vis</v>
      </c>
      <c r="E96" s="73">
        <f>VLOOKUP(C96,Active!C$21:E$972,3,FALSE)</f>
        <v>12760.027770413073</v>
      </c>
      <c r="F96" s="5" t="s">
        <v>140</v>
      </c>
      <c r="G96" s="33" t="str">
        <f t="shared" si="16"/>
        <v>52633.7473</v>
      </c>
      <c r="H96" s="17">
        <f t="shared" si="17"/>
        <v>222</v>
      </c>
      <c r="I96" s="74" t="s">
        <v>674</v>
      </c>
      <c r="J96" s="75" t="s">
        <v>675</v>
      </c>
      <c r="K96" s="74">
        <v>222</v>
      </c>
      <c r="L96" s="74" t="s">
        <v>676</v>
      </c>
      <c r="M96" s="75" t="s">
        <v>435</v>
      </c>
      <c r="N96" s="75" t="s">
        <v>436</v>
      </c>
      <c r="O96" s="76" t="s">
        <v>677</v>
      </c>
      <c r="P96" s="77" t="s">
        <v>678</v>
      </c>
    </row>
    <row r="97" spans="1:16" ht="12.75" customHeight="1" thickBot="1">
      <c r="A97" s="17" t="str">
        <f t="shared" si="12"/>
        <v>BAVM 173 </v>
      </c>
      <c r="B97" s="5" t="str">
        <f t="shared" si="13"/>
        <v>II</v>
      </c>
      <c r="C97" s="17">
        <f t="shared" si="14"/>
        <v>53081.357799999998</v>
      </c>
      <c r="D97" s="33" t="str">
        <f t="shared" si="15"/>
        <v>vis</v>
      </c>
      <c r="E97" s="73">
        <f>VLOOKUP(C97,Active!C$21:E$972,3,FALSE)</f>
        <v>13504.537142594816</v>
      </c>
      <c r="F97" s="5" t="s">
        <v>140</v>
      </c>
      <c r="G97" s="33" t="str">
        <f t="shared" si="16"/>
        <v>53081.3578</v>
      </c>
      <c r="H97" s="17">
        <f t="shared" si="17"/>
        <v>966.5</v>
      </c>
      <c r="I97" s="74" t="s">
        <v>688</v>
      </c>
      <c r="J97" s="75" t="s">
        <v>689</v>
      </c>
      <c r="K97" s="74">
        <v>966.5</v>
      </c>
      <c r="L97" s="74" t="s">
        <v>690</v>
      </c>
      <c r="M97" s="75" t="s">
        <v>435</v>
      </c>
      <c r="N97" s="75" t="s">
        <v>691</v>
      </c>
      <c r="O97" s="76" t="s">
        <v>692</v>
      </c>
      <c r="P97" s="77" t="s">
        <v>693</v>
      </c>
    </row>
    <row r="98" spans="1:16" ht="12.75" customHeight="1" thickBot="1">
      <c r="A98" s="17" t="str">
        <f t="shared" si="12"/>
        <v> AN 204.296 </v>
      </c>
      <c r="B98" s="5" t="str">
        <f t="shared" si="13"/>
        <v>II</v>
      </c>
      <c r="C98" s="17">
        <f t="shared" si="14"/>
        <v>21252.448</v>
      </c>
      <c r="D98" s="33" t="str">
        <f t="shared" si="15"/>
        <v>vis</v>
      </c>
      <c r="E98" s="73">
        <f>VLOOKUP(C98,Active!C$21:E$972,3,FALSE)</f>
        <v>-39436.405155290435</v>
      </c>
      <c r="F98" s="5" t="s">
        <v>140</v>
      </c>
      <c r="G98" s="33" t="str">
        <f t="shared" si="16"/>
        <v>21252.448</v>
      </c>
      <c r="H98" s="17">
        <f t="shared" si="17"/>
        <v>-51974.5</v>
      </c>
      <c r="I98" s="74" t="s">
        <v>144</v>
      </c>
      <c r="J98" s="75" t="s">
        <v>145</v>
      </c>
      <c r="K98" s="74">
        <v>-51974.5</v>
      </c>
      <c r="L98" s="74" t="s">
        <v>146</v>
      </c>
      <c r="M98" s="75" t="s">
        <v>147</v>
      </c>
      <c r="N98" s="75"/>
      <c r="O98" s="76" t="s">
        <v>148</v>
      </c>
      <c r="P98" s="76" t="s">
        <v>149</v>
      </c>
    </row>
    <row r="99" spans="1:16" ht="12.75" customHeight="1" thickBot="1">
      <c r="A99" s="17" t="str">
        <f t="shared" si="12"/>
        <v> TKZ 26.14 </v>
      </c>
      <c r="B99" s="5" t="str">
        <f t="shared" si="13"/>
        <v>I</v>
      </c>
      <c r="C99" s="17">
        <f t="shared" si="14"/>
        <v>25504.494999999999</v>
      </c>
      <c r="D99" s="33" t="str">
        <f t="shared" si="15"/>
        <v>vis</v>
      </c>
      <c r="E99" s="73">
        <f>VLOOKUP(C99,Active!C$21:E$972,3,FALSE)</f>
        <v>-32363.986517976755</v>
      </c>
      <c r="F99" s="5" t="s">
        <v>140</v>
      </c>
      <c r="G99" s="33" t="str">
        <f t="shared" si="16"/>
        <v>25504.495</v>
      </c>
      <c r="H99" s="17">
        <f t="shared" si="17"/>
        <v>-44902</v>
      </c>
      <c r="I99" s="74" t="s">
        <v>150</v>
      </c>
      <c r="J99" s="75" t="s">
        <v>151</v>
      </c>
      <c r="K99" s="74">
        <v>-44902</v>
      </c>
      <c r="L99" s="74" t="s">
        <v>152</v>
      </c>
      <c r="M99" s="75" t="s">
        <v>153</v>
      </c>
      <c r="N99" s="75"/>
      <c r="O99" s="76" t="s">
        <v>154</v>
      </c>
      <c r="P99" s="76" t="s">
        <v>155</v>
      </c>
    </row>
    <row r="100" spans="1:16" ht="12.75" customHeight="1" thickBot="1">
      <c r="A100" s="17" t="str">
        <f t="shared" si="12"/>
        <v> TKZ 26.14 </v>
      </c>
      <c r="B100" s="5" t="str">
        <f t="shared" si="13"/>
        <v>I</v>
      </c>
      <c r="C100" s="17">
        <f t="shared" si="14"/>
        <v>25518.325000000001</v>
      </c>
      <c r="D100" s="33" t="str">
        <f t="shared" si="15"/>
        <v>vis</v>
      </c>
      <c r="E100" s="73">
        <f>VLOOKUP(C100,Active!C$21:E$972,3,FALSE)</f>
        <v>-32340.983115202969</v>
      </c>
      <c r="F100" s="5" t="s">
        <v>140</v>
      </c>
      <c r="G100" s="33" t="str">
        <f t="shared" si="16"/>
        <v>25518.325</v>
      </c>
      <c r="H100" s="17">
        <f t="shared" si="17"/>
        <v>-44879</v>
      </c>
      <c r="I100" s="74" t="s">
        <v>156</v>
      </c>
      <c r="J100" s="75" t="s">
        <v>157</v>
      </c>
      <c r="K100" s="74">
        <v>-44879</v>
      </c>
      <c r="L100" s="74" t="s">
        <v>158</v>
      </c>
      <c r="M100" s="75" t="s">
        <v>153</v>
      </c>
      <c r="N100" s="75"/>
      <c r="O100" s="76" t="s">
        <v>154</v>
      </c>
      <c r="P100" s="76" t="s">
        <v>155</v>
      </c>
    </row>
    <row r="101" spans="1:16" ht="12.75" customHeight="1" thickBot="1">
      <c r="A101" s="17" t="str">
        <f t="shared" si="12"/>
        <v> TKZ 26.14 </v>
      </c>
      <c r="B101" s="5" t="str">
        <f t="shared" si="13"/>
        <v>I</v>
      </c>
      <c r="C101" s="17">
        <f t="shared" si="14"/>
        <v>25530.353999999999</v>
      </c>
      <c r="D101" s="33" t="str">
        <f t="shared" si="15"/>
        <v>vis</v>
      </c>
      <c r="E101" s="73">
        <f>VLOOKUP(C101,Active!C$21:E$972,3,FALSE)</f>
        <v>-32320.975311011662</v>
      </c>
      <c r="F101" s="5" t="s">
        <v>140</v>
      </c>
      <c r="G101" s="33" t="str">
        <f t="shared" si="16"/>
        <v>25530.354</v>
      </c>
      <c r="H101" s="17">
        <f t="shared" si="17"/>
        <v>-44859</v>
      </c>
      <c r="I101" s="74" t="s">
        <v>159</v>
      </c>
      <c r="J101" s="75" t="s">
        <v>160</v>
      </c>
      <c r="K101" s="74">
        <v>-44859</v>
      </c>
      <c r="L101" s="74" t="s">
        <v>161</v>
      </c>
      <c r="M101" s="75" t="s">
        <v>153</v>
      </c>
      <c r="N101" s="75"/>
      <c r="O101" s="76" t="s">
        <v>154</v>
      </c>
      <c r="P101" s="76" t="s">
        <v>155</v>
      </c>
    </row>
    <row r="102" spans="1:16" ht="12.75" customHeight="1" thickBot="1">
      <c r="A102" s="17" t="str">
        <f t="shared" si="12"/>
        <v> TKZ 26.14 </v>
      </c>
      <c r="B102" s="5" t="str">
        <f t="shared" si="13"/>
        <v>I</v>
      </c>
      <c r="C102" s="17">
        <f t="shared" si="14"/>
        <v>25536.363000000001</v>
      </c>
      <c r="D102" s="33" t="str">
        <f t="shared" si="15"/>
        <v>vis</v>
      </c>
      <c r="E102" s="73">
        <f>VLOOKUP(C102,Active!C$21:E$972,3,FALSE)</f>
        <v>-32310.980557051596</v>
      </c>
      <c r="F102" s="5" t="s">
        <v>140</v>
      </c>
      <c r="G102" s="33" t="str">
        <f t="shared" si="16"/>
        <v>25536.363</v>
      </c>
      <c r="H102" s="17">
        <f t="shared" si="17"/>
        <v>-44849</v>
      </c>
      <c r="I102" s="74" t="s">
        <v>162</v>
      </c>
      <c r="J102" s="75" t="s">
        <v>163</v>
      </c>
      <c r="K102" s="74">
        <v>-44849</v>
      </c>
      <c r="L102" s="74" t="s">
        <v>164</v>
      </c>
      <c r="M102" s="75" t="s">
        <v>153</v>
      </c>
      <c r="N102" s="75"/>
      <c r="O102" s="76" t="s">
        <v>154</v>
      </c>
      <c r="P102" s="76" t="s">
        <v>155</v>
      </c>
    </row>
    <row r="103" spans="1:16" ht="12.75" customHeight="1" thickBot="1">
      <c r="A103" s="17" t="str">
        <f t="shared" si="12"/>
        <v> TKZ 26.14 </v>
      </c>
      <c r="B103" s="5" t="str">
        <f t="shared" si="13"/>
        <v>I</v>
      </c>
      <c r="C103" s="17">
        <f t="shared" si="14"/>
        <v>25546.578000000001</v>
      </c>
      <c r="D103" s="33" t="str">
        <f t="shared" si="15"/>
        <v>vis</v>
      </c>
      <c r="E103" s="73">
        <f>VLOOKUP(C103,Active!C$21:E$972,3,FALSE)</f>
        <v>-32293.989974308708</v>
      </c>
      <c r="F103" s="5" t="s">
        <v>140</v>
      </c>
      <c r="G103" s="33" t="str">
        <f t="shared" si="16"/>
        <v>25546.578</v>
      </c>
      <c r="H103" s="17">
        <f t="shared" si="17"/>
        <v>-44832</v>
      </c>
      <c r="I103" s="74" t="s">
        <v>165</v>
      </c>
      <c r="J103" s="75" t="s">
        <v>166</v>
      </c>
      <c r="K103" s="74">
        <v>-44832</v>
      </c>
      <c r="L103" s="74" t="s">
        <v>167</v>
      </c>
      <c r="M103" s="75" t="s">
        <v>153</v>
      </c>
      <c r="N103" s="75"/>
      <c r="O103" s="76" t="s">
        <v>154</v>
      </c>
      <c r="P103" s="76" t="s">
        <v>155</v>
      </c>
    </row>
    <row r="104" spans="1:16" ht="12.75" customHeight="1" thickBot="1">
      <c r="A104" s="17" t="str">
        <f t="shared" si="12"/>
        <v> TKZ 26.14 </v>
      </c>
      <c r="B104" s="5" t="str">
        <f t="shared" si="13"/>
        <v>I</v>
      </c>
      <c r="C104" s="17">
        <f t="shared" si="14"/>
        <v>25547.18</v>
      </c>
      <c r="D104" s="33" t="str">
        <f t="shared" si="15"/>
        <v>vis</v>
      </c>
      <c r="E104" s="73">
        <f>VLOOKUP(C104,Active!C$21:E$972,3,FALSE)</f>
        <v>-32292.988669285583</v>
      </c>
      <c r="F104" s="5" t="s">
        <v>140</v>
      </c>
      <c r="G104" s="33" t="str">
        <f t="shared" si="16"/>
        <v>25547.180</v>
      </c>
      <c r="H104" s="17">
        <f t="shared" si="17"/>
        <v>-44831</v>
      </c>
      <c r="I104" s="74" t="s">
        <v>168</v>
      </c>
      <c r="J104" s="75" t="s">
        <v>169</v>
      </c>
      <c r="K104" s="74">
        <v>-44831</v>
      </c>
      <c r="L104" s="74" t="s">
        <v>167</v>
      </c>
      <c r="M104" s="75" t="s">
        <v>153</v>
      </c>
      <c r="N104" s="75"/>
      <c r="O104" s="76" t="s">
        <v>154</v>
      </c>
      <c r="P104" s="76" t="s">
        <v>155</v>
      </c>
    </row>
    <row r="105" spans="1:16" ht="12.75" customHeight="1" thickBot="1">
      <c r="A105" s="17" t="str">
        <f t="shared" si="12"/>
        <v> TKZ 26.14 </v>
      </c>
      <c r="B105" s="5" t="str">
        <f t="shared" si="13"/>
        <v>I</v>
      </c>
      <c r="C105" s="17">
        <f t="shared" si="14"/>
        <v>25548.383999999998</v>
      </c>
      <c r="D105" s="33" t="str">
        <f t="shared" si="15"/>
        <v>vis</v>
      </c>
      <c r="E105" s="73">
        <f>VLOOKUP(C105,Active!C$21:E$972,3,FALSE)</f>
        <v>-32290.986059239338</v>
      </c>
      <c r="F105" s="5" t="s">
        <v>140</v>
      </c>
      <c r="G105" s="33" t="str">
        <f t="shared" si="16"/>
        <v>25548.384</v>
      </c>
      <c r="H105" s="17">
        <f t="shared" si="17"/>
        <v>-44829</v>
      </c>
      <c r="I105" s="74" t="s">
        <v>170</v>
      </c>
      <c r="J105" s="75" t="s">
        <v>171</v>
      </c>
      <c r="K105" s="74">
        <v>-44829</v>
      </c>
      <c r="L105" s="74" t="s">
        <v>152</v>
      </c>
      <c r="M105" s="75" t="s">
        <v>153</v>
      </c>
      <c r="N105" s="75"/>
      <c r="O105" s="76" t="s">
        <v>154</v>
      </c>
      <c r="P105" s="76" t="s">
        <v>155</v>
      </c>
    </row>
    <row r="106" spans="1:16" ht="12.75" customHeight="1" thickBot="1">
      <c r="A106" s="17" t="str">
        <f t="shared" si="12"/>
        <v> TKZ 26.14 </v>
      </c>
      <c r="B106" s="5" t="str">
        <f t="shared" si="13"/>
        <v>I</v>
      </c>
      <c r="C106" s="17">
        <f t="shared" si="14"/>
        <v>25572.429</v>
      </c>
      <c r="D106" s="33" t="str">
        <f t="shared" si="15"/>
        <v>vis</v>
      </c>
      <c r="E106" s="73">
        <f>VLOOKUP(C106,Active!C$21:E$972,3,FALSE)</f>
        <v>-32250.992073722664</v>
      </c>
      <c r="F106" s="5" t="s">
        <v>140</v>
      </c>
      <c r="G106" s="33" t="str">
        <f t="shared" si="16"/>
        <v>25572.429</v>
      </c>
      <c r="H106" s="17">
        <f t="shared" si="17"/>
        <v>-44789</v>
      </c>
      <c r="I106" s="74" t="s">
        <v>172</v>
      </c>
      <c r="J106" s="75" t="s">
        <v>173</v>
      </c>
      <c r="K106" s="74">
        <v>-44789</v>
      </c>
      <c r="L106" s="74" t="s">
        <v>174</v>
      </c>
      <c r="M106" s="75" t="s">
        <v>153</v>
      </c>
      <c r="N106" s="75"/>
      <c r="O106" s="76" t="s">
        <v>154</v>
      </c>
      <c r="P106" s="76" t="s">
        <v>155</v>
      </c>
    </row>
    <row r="107" spans="1:16" ht="12.75" customHeight="1" thickBot="1">
      <c r="A107" s="17" t="str">
        <f t="shared" ref="A107:A138" si="18">P107</f>
        <v> TKZ 26.14 </v>
      </c>
      <c r="B107" s="5" t="str">
        <f t="shared" ref="B107:B138" si="19">IF(H107=INT(H107),"I","II")</f>
        <v>I</v>
      </c>
      <c r="C107" s="17">
        <f t="shared" ref="C107:C138" si="20">1*G107</f>
        <v>25584.456999999999</v>
      </c>
      <c r="D107" s="33" t="str">
        <f t="shared" ref="D107:D138" si="21">VLOOKUP(F107,I$1:J$5,2,FALSE)</f>
        <v>vis</v>
      </c>
      <c r="E107" s="73">
        <f>VLOOKUP(C107,Active!C$21:E$972,3,FALSE)</f>
        <v>-32230.985932828735</v>
      </c>
      <c r="F107" s="5" t="s">
        <v>140</v>
      </c>
      <c r="G107" s="33" t="str">
        <f t="shared" ref="G107:G138" si="22">MID(I107,3,LEN(I107)-3)</f>
        <v>25584.457</v>
      </c>
      <c r="H107" s="17">
        <f t="shared" ref="H107:H138" si="23">1*K107</f>
        <v>-44769</v>
      </c>
      <c r="I107" s="74" t="s">
        <v>175</v>
      </c>
      <c r="J107" s="75" t="s">
        <v>176</v>
      </c>
      <c r="K107" s="74">
        <v>-44769</v>
      </c>
      <c r="L107" s="74" t="s">
        <v>152</v>
      </c>
      <c r="M107" s="75" t="s">
        <v>153</v>
      </c>
      <c r="N107" s="75"/>
      <c r="O107" s="76" t="s">
        <v>154</v>
      </c>
      <c r="P107" s="76" t="s">
        <v>155</v>
      </c>
    </row>
    <row r="108" spans="1:16" ht="12.75" customHeight="1" thickBot="1">
      <c r="A108" s="17" t="str">
        <f t="shared" si="18"/>
        <v> TKZ 26.14 </v>
      </c>
      <c r="B108" s="5" t="str">
        <f t="shared" si="19"/>
        <v>I</v>
      </c>
      <c r="C108" s="17">
        <f t="shared" si="20"/>
        <v>25586.255000000001</v>
      </c>
      <c r="D108" s="33" t="str">
        <f t="shared" si="21"/>
        <v>vis</v>
      </c>
      <c r="E108" s="73">
        <f>VLOOKUP(C108,Active!C$21:E$972,3,FALSE)</f>
        <v>-32227.995324138403</v>
      </c>
      <c r="F108" s="5" t="s">
        <v>140</v>
      </c>
      <c r="G108" s="33" t="str">
        <f t="shared" si="22"/>
        <v>25586.255</v>
      </c>
      <c r="H108" s="17">
        <f t="shared" si="23"/>
        <v>-44766</v>
      </c>
      <c r="I108" s="74" t="s">
        <v>177</v>
      </c>
      <c r="J108" s="75" t="s">
        <v>178</v>
      </c>
      <c r="K108" s="74">
        <v>-44766</v>
      </c>
      <c r="L108" s="74" t="s">
        <v>179</v>
      </c>
      <c r="M108" s="75" t="s">
        <v>153</v>
      </c>
      <c r="N108" s="75"/>
      <c r="O108" s="76" t="s">
        <v>154</v>
      </c>
      <c r="P108" s="76" t="s">
        <v>155</v>
      </c>
    </row>
    <row r="109" spans="1:16" ht="12.75" customHeight="1" thickBot="1">
      <c r="A109" s="17" t="str">
        <f t="shared" si="18"/>
        <v> PA 38 </v>
      </c>
      <c r="B109" s="5" t="str">
        <f t="shared" si="19"/>
        <v>I</v>
      </c>
      <c r="C109" s="17">
        <f t="shared" si="20"/>
        <v>25590.460999999999</v>
      </c>
      <c r="D109" s="33" t="str">
        <f t="shared" si="21"/>
        <v>vis</v>
      </c>
      <c r="E109" s="73">
        <f>VLOOKUP(C109,Active!C$21:E$972,3,FALSE)</f>
        <v>-32220.999495355576</v>
      </c>
      <c r="F109" s="5" t="s">
        <v>140</v>
      </c>
      <c r="G109" s="33" t="str">
        <f t="shared" si="22"/>
        <v>25590.461</v>
      </c>
      <c r="H109" s="17">
        <f t="shared" si="23"/>
        <v>-44759</v>
      </c>
      <c r="I109" s="74" t="s">
        <v>180</v>
      </c>
      <c r="J109" s="75" t="s">
        <v>181</v>
      </c>
      <c r="K109" s="74">
        <v>-44759</v>
      </c>
      <c r="L109" s="74" t="s">
        <v>182</v>
      </c>
      <c r="M109" s="75" t="s">
        <v>153</v>
      </c>
      <c r="N109" s="75"/>
      <c r="O109" s="76" t="s">
        <v>183</v>
      </c>
      <c r="P109" s="76" t="s">
        <v>184</v>
      </c>
    </row>
    <row r="110" spans="1:16" ht="12.75" customHeight="1" thickBot="1">
      <c r="A110" s="17" t="str">
        <f t="shared" si="18"/>
        <v> TKZ 26.14 </v>
      </c>
      <c r="B110" s="5" t="str">
        <f t="shared" si="19"/>
        <v>I</v>
      </c>
      <c r="C110" s="17">
        <f t="shared" si="20"/>
        <v>25640.356</v>
      </c>
      <c r="D110" s="33" t="str">
        <f t="shared" si="21"/>
        <v>vis</v>
      </c>
      <c r="E110" s="73">
        <f>VLOOKUP(C110,Active!C$21:E$972,3,FALSE)</f>
        <v>-32138.00927255024</v>
      </c>
      <c r="F110" s="5" t="s">
        <v>140</v>
      </c>
      <c r="G110" s="33" t="str">
        <f t="shared" si="22"/>
        <v>25640.356</v>
      </c>
      <c r="H110" s="17">
        <f t="shared" si="23"/>
        <v>-44676</v>
      </c>
      <c r="I110" s="74" t="s">
        <v>185</v>
      </c>
      <c r="J110" s="75" t="s">
        <v>186</v>
      </c>
      <c r="K110" s="74">
        <v>-44676</v>
      </c>
      <c r="L110" s="74" t="s">
        <v>187</v>
      </c>
      <c r="M110" s="75" t="s">
        <v>153</v>
      </c>
      <c r="N110" s="75"/>
      <c r="O110" s="76" t="s">
        <v>154</v>
      </c>
      <c r="P110" s="76" t="s">
        <v>155</v>
      </c>
    </row>
    <row r="111" spans="1:16" ht="12.75" customHeight="1" thickBot="1">
      <c r="A111" s="17" t="str">
        <f t="shared" si="18"/>
        <v> TKZ 26.14 </v>
      </c>
      <c r="B111" s="5" t="str">
        <f t="shared" si="19"/>
        <v>I</v>
      </c>
      <c r="C111" s="17">
        <f t="shared" si="20"/>
        <v>25642.165000000001</v>
      </c>
      <c r="D111" s="33" t="str">
        <f t="shared" si="21"/>
        <v>vis</v>
      </c>
      <c r="E111" s="73">
        <f>VLOOKUP(C111,Active!C$21:E$972,3,FALSE)</f>
        <v>-32135.00036758872</v>
      </c>
      <c r="F111" s="5" t="s">
        <v>140</v>
      </c>
      <c r="G111" s="33" t="str">
        <f t="shared" si="22"/>
        <v>25642.165</v>
      </c>
      <c r="H111" s="17">
        <f t="shared" si="23"/>
        <v>-44673</v>
      </c>
      <c r="I111" s="74" t="s">
        <v>188</v>
      </c>
      <c r="J111" s="75" t="s">
        <v>189</v>
      </c>
      <c r="K111" s="74">
        <v>-44673</v>
      </c>
      <c r="L111" s="74" t="s">
        <v>190</v>
      </c>
      <c r="M111" s="75" t="s">
        <v>153</v>
      </c>
      <c r="N111" s="75"/>
      <c r="O111" s="76" t="s">
        <v>154</v>
      </c>
      <c r="P111" s="76" t="s">
        <v>155</v>
      </c>
    </row>
    <row r="112" spans="1:16" ht="12.75" customHeight="1" thickBot="1">
      <c r="A112" s="17" t="str">
        <f t="shared" si="18"/>
        <v> TKZ 26.14 </v>
      </c>
      <c r="B112" s="5" t="str">
        <f t="shared" si="19"/>
        <v>I</v>
      </c>
      <c r="C112" s="17">
        <f t="shared" si="20"/>
        <v>25655.4</v>
      </c>
      <c r="D112" s="33" t="str">
        <f t="shared" si="21"/>
        <v>vis</v>
      </c>
      <c r="E112" s="73">
        <f>VLOOKUP(C112,Active!C$21:E$972,3,FALSE)</f>
        <v>-32112.986626756399</v>
      </c>
      <c r="F112" s="5" t="s">
        <v>140</v>
      </c>
      <c r="G112" s="33" t="str">
        <f t="shared" si="22"/>
        <v>25655.400</v>
      </c>
      <c r="H112" s="17">
        <f t="shared" si="23"/>
        <v>-44651</v>
      </c>
      <c r="I112" s="74" t="s">
        <v>191</v>
      </c>
      <c r="J112" s="75" t="s">
        <v>192</v>
      </c>
      <c r="K112" s="74">
        <v>-44651</v>
      </c>
      <c r="L112" s="74" t="s">
        <v>193</v>
      </c>
      <c r="M112" s="75" t="s">
        <v>153</v>
      </c>
      <c r="N112" s="75"/>
      <c r="O112" s="76" t="s">
        <v>154</v>
      </c>
      <c r="P112" s="76" t="s">
        <v>155</v>
      </c>
    </row>
    <row r="113" spans="1:16" ht="12.75" customHeight="1" thickBot="1">
      <c r="A113" s="17" t="str">
        <f t="shared" si="18"/>
        <v> TKZ 26.14 </v>
      </c>
      <c r="B113" s="5" t="str">
        <f t="shared" si="19"/>
        <v>I</v>
      </c>
      <c r="C113" s="17">
        <f t="shared" si="20"/>
        <v>25672.238000000001</v>
      </c>
      <c r="D113" s="33" t="str">
        <f t="shared" si="21"/>
        <v>vis</v>
      </c>
      <c r="E113" s="73">
        <f>VLOOKUP(C113,Active!C$21:E$972,3,FALSE)</f>
        <v>-32084.980025461755</v>
      </c>
      <c r="F113" s="5" t="s">
        <v>140</v>
      </c>
      <c r="G113" s="33" t="str">
        <f t="shared" si="22"/>
        <v>25672.238</v>
      </c>
      <c r="H113" s="17">
        <f t="shared" si="23"/>
        <v>-44623</v>
      </c>
      <c r="I113" s="74" t="s">
        <v>194</v>
      </c>
      <c r="J113" s="75" t="s">
        <v>195</v>
      </c>
      <c r="K113" s="74">
        <v>-44623</v>
      </c>
      <c r="L113" s="74" t="s">
        <v>164</v>
      </c>
      <c r="M113" s="75" t="s">
        <v>153</v>
      </c>
      <c r="N113" s="75"/>
      <c r="O113" s="76" t="s">
        <v>154</v>
      </c>
      <c r="P113" s="76" t="s">
        <v>155</v>
      </c>
    </row>
    <row r="114" spans="1:16" ht="12.75" customHeight="1" thickBot="1">
      <c r="A114" s="17" t="str">
        <f t="shared" si="18"/>
        <v> TKZ 26.14 </v>
      </c>
      <c r="B114" s="5" t="str">
        <f t="shared" si="19"/>
        <v>I</v>
      </c>
      <c r="C114" s="17">
        <f t="shared" si="20"/>
        <v>25673.436000000002</v>
      </c>
      <c r="D114" s="33" t="str">
        <f t="shared" si="21"/>
        <v>vis</v>
      </c>
      <c r="E114" s="73">
        <f>VLOOKUP(C114,Active!C$21:E$972,3,FALSE)</f>
        <v>-32082.987395199787</v>
      </c>
      <c r="F114" s="5" t="s">
        <v>140</v>
      </c>
      <c r="G114" s="33" t="str">
        <f t="shared" si="22"/>
        <v>25673.436</v>
      </c>
      <c r="H114" s="17">
        <f t="shared" si="23"/>
        <v>-44621</v>
      </c>
      <c r="I114" s="74" t="s">
        <v>196</v>
      </c>
      <c r="J114" s="75" t="s">
        <v>197</v>
      </c>
      <c r="K114" s="74">
        <v>-44621</v>
      </c>
      <c r="L114" s="74" t="s">
        <v>193</v>
      </c>
      <c r="M114" s="75" t="s">
        <v>153</v>
      </c>
      <c r="N114" s="75"/>
      <c r="O114" s="76" t="s">
        <v>154</v>
      </c>
      <c r="P114" s="76" t="s">
        <v>155</v>
      </c>
    </row>
    <row r="115" spans="1:16" ht="12.75" customHeight="1" thickBot="1">
      <c r="A115" s="17" t="str">
        <f t="shared" si="18"/>
        <v> TKZ 26.14 </v>
      </c>
      <c r="B115" s="5" t="str">
        <f t="shared" si="19"/>
        <v>I</v>
      </c>
      <c r="C115" s="17">
        <f t="shared" si="20"/>
        <v>25705.296999999999</v>
      </c>
      <c r="D115" s="33" t="str">
        <f t="shared" si="21"/>
        <v>vis</v>
      </c>
      <c r="E115" s="73">
        <f>VLOOKUP(C115,Active!C$21:E$972,3,FALSE)</f>
        <v>-32029.993077356306</v>
      </c>
      <c r="F115" s="5" t="s">
        <v>140</v>
      </c>
      <c r="G115" s="33" t="str">
        <f t="shared" si="22"/>
        <v>25705.297</v>
      </c>
      <c r="H115" s="17">
        <f t="shared" si="23"/>
        <v>-44568</v>
      </c>
      <c r="I115" s="74" t="s">
        <v>198</v>
      </c>
      <c r="J115" s="75" t="s">
        <v>199</v>
      </c>
      <c r="K115" s="74">
        <v>-44568</v>
      </c>
      <c r="L115" s="74" t="s">
        <v>200</v>
      </c>
      <c r="M115" s="75" t="s">
        <v>153</v>
      </c>
      <c r="N115" s="75"/>
      <c r="O115" s="76" t="s">
        <v>154</v>
      </c>
      <c r="P115" s="76" t="s">
        <v>155</v>
      </c>
    </row>
    <row r="116" spans="1:16" ht="12.75" customHeight="1" thickBot="1">
      <c r="A116" s="17" t="str">
        <f t="shared" si="18"/>
        <v> TKZ 26.14 </v>
      </c>
      <c r="B116" s="5" t="str">
        <f t="shared" si="19"/>
        <v>I</v>
      </c>
      <c r="C116" s="17">
        <f t="shared" si="20"/>
        <v>25714.308000000001</v>
      </c>
      <c r="D116" s="33" t="str">
        <f t="shared" si="21"/>
        <v>vis</v>
      </c>
      <c r="E116" s="73">
        <f>VLOOKUP(C116,Active!C$21:E$972,3,FALSE)</f>
        <v>-32015.00510465966</v>
      </c>
      <c r="F116" s="5" t="s">
        <v>140</v>
      </c>
      <c r="G116" s="33" t="str">
        <f t="shared" si="22"/>
        <v>25714.308</v>
      </c>
      <c r="H116" s="17">
        <f t="shared" si="23"/>
        <v>-44553</v>
      </c>
      <c r="I116" s="74" t="s">
        <v>201</v>
      </c>
      <c r="J116" s="75" t="s">
        <v>202</v>
      </c>
      <c r="K116" s="74">
        <v>-44553</v>
      </c>
      <c r="L116" s="74" t="s">
        <v>203</v>
      </c>
      <c r="M116" s="75" t="s">
        <v>153</v>
      </c>
      <c r="N116" s="75"/>
      <c r="O116" s="76" t="s">
        <v>154</v>
      </c>
      <c r="P116" s="76" t="s">
        <v>155</v>
      </c>
    </row>
    <row r="117" spans="1:16" ht="12.75" customHeight="1" thickBot="1">
      <c r="A117" s="17" t="str">
        <f t="shared" si="18"/>
        <v> TKZ 26.14 </v>
      </c>
      <c r="B117" s="5" t="str">
        <f t="shared" si="19"/>
        <v>I</v>
      </c>
      <c r="C117" s="17">
        <f t="shared" si="20"/>
        <v>25732.350999999999</v>
      </c>
      <c r="D117" s="33" t="str">
        <f t="shared" si="21"/>
        <v>vis</v>
      </c>
      <c r="E117" s="73">
        <f>VLOOKUP(C117,Active!C$21:E$972,3,FALSE)</f>
        <v>-31984.994230021388</v>
      </c>
      <c r="F117" s="5" t="s">
        <v>140</v>
      </c>
      <c r="G117" s="33" t="str">
        <f t="shared" si="22"/>
        <v>25732.351</v>
      </c>
      <c r="H117" s="17">
        <f t="shared" si="23"/>
        <v>-44523</v>
      </c>
      <c r="I117" s="74" t="s">
        <v>204</v>
      </c>
      <c r="J117" s="75" t="s">
        <v>205</v>
      </c>
      <c r="K117" s="74">
        <v>-44523</v>
      </c>
      <c r="L117" s="74" t="s">
        <v>179</v>
      </c>
      <c r="M117" s="75" t="s">
        <v>153</v>
      </c>
      <c r="N117" s="75"/>
      <c r="O117" s="76" t="s">
        <v>154</v>
      </c>
      <c r="P117" s="76" t="s">
        <v>155</v>
      </c>
    </row>
    <row r="118" spans="1:16" ht="12.75" customHeight="1" thickBot="1">
      <c r="A118" s="17" t="str">
        <f t="shared" si="18"/>
        <v> TKZ 26.14 </v>
      </c>
      <c r="B118" s="5" t="str">
        <f t="shared" si="19"/>
        <v>I</v>
      </c>
      <c r="C118" s="17">
        <f t="shared" si="20"/>
        <v>25881.445</v>
      </c>
      <c r="D118" s="33" t="str">
        <f t="shared" si="21"/>
        <v>vis</v>
      </c>
      <c r="E118" s="73">
        <f>VLOOKUP(C118,Active!C$21:E$972,3,FALSE)</f>
        <v>-31737.006570357313</v>
      </c>
      <c r="F118" s="5" t="s">
        <v>140</v>
      </c>
      <c r="G118" s="33" t="str">
        <f t="shared" si="22"/>
        <v>25881.445</v>
      </c>
      <c r="H118" s="17">
        <f t="shared" si="23"/>
        <v>-44275</v>
      </c>
      <c r="I118" s="74" t="s">
        <v>206</v>
      </c>
      <c r="J118" s="75" t="s">
        <v>207</v>
      </c>
      <c r="K118" s="74">
        <v>-44275</v>
      </c>
      <c r="L118" s="74" t="s">
        <v>208</v>
      </c>
      <c r="M118" s="75" t="s">
        <v>153</v>
      </c>
      <c r="N118" s="75"/>
      <c r="O118" s="76" t="s">
        <v>154</v>
      </c>
      <c r="P118" s="76" t="s">
        <v>155</v>
      </c>
    </row>
    <row r="119" spans="1:16" ht="12.75" customHeight="1" thickBot="1">
      <c r="A119" s="17" t="str">
        <f t="shared" si="18"/>
        <v> TKZ 26.14 </v>
      </c>
      <c r="B119" s="5" t="str">
        <f t="shared" si="19"/>
        <v>I</v>
      </c>
      <c r="C119" s="17">
        <f t="shared" si="20"/>
        <v>25884.458999999999</v>
      </c>
      <c r="D119" s="33" t="str">
        <f t="shared" si="21"/>
        <v>vis</v>
      </c>
      <c r="E119" s="73">
        <f>VLOOKUP(C119,Active!C$21:E$972,3,FALSE)</f>
        <v>-31731.993392052169</v>
      </c>
      <c r="F119" s="5" t="s">
        <v>140</v>
      </c>
      <c r="G119" s="33" t="str">
        <f t="shared" si="22"/>
        <v>25884.459</v>
      </c>
      <c r="H119" s="17">
        <f t="shared" si="23"/>
        <v>-44270</v>
      </c>
      <c r="I119" s="74" t="s">
        <v>209</v>
      </c>
      <c r="J119" s="75" t="s">
        <v>210</v>
      </c>
      <c r="K119" s="74">
        <v>-44270</v>
      </c>
      <c r="L119" s="74" t="s">
        <v>200</v>
      </c>
      <c r="M119" s="75" t="s">
        <v>153</v>
      </c>
      <c r="N119" s="75"/>
      <c r="O119" s="76" t="s">
        <v>154</v>
      </c>
      <c r="P119" s="76" t="s">
        <v>155</v>
      </c>
    </row>
    <row r="120" spans="1:16" ht="12.75" customHeight="1" thickBot="1">
      <c r="A120" s="17" t="str">
        <f t="shared" si="18"/>
        <v> TKZ 26.14 </v>
      </c>
      <c r="B120" s="5" t="str">
        <f t="shared" si="19"/>
        <v>I</v>
      </c>
      <c r="C120" s="17">
        <f t="shared" si="20"/>
        <v>25893.475999999999</v>
      </c>
      <c r="D120" s="33" t="str">
        <f t="shared" si="21"/>
        <v>vis</v>
      </c>
      <c r="E120" s="73">
        <f>VLOOKUP(C120,Active!C$21:E$972,3,FALSE)</f>
        <v>-31716.995439571245</v>
      </c>
      <c r="F120" s="5" t="s">
        <v>140</v>
      </c>
      <c r="G120" s="33" t="str">
        <f t="shared" si="22"/>
        <v>25893.476</v>
      </c>
      <c r="H120" s="17">
        <f t="shared" si="23"/>
        <v>-44255</v>
      </c>
      <c r="I120" s="74" t="s">
        <v>211</v>
      </c>
      <c r="J120" s="75" t="s">
        <v>212</v>
      </c>
      <c r="K120" s="74">
        <v>-44255</v>
      </c>
      <c r="L120" s="74" t="s">
        <v>213</v>
      </c>
      <c r="M120" s="75" t="s">
        <v>153</v>
      </c>
      <c r="N120" s="75"/>
      <c r="O120" s="76" t="s">
        <v>154</v>
      </c>
      <c r="P120" s="76" t="s">
        <v>155</v>
      </c>
    </row>
    <row r="121" spans="1:16" ht="12.75" customHeight="1" thickBot="1">
      <c r="A121" s="17" t="str">
        <f t="shared" si="18"/>
        <v> TKZ 26.14 </v>
      </c>
      <c r="B121" s="5" t="str">
        <f t="shared" si="19"/>
        <v>I</v>
      </c>
      <c r="C121" s="17">
        <f t="shared" si="20"/>
        <v>25951.19</v>
      </c>
      <c r="D121" s="33" t="str">
        <f t="shared" si="21"/>
        <v>vis</v>
      </c>
      <c r="E121" s="73">
        <f>VLOOKUP(C121,Active!C$21:E$972,3,FALSE)</f>
        <v>-31620.999894546949</v>
      </c>
      <c r="F121" s="5" t="s">
        <v>140</v>
      </c>
      <c r="G121" s="33" t="str">
        <f t="shared" si="22"/>
        <v>25951.190</v>
      </c>
      <c r="H121" s="17">
        <f t="shared" si="23"/>
        <v>-44159</v>
      </c>
      <c r="I121" s="74" t="s">
        <v>214</v>
      </c>
      <c r="J121" s="75" t="s">
        <v>215</v>
      </c>
      <c r="K121" s="74">
        <v>-44159</v>
      </c>
      <c r="L121" s="74" t="s">
        <v>216</v>
      </c>
      <c r="M121" s="75" t="s">
        <v>153</v>
      </c>
      <c r="N121" s="75"/>
      <c r="O121" s="76" t="s">
        <v>154</v>
      </c>
      <c r="P121" s="76" t="s">
        <v>155</v>
      </c>
    </row>
    <row r="122" spans="1:16" ht="12.75" customHeight="1" thickBot="1">
      <c r="A122" s="17" t="str">
        <f t="shared" si="18"/>
        <v> TKZ 26.14 </v>
      </c>
      <c r="B122" s="5" t="str">
        <f t="shared" si="19"/>
        <v>I</v>
      </c>
      <c r="C122" s="17">
        <f t="shared" si="20"/>
        <v>25966.214</v>
      </c>
      <c r="D122" s="33" t="str">
        <f t="shared" si="21"/>
        <v>vis</v>
      </c>
      <c r="E122" s="73">
        <f>VLOOKUP(C122,Active!C$21:E$972,3,FALSE)</f>
        <v>-31596.010514700723</v>
      </c>
      <c r="F122" s="5" t="s">
        <v>140</v>
      </c>
      <c r="G122" s="33" t="str">
        <f t="shared" si="22"/>
        <v>25966.214</v>
      </c>
      <c r="H122" s="17">
        <f t="shared" si="23"/>
        <v>-44134</v>
      </c>
      <c r="I122" s="74" t="s">
        <v>217</v>
      </c>
      <c r="J122" s="75" t="s">
        <v>218</v>
      </c>
      <c r="K122" s="74">
        <v>-44134</v>
      </c>
      <c r="L122" s="74" t="s">
        <v>219</v>
      </c>
      <c r="M122" s="75" t="s">
        <v>153</v>
      </c>
      <c r="N122" s="75"/>
      <c r="O122" s="76" t="s">
        <v>154</v>
      </c>
      <c r="P122" s="76" t="s">
        <v>155</v>
      </c>
    </row>
    <row r="123" spans="1:16" ht="12.75" customHeight="1" thickBot="1">
      <c r="A123" s="17" t="str">
        <f t="shared" si="18"/>
        <v> TKZ 26.14 </v>
      </c>
      <c r="B123" s="5" t="str">
        <f t="shared" si="19"/>
        <v>I</v>
      </c>
      <c r="C123" s="17">
        <f t="shared" si="20"/>
        <v>25975.234</v>
      </c>
      <c r="D123" s="33" t="str">
        <f t="shared" si="21"/>
        <v>vis</v>
      </c>
      <c r="E123" s="73">
        <f>VLOOKUP(C123,Active!C$21:E$972,3,FALSE)</f>
        <v>-31581.007572327657</v>
      </c>
      <c r="F123" s="5" t="s">
        <v>140</v>
      </c>
      <c r="G123" s="33" t="str">
        <f t="shared" si="22"/>
        <v>25975.234</v>
      </c>
      <c r="H123" s="17">
        <f t="shared" si="23"/>
        <v>-44119</v>
      </c>
      <c r="I123" s="74" t="s">
        <v>220</v>
      </c>
      <c r="J123" s="75" t="s">
        <v>221</v>
      </c>
      <c r="K123" s="74">
        <v>-44119</v>
      </c>
      <c r="L123" s="74" t="s">
        <v>187</v>
      </c>
      <c r="M123" s="75" t="s">
        <v>153</v>
      </c>
      <c r="N123" s="75"/>
      <c r="O123" s="76" t="s">
        <v>154</v>
      </c>
      <c r="P123" s="76" t="s">
        <v>155</v>
      </c>
    </row>
    <row r="124" spans="1:16" ht="12.75" customHeight="1" thickBot="1">
      <c r="A124" s="17" t="str">
        <f t="shared" si="18"/>
        <v> TKZ 26.14 </v>
      </c>
      <c r="B124" s="5" t="str">
        <f t="shared" si="19"/>
        <v>I</v>
      </c>
      <c r="C124" s="17">
        <f t="shared" si="20"/>
        <v>26011.31</v>
      </c>
      <c r="D124" s="33" t="str">
        <f t="shared" si="21"/>
        <v>vis</v>
      </c>
      <c r="E124" s="73">
        <f>VLOOKUP(C124,Active!C$21:E$972,3,FALSE)</f>
        <v>-31521.002456024911</v>
      </c>
      <c r="F124" s="5" t="s">
        <v>140</v>
      </c>
      <c r="G124" s="33" t="str">
        <f t="shared" si="22"/>
        <v>26011.310</v>
      </c>
      <c r="H124" s="17">
        <f t="shared" si="23"/>
        <v>-44059</v>
      </c>
      <c r="I124" s="74" t="s">
        <v>222</v>
      </c>
      <c r="J124" s="75" t="s">
        <v>223</v>
      </c>
      <c r="K124" s="74">
        <v>-44059</v>
      </c>
      <c r="L124" s="74" t="s">
        <v>224</v>
      </c>
      <c r="M124" s="75" t="s">
        <v>153</v>
      </c>
      <c r="N124" s="75"/>
      <c r="O124" s="76" t="s">
        <v>154</v>
      </c>
      <c r="P124" s="76" t="s">
        <v>155</v>
      </c>
    </row>
    <row r="125" spans="1:16" ht="12.75" customHeight="1" thickBot="1">
      <c r="A125" s="17" t="str">
        <f t="shared" si="18"/>
        <v> CPRI 25.29 </v>
      </c>
      <c r="B125" s="5" t="str">
        <f t="shared" si="19"/>
        <v>I</v>
      </c>
      <c r="C125" s="17">
        <f t="shared" si="20"/>
        <v>28425.794999999998</v>
      </c>
      <c r="D125" s="33" t="str">
        <f t="shared" si="21"/>
        <v>vis</v>
      </c>
      <c r="E125" s="73">
        <f>VLOOKUP(C125,Active!C$21:E$972,3,FALSE)</f>
        <v>-27504.995880012393</v>
      </c>
      <c r="F125" s="5" t="s">
        <v>140</v>
      </c>
      <c r="G125" s="33" t="str">
        <f t="shared" si="22"/>
        <v>28425.795</v>
      </c>
      <c r="H125" s="17">
        <f t="shared" si="23"/>
        <v>-40043</v>
      </c>
      <c r="I125" s="74" t="s">
        <v>225</v>
      </c>
      <c r="J125" s="75" t="s">
        <v>226</v>
      </c>
      <c r="K125" s="74">
        <v>-40043</v>
      </c>
      <c r="L125" s="74" t="s">
        <v>227</v>
      </c>
      <c r="M125" s="75" t="s">
        <v>153</v>
      </c>
      <c r="N125" s="75"/>
      <c r="O125" s="76" t="s">
        <v>228</v>
      </c>
      <c r="P125" s="76" t="s">
        <v>229</v>
      </c>
    </row>
    <row r="126" spans="1:16" ht="12.75" customHeight="1" thickBot="1">
      <c r="A126" s="17" t="str">
        <f t="shared" si="18"/>
        <v> CPRI 25.29 </v>
      </c>
      <c r="B126" s="5" t="str">
        <f t="shared" si="19"/>
        <v>I</v>
      </c>
      <c r="C126" s="17">
        <f t="shared" si="20"/>
        <v>28428.803</v>
      </c>
      <c r="D126" s="33" t="str">
        <f t="shared" si="21"/>
        <v>vis</v>
      </c>
      <c r="E126" s="73">
        <f>VLOOKUP(C126,Active!C$21:E$972,3,FALSE)</f>
        <v>-27499.992681491527</v>
      </c>
      <c r="F126" s="5" t="s">
        <v>140</v>
      </c>
      <c r="G126" s="33" t="str">
        <f t="shared" si="22"/>
        <v>28428.803</v>
      </c>
      <c r="H126" s="17">
        <f t="shared" si="23"/>
        <v>-40038</v>
      </c>
      <c r="I126" s="74" t="s">
        <v>230</v>
      </c>
      <c r="J126" s="75" t="s">
        <v>231</v>
      </c>
      <c r="K126" s="74">
        <v>-40038</v>
      </c>
      <c r="L126" s="74" t="s">
        <v>208</v>
      </c>
      <c r="M126" s="75" t="s">
        <v>153</v>
      </c>
      <c r="N126" s="75"/>
      <c r="O126" s="76" t="s">
        <v>228</v>
      </c>
      <c r="P126" s="76" t="s">
        <v>229</v>
      </c>
    </row>
    <row r="127" spans="1:16" ht="12.75" customHeight="1" thickBot="1">
      <c r="A127" s="17" t="str">
        <f t="shared" si="18"/>
        <v> CPRI 25.29 </v>
      </c>
      <c r="B127" s="5" t="str">
        <f t="shared" si="19"/>
        <v>I</v>
      </c>
      <c r="C127" s="17">
        <f t="shared" si="20"/>
        <v>28437.824000000001</v>
      </c>
      <c r="D127" s="33" t="str">
        <f t="shared" si="21"/>
        <v>vis</v>
      </c>
      <c r="E127" s="73">
        <f>VLOOKUP(C127,Active!C$21:E$972,3,FALSE)</f>
        <v>-27484.988075821078</v>
      </c>
      <c r="F127" s="5" t="s">
        <v>140</v>
      </c>
      <c r="G127" s="33" t="str">
        <f t="shared" si="22"/>
        <v>28437.824</v>
      </c>
      <c r="H127" s="17">
        <f t="shared" si="23"/>
        <v>-40023</v>
      </c>
      <c r="I127" s="74" t="s">
        <v>232</v>
      </c>
      <c r="J127" s="75" t="s">
        <v>233</v>
      </c>
      <c r="K127" s="74">
        <v>-40023</v>
      </c>
      <c r="L127" s="74" t="s">
        <v>216</v>
      </c>
      <c r="M127" s="75" t="s">
        <v>153</v>
      </c>
      <c r="N127" s="75"/>
      <c r="O127" s="76" t="s">
        <v>228</v>
      </c>
      <c r="P127" s="76" t="s">
        <v>229</v>
      </c>
    </row>
    <row r="128" spans="1:16" ht="12.75" customHeight="1" thickBot="1">
      <c r="A128" s="17" t="str">
        <f t="shared" si="18"/>
        <v> CPRI 25.29 </v>
      </c>
      <c r="B128" s="5" t="str">
        <f t="shared" si="19"/>
        <v>I</v>
      </c>
      <c r="C128" s="17">
        <f t="shared" si="20"/>
        <v>28461.873</v>
      </c>
      <c r="D128" s="33" t="str">
        <f t="shared" si="21"/>
        <v>vis</v>
      </c>
      <c r="E128" s="73">
        <f>VLOOKUP(C128,Active!C$21:E$972,3,FALSE)</f>
        <v>-27444.987437114887</v>
      </c>
      <c r="F128" s="5" t="s">
        <v>140</v>
      </c>
      <c r="G128" s="33" t="str">
        <f t="shared" si="22"/>
        <v>28461.873</v>
      </c>
      <c r="H128" s="17">
        <f t="shared" si="23"/>
        <v>-39983</v>
      </c>
      <c r="I128" s="74" t="s">
        <v>234</v>
      </c>
      <c r="J128" s="75" t="s">
        <v>235</v>
      </c>
      <c r="K128" s="74">
        <v>-39983</v>
      </c>
      <c r="L128" s="74" t="s">
        <v>216</v>
      </c>
      <c r="M128" s="75" t="s">
        <v>153</v>
      </c>
      <c r="N128" s="75"/>
      <c r="O128" s="76" t="s">
        <v>228</v>
      </c>
      <c r="P128" s="76" t="s">
        <v>229</v>
      </c>
    </row>
    <row r="129" spans="1:16" ht="12.75" customHeight="1" thickBot="1">
      <c r="A129" s="17" t="str">
        <f t="shared" si="18"/>
        <v> CPRI 25.29 </v>
      </c>
      <c r="B129" s="5" t="str">
        <f t="shared" si="19"/>
        <v>I</v>
      </c>
      <c r="C129" s="17">
        <f t="shared" si="20"/>
        <v>28484.722000000002</v>
      </c>
      <c r="D129" s="33" t="str">
        <f t="shared" si="21"/>
        <v>vis</v>
      </c>
      <c r="E129" s="73">
        <f>VLOOKUP(C129,Active!C$21:E$972,3,FALSE)</f>
        <v>-27406.982755265417</v>
      </c>
      <c r="F129" s="5" t="s">
        <v>140</v>
      </c>
      <c r="G129" s="33" t="str">
        <f t="shared" si="22"/>
        <v>28484.722</v>
      </c>
      <c r="H129" s="17">
        <f t="shared" si="23"/>
        <v>-39945</v>
      </c>
      <c r="I129" s="74" t="s">
        <v>236</v>
      </c>
      <c r="J129" s="75" t="s">
        <v>237</v>
      </c>
      <c r="K129" s="74">
        <v>-39945</v>
      </c>
      <c r="L129" s="74" t="s">
        <v>213</v>
      </c>
      <c r="M129" s="75" t="s">
        <v>153</v>
      </c>
      <c r="N129" s="75"/>
      <c r="O129" s="76" t="s">
        <v>228</v>
      </c>
      <c r="P129" s="76" t="s">
        <v>229</v>
      </c>
    </row>
    <row r="130" spans="1:16" ht="12.75" customHeight="1" thickBot="1">
      <c r="A130" s="17" t="str">
        <f t="shared" si="18"/>
        <v> CPRI 25.29 </v>
      </c>
      <c r="B130" s="5" t="str">
        <f t="shared" si="19"/>
        <v>I</v>
      </c>
      <c r="C130" s="17">
        <f t="shared" si="20"/>
        <v>28516.582999999999</v>
      </c>
      <c r="D130" s="33" t="str">
        <f t="shared" si="21"/>
        <v>vis</v>
      </c>
      <c r="E130" s="73">
        <f>VLOOKUP(C130,Active!C$21:E$972,3,FALSE)</f>
        <v>-27353.988437421933</v>
      </c>
      <c r="F130" s="5" t="s">
        <v>140</v>
      </c>
      <c r="G130" s="33" t="str">
        <f t="shared" si="22"/>
        <v>28516.583</v>
      </c>
      <c r="H130" s="17">
        <f t="shared" si="23"/>
        <v>-39892</v>
      </c>
      <c r="I130" s="74" t="s">
        <v>238</v>
      </c>
      <c r="J130" s="75" t="s">
        <v>239</v>
      </c>
      <c r="K130" s="74">
        <v>-39892</v>
      </c>
      <c r="L130" s="74" t="s">
        <v>216</v>
      </c>
      <c r="M130" s="75" t="s">
        <v>153</v>
      </c>
      <c r="N130" s="75"/>
      <c r="O130" s="76" t="s">
        <v>228</v>
      </c>
      <c r="P130" s="76" t="s">
        <v>229</v>
      </c>
    </row>
    <row r="131" spans="1:16" ht="12.75" customHeight="1" thickBot="1">
      <c r="A131" s="17" t="str">
        <f t="shared" si="18"/>
        <v> CPRI 25.29 </v>
      </c>
      <c r="B131" s="5" t="str">
        <f t="shared" si="19"/>
        <v>I</v>
      </c>
      <c r="C131" s="17">
        <f t="shared" si="20"/>
        <v>28517.787</v>
      </c>
      <c r="D131" s="33" t="str">
        <f t="shared" si="21"/>
        <v>vis</v>
      </c>
      <c r="E131" s="73">
        <f>VLOOKUP(C131,Active!C$21:E$972,3,FALSE)</f>
        <v>-27351.98582737568</v>
      </c>
      <c r="F131" s="5" t="s">
        <v>140</v>
      </c>
      <c r="G131" s="33" t="str">
        <f t="shared" si="22"/>
        <v>28517.787</v>
      </c>
      <c r="H131" s="17">
        <f t="shared" si="23"/>
        <v>-39890</v>
      </c>
      <c r="I131" s="74" t="s">
        <v>240</v>
      </c>
      <c r="J131" s="75" t="s">
        <v>241</v>
      </c>
      <c r="K131" s="74">
        <v>-39890</v>
      </c>
      <c r="L131" s="74" t="s">
        <v>190</v>
      </c>
      <c r="M131" s="75" t="s">
        <v>153</v>
      </c>
      <c r="N131" s="75"/>
      <c r="O131" s="76" t="s">
        <v>228</v>
      </c>
      <c r="P131" s="76" t="s">
        <v>229</v>
      </c>
    </row>
    <row r="132" spans="1:16" ht="12.75" customHeight="1" thickBot="1">
      <c r="A132" s="17" t="str">
        <f t="shared" si="18"/>
        <v> CPRI 25.29 </v>
      </c>
      <c r="B132" s="5" t="str">
        <f t="shared" si="19"/>
        <v>I</v>
      </c>
      <c r="C132" s="17">
        <f t="shared" si="20"/>
        <v>28576.706999999999</v>
      </c>
      <c r="D132" s="33" t="str">
        <f t="shared" si="21"/>
        <v>vis</v>
      </c>
      <c r="E132" s="73">
        <f>VLOOKUP(C132,Active!C$21:E$972,3,FALSE)</f>
        <v>-27253.984345710374</v>
      </c>
      <c r="F132" s="5" t="s">
        <v>140</v>
      </c>
      <c r="G132" s="33" t="str">
        <f t="shared" si="22"/>
        <v>28576.707</v>
      </c>
      <c r="H132" s="17">
        <f t="shared" si="23"/>
        <v>-39792</v>
      </c>
      <c r="I132" s="74" t="s">
        <v>242</v>
      </c>
      <c r="J132" s="75" t="s">
        <v>243</v>
      </c>
      <c r="K132" s="74">
        <v>-39792</v>
      </c>
      <c r="L132" s="74" t="s">
        <v>182</v>
      </c>
      <c r="M132" s="75" t="s">
        <v>153</v>
      </c>
      <c r="N132" s="75"/>
      <c r="O132" s="76" t="s">
        <v>228</v>
      </c>
      <c r="P132" s="76" t="s">
        <v>229</v>
      </c>
    </row>
    <row r="133" spans="1:16" ht="12.75" customHeight="1" thickBot="1">
      <c r="A133" s="17" t="str">
        <f t="shared" si="18"/>
        <v> PZ 8.356 </v>
      </c>
      <c r="B133" s="5" t="str">
        <f t="shared" si="19"/>
        <v>I</v>
      </c>
      <c r="C133" s="17">
        <f t="shared" si="20"/>
        <v>29136.44</v>
      </c>
      <c r="D133" s="33" t="str">
        <f t="shared" si="21"/>
        <v>vis</v>
      </c>
      <c r="E133" s="73">
        <f>VLOOKUP(C133,Active!C$21:E$972,3,FALSE)</f>
        <v>-26322.981912971627</v>
      </c>
      <c r="F133" s="5" t="s">
        <v>140</v>
      </c>
      <c r="G133" s="33" t="str">
        <f t="shared" si="22"/>
        <v>29136.44</v>
      </c>
      <c r="H133" s="17">
        <f t="shared" si="23"/>
        <v>-38861</v>
      </c>
      <c r="I133" s="74" t="s">
        <v>244</v>
      </c>
      <c r="J133" s="75" t="s">
        <v>245</v>
      </c>
      <c r="K133" s="74">
        <v>-38861</v>
      </c>
      <c r="L133" s="74" t="s">
        <v>246</v>
      </c>
      <c r="M133" s="75" t="s">
        <v>143</v>
      </c>
      <c r="N133" s="75"/>
      <c r="O133" s="76" t="s">
        <v>247</v>
      </c>
      <c r="P133" s="76" t="s">
        <v>248</v>
      </c>
    </row>
    <row r="134" spans="1:16" ht="12.75" customHeight="1" thickBot="1">
      <c r="A134" s="17" t="str">
        <f t="shared" si="18"/>
        <v> BTOK 49.384 </v>
      </c>
      <c r="B134" s="5" t="str">
        <f t="shared" si="19"/>
        <v>I</v>
      </c>
      <c r="C134" s="17">
        <f t="shared" si="20"/>
        <v>32206.84</v>
      </c>
      <c r="D134" s="33" t="str">
        <f t="shared" si="21"/>
        <v>vis</v>
      </c>
      <c r="E134" s="73">
        <f>VLOOKUP(C134,Active!C$21:E$972,3,FALSE)</f>
        <v>-21215.993635558902</v>
      </c>
      <c r="F134" s="5" t="s">
        <v>140</v>
      </c>
      <c r="G134" s="33" t="str">
        <f t="shared" si="22"/>
        <v>32206.84</v>
      </c>
      <c r="H134" s="17">
        <f t="shared" si="23"/>
        <v>-33754</v>
      </c>
      <c r="I134" s="74" t="s">
        <v>249</v>
      </c>
      <c r="J134" s="75" t="s">
        <v>250</v>
      </c>
      <c r="K134" s="74">
        <v>-33754</v>
      </c>
      <c r="L134" s="74" t="s">
        <v>251</v>
      </c>
      <c r="M134" s="75" t="s">
        <v>143</v>
      </c>
      <c r="N134" s="75"/>
      <c r="O134" s="76" t="s">
        <v>252</v>
      </c>
      <c r="P134" s="76" t="s">
        <v>253</v>
      </c>
    </row>
    <row r="135" spans="1:16" ht="12.75" customHeight="1" thickBot="1">
      <c r="A135" s="17" t="str">
        <f t="shared" si="18"/>
        <v> MVS 173 </v>
      </c>
      <c r="B135" s="5" t="str">
        <f t="shared" si="19"/>
        <v>I</v>
      </c>
      <c r="C135" s="17">
        <f t="shared" si="20"/>
        <v>33359.389000000003</v>
      </c>
      <c r="D135" s="33" t="str">
        <f t="shared" si="21"/>
        <v>vis</v>
      </c>
      <c r="E135" s="73">
        <f>VLOOKUP(C135,Active!C$21:E$972,3,FALSE)</f>
        <v>-19298.961902838812</v>
      </c>
      <c r="F135" s="5" t="s">
        <v>140</v>
      </c>
      <c r="G135" s="33" t="str">
        <f t="shared" si="22"/>
        <v>33359.389</v>
      </c>
      <c r="H135" s="17">
        <f t="shared" si="23"/>
        <v>-31837</v>
      </c>
      <c r="I135" s="74" t="s">
        <v>254</v>
      </c>
      <c r="J135" s="75" t="s">
        <v>255</v>
      </c>
      <c r="K135" s="74">
        <v>-31837</v>
      </c>
      <c r="L135" s="74" t="s">
        <v>190</v>
      </c>
      <c r="M135" s="75" t="s">
        <v>147</v>
      </c>
      <c r="N135" s="75"/>
      <c r="O135" s="76" t="s">
        <v>256</v>
      </c>
      <c r="P135" s="76" t="s">
        <v>257</v>
      </c>
    </row>
    <row r="136" spans="1:16" ht="12.75" customHeight="1" thickBot="1">
      <c r="A136" s="17" t="str">
        <f t="shared" si="18"/>
        <v> MVS 173 </v>
      </c>
      <c r="B136" s="5" t="str">
        <f t="shared" si="19"/>
        <v>I</v>
      </c>
      <c r="C136" s="17">
        <f t="shared" si="20"/>
        <v>33568.572999999997</v>
      </c>
      <c r="D136" s="33" t="str">
        <f t="shared" si="21"/>
        <v>vis</v>
      </c>
      <c r="E136" s="73">
        <f>VLOOKUP(C136,Active!C$21:E$972,3,FALSE)</f>
        <v>-18951.026703574131</v>
      </c>
      <c r="F136" s="5" t="s">
        <v>140</v>
      </c>
      <c r="G136" s="33" t="str">
        <f t="shared" si="22"/>
        <v>33568.573</v>
      </c>
      <c r="H136" s="17">
        <f t="shared" si="23"/>
        <v>-31489</v>
      </c>
      <c r="I136" s="74" t="s">
        <v>258</v>
      </c>
      <c r="J136" s="75" t="s">
        <v>259</v>
      </c>
      <c r="K136" s="74">
        <v>-31489</v>
      </c>
      <c r="L136" s="74" t="s">
        <v>260</v>
      </c>
      <c r="M136" s="75" t="s">
        <v>147</v>
      </c>
      <c r="N136" s="75"/>
      <c r="O136" s="76" t="s">
        <v>256</v>
      </c>
      <c r="P136" s="76" t="s">
        <v>257</v>
      </c>
    </row>
    <row r="137" spans="1:16" ht="12.75" customHeight="1" thickBot="1">
      <c r="A137" s="17" t="str">
        <f t="shared" si="18"/>
        <v> MVS 173 </v>
      </c>
      <c r="B137" s="5" t="str">
        <f t="shared" si="19"/>
        <v>I</v>
      </c>
      <c r="C137" s="17">
        <f t="shared" si="20"/>
        <v>33630.502999999997</v>
      </c>
      <c r="D137" s="33" t="str">
        <f t="shared" si="21"/>
        <v>vis</v>
      </c>
      <c r="E137" s="73">
        <f>VLOOKUP(C137,Active!C$21:E$972,3,FALSE)</f>
        <v>-18848.018696793202</v>
      </c>
      <c r="F137" s="5" t="s">
        <v>140</v>
      </c>
      <c r="G137" s="33" t="str">
        <f t="shared" si="22"/>
        <v>33630.503</v>
      </c>
      <c r="H137" s="17">
        <f t="shared" si="23"/>
        <v>-31386</v>
      </c>
      <c r="I137" s="74" t="s">
        <v>261</v>
      </c>
      <c r="J137" s="75" t="s">
        <v>262</v>
      </c>
      <c r="K137" s="74">
        <v>-31386</v>
      </c>
      <c r="L137" s="74" t="s">
        <v>263</v>
      </c>
      <c r="M137" s="75" t="s">
        <v>147</v>
      </c>
      <c r="N137" s="75"/>
      <c r="O137" s="76" t="s">
        <v>256</v>
      </c>
      <c r="P137" s="76" t="s">
        <v>257</v>
      </c>
    </row>
    <row r="138" spans="1:16" ht="12.75" customHeight="1" thickBot="1">
      <c r="A138" s="17" t="str">
        <f t="shared" si="18"/>
        <v> MVS 173 </v>
      </c>
      <c r="B138" s="5" t="str">
        <f t="shared" si="19"/>
        <v>I</v>
      </c>
      <c r="C138" s="17">
        <f t="shared" si="20"/>
        <v>33924.546000000002</v>
      </c>
      <c r="D138" s="33" t="str">
        <f t="shared" si="21"/>
        <v>vis</v>
      </c>
      <c r="E138" s="73">
        <f>VLOOKUP(C138,Active!C$21:E$972,3,FALSE)</f>
        <v>-18358.937745107658</v>
      </c>
      <c r="F138" s="5" t="s">
        <v>140</v>
      </c>
      <c r="G138" s="33" t="str">
        <f t="shared" si="22"/>
        <v>33924.546</v>
      </c>
      <c r="H138" s="17">
        <f t="shared" si="23"/>
        <v>-30897</v>
      </c>
      <c r="I138" s="74" t="s">
        <v>264</v>
      </c>
      <c r="J138" s="75" t="s">
        <v>265</v>
      </c>
      <c r="K138" s="74">
        <v>-30897</v>
      </c>
      <c r="L138" s="74" t="s">
        <v>266</v>
      </c>
      <c r="M138" s="75" t="s">
        <v>147</v>
      </c>
      <c r="N138" s="75"/>
      <c r="O138" s="76" t="s">
        <v>256</v>
      </c>
      <c r="P138" s="76" t="s">
        <v>257</v>
      </c>
    </row>
    <row r="139" spans="1:16" ht="12.75" customHeight="1" thickBot="1">
      <c r="A139" s="17" t="str">
        <f t="shared" ref="A139:A170" si="24">P139</f>
        <v> MVS 173 </v>
      </c>
      <c r="B139" s="5" t="str">
        <f t="shared" ref="B139:B170" si="25">IF(H139=INT(H139),"I","II")</f>
        <v>I</v>
      </c>
      <c r="C139" s="17">
        <f t="shared" ref="C139:C170" si="26">1*G139</f>
        <v>33930.580999999998</v>
      </c>
      <c r="D139" s="33" t="str">
        <f t="shared" ref="D139:D170" si="27">VLOOKUP(F139,I$1:J$5,2,FALSE)</f>
        <v>vis</v>
      </c>
      <c r="E139" s="73">
        <f>VLOOKUP(C139,Active!C$21:E$972,3,FALSE)</f>
        <v>-18348.899745415707</v>
      </c>
      <c r="F139" s="5" t="s">
        <v>140</v>
      </c>
      <c r="G139" s="33" t="str">
        <f t="shared" ref="G139:G170" si="28">MID(I139,3,LEN(I139)-3)</f>
        <v>33930.581</v>
      </c>
      <c r="H139" s="17">
        <f t="shared" ref="H139:H170" si="29">1*K139</f>
        <v>-30887</v>
      </c>
      <c r="I139" s="74" t="s">
        <v>267</v>
      </c>
      <c r="J139" s="75" t="s">
        <v>268</v>
      </c>
      <c r="K139" s="74">
        <v>-30887</v>
      </c>
      <c r="L139" s="74" t="s">
        <v>269</v>
      </c>
      <c r="M139" s="75" t="s">
        <v>147</v>
      </c>
      <c r="N139" s="75"/>
      <c r="O139" s="76" t="s">
        <v>256</v>
      </c>
      <c r="P139" s="76" t="s">
        <v>257</v>
      </c>
    </row>
    <row r="140" spans="1:16" ht="12.75" customHeight="1" thickBot="1">
      <c r="A140" s="17" t="str">
        <f t="shared" si="24"/>
        <v> MVS 173 </v>
      </c>
      <c r="B140" s="5" t="str">
        <f t="shared" si="25"/>
        <v>I</v>
      </c>
      <c r="C140" s="17">
        <f t="shared" si="26"/>
        <v>34087.411</v>
      </c>
      <c r="D140" s="33" t="str">
        <f t="shared" si="27"/>
        <v>vis</v>
      </c>
      <c r="E140" s="73">
        <f>VLOOKUP(C140,Active!C$21:E$972,3,FALSE)</f>
        <v>-18088.044817215261</v>
      </c>
      <c r="F140" s="5" t="s">
        <v>140</v>
      </c>
      <c r="G140" s="33" t="str">
        <f t="shared" si="28"/>
        <v>34087.411</v>
      </c>
      <c r="H140" s="17">
        <f t="shared" si="29"/>
        <v>-30626</v>
      </c>
      <c r="I140" s="74" t="s">
        <v>270</v>
      </c>
      <c r="J140" s="75" t="s">
        <v>271</v>
      </c>
      <c r="K140" s="74">
        <v>-30626</v>
      </c>
      <c r="L140" s="74" t="s">
        <v>272</v>
      </c>
      <c r="M140" s="75" t="s">
        <v>147</v>
      </c>
      <c r="N140" s="75"/>
      <c r="O140" s="76" t="s">
        <v>256</v>
      </c>
      <c r="P140" s="76" t="s">
        <v>257</v>
      </c>
    </row>
    <row r="141" spans="1:16" ht="12.75" customHeight="1" thickBot="1">
      <c r="A141" s="17" t="str">
        <f t="shared" si="24"/>
        <v> MVS 173 </v>
      </c>
      <c r="B141" s="5" t="str">
        <f t="shared" si="25"/>
        <v>I</v>
      </c>
      <c r="C141" s="17">
        <f t="shared" si="26"/>
        <v>34122.358999999997</v>
      </c>
      <c r="D141" s="33" t="str">
        <f t="shared" si="27"/>
        <v>vis</v>
      </c>
      <c r="E141" s="73">
        <f>VLOOKUP(C141,Active!C$21:E$972,3,FALSE)</f>
        <v>-18029.915900357846</v>
      </c>
      <c r="F141" s="5" t="s">
        <v>140</v>
      </c>
      <c r="G141" s="33" t="str">
        <f t="shared" si="28"/>
        <v>34122.359</v>
      </c>
      <c r="H141" s="17">
        <f t="shared" si="29"/>
        <v>-30568</v>
      </c>
      <c r="I141" s="74" t="s">
        <v>273</v>
      </c>
      <c r="J141" s="75" t="s">
        <v>274</v>
      </c>
      <c r="K141" s="74">
        <v>-30568</v>
      </c>
      <c r="L141" s="74" t="s">
        <v>275</v>
      </c>
      <c r="M141" s="75" t="s">
        <v>147</v>
      </c>
      <c r="N141" s="75"/>
      <c r="O141" s="76" t="s">
        <v>256</v>
      </c>
      <c r="P141" s="76" t="s">
        <v>257</v>
      </c>
    </row>
    <row r="142" spans="1:16" ht="12.75" customHeight="1" thickBot="1">
      <c r="A142" s="17" t="str">
        <f t="shared" si="24"/>
        <v> MVS 173 </v>
      </c>
      <c r="B142" s="5" t="str">
        <f t="shared" si="25"/>
        <v>I</v>
      </c>
      <c r="C142" s="17">
        <f t="shared" si="26"/>
        <v>34251.574000000001</v>
      </c>
      <c r="D142" s="33" t="str">
        <f t="shared" si="27"/>
        <v>vis</v>
      </c>
      <c r="E142" s="73">
        <f>VLOOKUP(C142,Active!C$21:E$972,3,FALSE)</f>
        <v>-17814.992929322834</v>
      </c>
      <c r="F142" s="5" t="s">
        <v>140</v>
      </c>
      <c r="G142" s="33" t="str">
        <f t="shared" si="28"/>
        <v>34251.574</v>
      </c>
      <c r="H142" s="17">
        <f t="shared" si="29"/>
        <v>-30353</v>
      </c>
      <c r="I142" s="74" t="s">
        <v>276</v>
      </c>
      <c r="J142" s="75" t="s">
        <v>277</v>
      </c>
      <c r="K142" s="74">
        <v>-30353</v>
      </c>
      <c r="L142" s="74" t="s">
        <v>278</v>
      </c>
      <c r="M142" s="75" t="s">
        <v>147</v>
      </c>
      <c r="N142" s="75"/>
      <c r="O142" s="76" t="s">
        <v>256</v>
      </c>
      <c r="P142" s="76" t="s">
        <v>257</v>
      </c>
    </row>
    <row r="143" spans="1:16" ht="12.75" customHeight="1" thickBot="1">
      <c r="A143" s="17" t="str">
        <f t="shared" si="24"/>
        <v> MVS 173 </v>
      </c>
      <c r="B143" s="5" t="str">
        <f t="shared" si="25"/>
        <v>I</v>
      </c>
      <c r="C143" s="17">
        <f t="shared" si="26"/>
        <v>34272.593000000001</v>
      </c>
      <c r="D143" s="33" t="str">
        <f t="shared" si="27"/>
        <v>vis</v>
      </c>
      <c r="E143" s="73">
        <f>VLOOKUP(C143,Active!C$21:E$972,3,FALSE)</f>
        <v>-17780.032081679874</v>
      </c>
      <c r="F143" s="5" t="s">
        <v>140</v>
      </c>
      <c r="G143" s="33" t="str">
        <f t="shared" si="28"/>
        <v>34272.593</v>
      </c>
      <c r="H143" s="17">
        <f t="shared" si="29"/>
        <v>-30318</v>
      </c>
      <c r="I143" s="74" t="s">
        <v>279</v>
      </c>
      <c r="J143" s="75" t="s">
        <v>280</v>
      </c>
      <c r="K143" s="74">
        <v>-30318</v>
      </c>
      <c r="L143" s="74" t="s">
        <v>281</v>
      </c>
      <c r="M143" s="75" t="s">
        <v>147</v>
      </c>
      <c r="N143" s="75"/>
      <c r="O143" s="76" t="s">
        <v>256</v>
      </c>
      <c r="P143" s="76" t="s">
        <v>257</v>
      </c>
    </row>
    <row r="144" spans="1:16" ht="12.75" customHeight="1" thickBot="1">
      <c r="A144" s="17" t="str">
        <f t="shared" si="24"/>
        <v> MVS 173 </v>
      </c>
      <c r="B144" s="5" t="str">
        <f t="shared" si="25"/>
        <v>I</v>
      </c>
      <c r="C144" s="17">
        <f t="shared" si="26"/>
        <v>34284.622000000003</v>
      </c>
      <c r="D144" s="33" t="str">
        <f t="shared" si="27"/>
        <v>vis</v>
      </c>
      <c r="E144" s="73">
        <f>VLOOKUP(C144,Active!C$21:E$972,3,FALSE)</f>
        <v>-17760.024277488563</v>
      </c>
      <c r="F144" s="5" t="s">
        <v>140</v>
      </c>
      <c r="G144" s="33" t="str">
        <f t="shared" si="28"/>
        <v>34284.622</v>
      </c>
      <c r="H144" s="17">
        <f t="shared" si="29"/>
        <v>-30298</v>
      </c>
      <c r="I144" s="74" t="s">
        <v>282</v>
      </c>
      <c r="J144" s="75" t="s">
        <v>283</v>
      </c>
      <c r="K144" s="74">
        <v>-30298</v>
      </c>
      <c r="L144" s="74" t="s">
        <v>284</v>
      </c>
      <c r="M144" s="75" t="s">
        <v>147</v>
      </c>
      <c r="N144" s="75"/>
      <c r="O144" s="76" t="s">
        <v>256</v>
      </c>
      <c r="P144" s="76" t="s">
        <v>257</v>
      </c>
    </row>
    <row r="145" spans="1:16" ht="12.75" customHeight="1" thickBot="1">
      <c r="A145" s="17" t="str">
        <f t="shared" si="24"/>
        <v> MVS 173 </v>
      </c>
      <c r="B145" s="5" t="str">
        <f t="shared" si="25"/>
        <v>I</v>
      </c>
      <c r="C145" s="17">
        <f t="shared" si="26"/>
        <v>34298.470999999998</v>
      </c>
      <c r="D145" s="33" t="str">
        <f t="shared" si="27"/>
        <v>vis</v>
      </c>
      <c r="E145" s="73">
        <f>VLOOKUP(C145,Active!C$21:E$972,3,FALSE)</f>
        <v>-17736.989272064558</v>
      </c>
      <c r="F145" s="5" t="s">
        <v>140</v>
      </c>
      <c r="G145" s="33" t="str">
        <f t="shared" si="28"/>
        <v>34298.471</v>
      </c>
      <c r="H145" s="17">
        <f t="shared" si="29"/>
        <v>-30275</v>
      </c>
      <c r="I145" s="74" t="s">
        <v>285</v>
      </c>
      <c r="J145" s="75" t="s">
        <v>286</v>
      </c>
      <c r="K145" s="74">
        <v>-30275</v>
      </c>
      <c r="L145" s="74" t="s">
        <v>287</v>
      </c>
      <c r="M145" s="75" t="s">
        <v>147</v>
      </c>
      <c r="N145" s="75"/>
      <c r="O145" s="76" t="s">
        <v>256</v>
      </c>
      <c r="P145" s="76" t="s">
        <v>257</v>
      </c>
    </row>
    <row r="146" spans="1:16" ht="12.75" customHeight="1" thickBot="1">
      <c r="A146" s="17" t="str">
        <f t="shared" si="24"/>
        <v> MVS 173 </v>
      </c>
      <c r="B146" s="5" t="str">
        <f t="shared" si="25"/>
        <v>I</v>
      </c>
      <c r="C146" s="17">
        <f t="shared" si="26"/>
        <v>34304.512000000002</v>
      </c>
      <c r="D146" s="33" t="str">
        <f t="shared" si="27"/>
        <v>vis</v>
      </c>
      <c r="E146" s="73">
        <f>VLOOKUP(C146,Active!C$21:E$972,3,FALSE)</f>
        <v>-17726.941292588308</v>
      </c>
      <c r="F146" s="5" t="s">
        <v>140</v>
      </c>
      <c r="G146" s="33" t="str">
        <f t="shared" si="28"/>
        <v>34304.512</v>
      </c>
      <c r="H146" s="17">
        <f t="shared" si="29"/>
        <v>-30265</v>
      </c>
      <c r="I146" s="74" t="s">
        <v>288</v>
      </c>
      <c r="J146" s="75" t="s">
        <v>289</v>
      </c>
      <c r="K146" s="74">
        <v>-30265</v>
      </c>
      <c r="L146" s="74" t="s">
        <v>290</v>
      </c>
      <c r="M146" s="75" t="s">
        <v>147</v>
      </c>
      <c r="N146" s="75"/>
      <c r="O146" s="76" t="s">
        <v>256</v>
      </c>
      <c r="P146" s="76" t="s">
        <v>257</v>
      </c>
    </row>
    <row r="147" spans="1:16" ht="12.75" customHeight="1" thickBot="1">
      <c r="A147" s="17" t="str">
        <f t="shared" si="24"/>
        <v> MVS 173 </v>
      </c>
      <c r="B147" s="5" t="str">
        <f t="shared" si="25"/>
        <v>I</v>
      </c>
      <c r="C147" s="17">
        <f t="shared" si="26"/>
        <v>34304.536</v>
      </c>
      <c r="D147" s="33" t="str">
        <f t="shared" si="27"/>
        <v>vis</v>
      </c>
      <c r="E147" s="73">
        <f>VLOOKUP(C147,Active!C$21:E$972,3,FALSE)</f>
        <v>-17726.901373451179</v>
      </c>
      <c r="F147" s="5" t="s">
        <v>140</v>
      </c>
      <c r="G147" s="33" t="str">
        <f t="shared" si="28"/>
        <v>34304.536</v>
      </c>
      <c r="H147" s="17">
        <f t="shared" si="29"/>
        <v>-30265</v>
      </c>
      <c r="I147" s="74" t="s">
        <v>291</v>
      </c>
      <c r="J147" s="75" t="s">
        <v>292</v>
      </c>
      <c r="K147" s="74">
        <v>-30265</v>
      </c>
      <c r="L147" s="74" t="s">
        <v>293</v>
      </c>
      <c r="M147" s="75" t="s">
        <v>147</v>
      </c>
      <c r="N147" s="75"/>
      <c r="O147" s="76" t="s">
        <v>256</v>
      </c>
      <c r="P147" s="76" t="s">
        <v>257</v>
      </c>
    </row>
    <row r="148" spans="1:16" ht="12.75" customHeight="1" thickBot="1">
      <c r="A148" s="17" t="str">
        <f t="shared" si="24"/>
        <v> MVS 173 </v>
      </c>
      <c r="B148" s="5" t="str">
        <f t="shared" si="25"/>
        <v>I</v>
      </c>
      <c r="C148" s="17">
        <f t="shared" si="26"/>
        <v>34334.576000000001</v>
      </c>
      <c r="D148" s="33" t="str">
        <f t="shared" si="27"/>
        <v>vis</v>
      </c>
      <c r="E148" s="73">
        <f>VLOOKUP(C148,Active!C$21:E$972,3,FALSE)</f>
        <v>-17676.935920137774</v>
      </c>
      <c r="F148" s="5" t="s">
        <v>140</v>
      </c>
      <c r="G148" s="33" t="str">
        <f t="shared" si="28"/>
        <v>34334.576</v>
      </c>
      <c r="H148" s="17">
        <f t="shared" si="29"/>
        <v>-30215</v>
      </c>
      <c r="I148" s="74" t="s">
        <v>294</v>
      </c>
      <c r="J148" s="75" t="s">
        <v>295</v>
      </c>
      <c r="K148" s="74">
        <v>-30215</v>
      </c>
      <c r="L148" s="74" t="s">
        <v>266</v>
      </c>
      <c r="M148" s="75" t="s">
        <v>147</v>
      </c>
      <c r="N148" s="75"/>
      <c r="O148" s="76" t="s">
        <v>256</v>
      </c>
      <c r="P148" s="76" t="s">
        <v>257</v>
      </c>
    </row>
    <row r="149" spans="1:16" ht="12.75" customHeight="1" thickBot="1">
      <c r="A149" s="17" t="str">
        <f t="shared" si="24"/>
        <v> MVS 173 </v>
      </c>
      <c r="B149" s="5" t="str">
        <f t="shared" si="25"/>
        <v>I</v>
      </c>
      <c r="C149" s="17">
        <f t="shared" si="26"/>
        <v>34443.410000000003</v>
      </c>
      <c r="D149" s="33" t="str">
        <f t="shared" si="27"/>
        <v>vis</v>
      </c>
      <c r="E149" s="73">
        <f>VLOOKUP(C149,Active!C$21:E$972,3,FALSE)</f>
        <v>-17495.912613016892</v>
      </c>
      <c r="F149" s="5" t="s">
        <v>140</v>
      </c>
      <c r="G149" s="33" t="str">
        <f t="shared" si="28"/>
        <v>34443.410</v>
      </c>
      <c r="H149" s="17">
        <f t="shared" si="29"/>
        <v>-30034</v>
      </c>
      <c r="I149" s="74" t="s">
        <v>296</v>
      </c>
      <c r="J149" s="75" t="s">
        <v>297</v>
      </c>
      <c r="K149" s="74">
        <v>-30034</v>
      </c>
      <c r="L149" s="74" t="s">
        <v>298</v>
      </c>
      <c r="M149" s="75" t="s">
        <v>147</v>
      </c>
      <c r="N149" s="75"/>
      <c r="O149" s="76" t="s">
        <v>256</v>
      </c>
      <c r="P149" s="76" t="s">
        <v>257</v>
      </c>
    </row>
    <row r="150" spans="1:16" ht="12.75" customHeight="1" thickBot="1">
      <c r="A150" s="17" t="str">
        <f t="shared" si="24"/>
        <v> MVS 173 </v>
      </c>
      <c r="B150" s="5" t="str">
        <f t="shared" si="25"/>
        <v>I</v>
      </c>
      <c r="C150" s="17">
        <f t="shared" si="26"/>
        <v>34452.415999999997</v>
      </c>
      <c r="D150" s="33" t="str">
        <f t="shared" si="27"/>
        <v>vis</v>
      </c>
      <c r="E150" s="73">
        <f>VLOOKUP(C150,Active!C$21:E$972,3,FALSE)</f>
        <v>-17480.932956807166</v>
      </c>
      <c r="F150" s="5" t="s">
        <v>140</v>
      </c>
      <c r="G150" s="33" t="str">
        <f t="shared" si="28"/>
        <v>34452.416</v>
      </c>
      <c r="H150" s="17">
        <f t="shared" si="29"/>
        <v>-30019</v>
      </c>
      <c r="I150" s="74" t="s">
        <v>299</v>
      </c>
      <c r="J150" s="75" t="s">
        <v>300</v>
      </c>
      <c r="K150" s="74">
        <v>-30019</v>
      </c>
      <c r="L150" s="74" t="s">
        <v>301</v>
      </c>
      <c r="M150" s="75" t="s">
        <v>147</v>
      </c>
      <c r="N150" s="75"/>
      <c r="O150" s="76" t="s">
        <v>256</v>
      </c>
      <c r="P150" s="76" t="s">
        <v>257</v>
      </c>
    </row>
    <row r="151" spans="1:16" ht="12.75" customHeight="1" thickBot="1">
      <c r="A151" s="17" t="str">
        <f t="shared" si="24"/>
        <v> MVS 173 </v>
      </c>
      <c r="B151" s="5" t="str">
        <f t="shared" si="25"/>
        <v>I</v>
      </c>
      <c r="C151" s="17">
        <f t="shared" si="26"/>
        <v>34455.413</v>
      </c>
      <c r="D151" s="33" t="str">
        <f t="shared" si="27"/>
        <v>vis</v>
      </c>
      <c r="E151" s="73">
        <f>VLOOKUP(C151,Active!C$21:E$972,3,FALSE)</f>
        <v>-17475.948054557484</v>
      </c>
      <c r="F151" s="5" t="s">
        <v>140</v>
      </c>
      <c r="G151" s="33" t="str">
        <f t="shared" si="28"/>
        <v>34455.413</v>
      </c>
      <c r="H151" s="17">
        <f t="shared" si="29"/>
        <v>-30014</v>
      </c>
      <c r="I151" s="74" t="s">
        <v>302</v>
      </c>
      <c r="J151" s="75" t="s">
        <v>303</v>
      </c>
      <c r="K151" s="74">
        <v>-30014</v>
      </c>
      <c r="L151" s="74" t="s">
        <v>174</v>
      </c>
      <c r="M151" s="75" t="s">
        <v>147</v>
      </c>
      <c r="N151" s="75"/>
      <c r="O151" s="76" t="s">
        <v>256</v>
      </c>
      <c r="P151" s="76" t="s">
        <v>257</v>
      </c>
    </row>
    <row r="152" spans="1:16" ht="12.75" customHeight="1" thickBot="1">
      <c r="A152" s="17" t="str">
        <f t="shared" si="24"/>
        <v> MVS 501 </v>
      </c>
      <c r="B152" s="5" t="str">
        <f t="shared" si="25"/>
        <v>I</v>
      </c>
      <c r="C152" s="17">
        <f t="shared" si="26"/>
        <v>35748.538</v>
      </c>
      <c r="D152" s="33" t="str">
        <f t="shared" si="27"/>
        <v>vis</v>
      </c>
      <c r="E152" s="73">
        <f>VLOOKUP(C152,Active!C$21:E$972,3,FALSE)</f>
        <v>-15325.096629261325</v>
      </c>
      <c r="F152" s="5" t="s">
        <v>140</v>
      </c>
      <c r="G152" s="33" t="str">
        <f t="shared" si="28"/>
        <v>35748.538</v>
      </c>
      <c r="H152" s="17">
        <f t="shared" si="29"/>
        <v>-27863</v>
      </c>
      <c r="I152" s="74" t="s">
        <v>304</v>
      </c>
      <c r="J152" s="75" t="s">
        <v>305</v>
      </c>
      <c r="K152" s="74">
        <v>-27863</v>
      </c>
      <c r="L152" s="74" t="s">
        <v>306</v>
      </c>
      <c r="M152" s="75" t="s">
        <v>147</v>
      </c>
      <c r="N152" s="75"/>
      <c r="O152" s="76" t="s">
        <v>307</v>
      </c>
      <c r="P152" s="76" t="s">
        <v>308</v>
      </c>
    </row>
    <row r="153" spans="1:16" ht="12.75" customHeight="1" thickBot="1">
      <c r="A153" s="17" t="str">
        <f t="shared" si="24"/>
        <v> MVS 501 </v>
      </c>
      <c r="B153" s="5" t="str">
        <f t="shared" si="25"/>
        <v>I</v>
      </c>
      <c r="C153" s="17">
        <f t="shared" si="26"/>
        <v>35757.624000000003</v>
      </c>
      <c r="D153" s="33" t="str">
        <f t="shared" si="27"/>
        <v>vis</v>
      </c>
      <c r="E153" s="73">
        <f>VLOOKUP(C153,Active!C$21:E$972,3,FALSE)</f>
        <v>-15309.983909261135</v>
      </c>
      <c r="F153" s="5" t="s">
        <v>140</v>
      </c>
      <c r="G153" s="33" t="str">
        <f t="shared" si="28"/>
        <v>35757.624</v>
      </c>
      <c r="H153" s="17">
        <f t="shared" si="29"/>
        <v>-27848</v>
      </c>
      <c r="I153" s="74" t="s">
        <v>309</v>
      </c>
      <c r="J153" s="75" t="s">
        <v>310</v>
      </c>
      <c r="K153" s="74">
        <v>-27848</v>
      </c>
      <c r="L153" s="74" t="s">
        <v>311</v>
      </c>
      <c r="M153" s="75" t="s">
        <v>147</v>
      </c>
      <c r="N153" s="75"/>
      <c r="O153" s="76" t="s">
        <v>307</v>
      </c>
      <c r="P153" s="76" t="s">
        <v>308</v>
      </c>
    </row>
    <row r="154" spans="1:16" ht="12.75" customHeight="1" thickBot="1">
      <c r="A154" s="17" t="str">
        <f t="shared" si="24"/>
        <v> MVS 501 </v>
      </c>
      <c r="B154" s="5" t="str">
        <f t="shared" si="25"/>
        <v>I</v>
      </c>
      <c r="C154" s="17">
        <f t="shared" si="26"/>
        <v>35786.540999999997</v>
      </c>
      <c r="D154" s="33" t="str">
        <f t="shared" si="27"/>
        <v>vis</v>
      </c>
      <c r="E154" s="73">
        <f>VLOOKUP(C154,Active!C$21:E$972,3,FALSE)</f>
        <v>-15261.886338906159</v>
      </c>
      <c r="F154" s="5" t="s">
        <v>140</v>
      </c>
      <c r="G154" s="33" t="str">
        <f t="shared" si="28"/>
        <v>35786.541</v>
      </c>
      <c r="H154" s="17">
        <f t="shared" si="29"/>
        <v>-27800</v>
      </c>
      <c r="I154" s="74" t="s">
        <v>312</v>
      </c>
      <c r="J154" s="75" t="s">
        <v>313</v>
      </c>
      <c r="K154" s="74">
        <v>-27800</v>
      </c>
      <c r="L154" s="74" t="s">
        <v>314</v>
      </c>
      <c r="M154" s="75" t="s">
        <v>147</v>
      </c>
      <c r="N154" s="75"/>
      <c r="O154" s="76" t="s">
        <v>307</v>
      </c>
      <c r="P154" s="76" t="s">
        <v>308</v>
      </c>
    </row>
    <row r="155" spans="1:16" ht="12.75" customHeight="1" thickBot="1">
      <c r="A155" s="17" t="str">
        <f t="shared" si="24"/>
        <v> MVS 501 </v>
      </c>
      <c r="B155" s="5" t="str">
        <f t="shared" si="25"/>
        <v>I</v>
      </c>
      <c r="C155" s="17">
        <f t="shared" si="26"/>
        <v>35892.31</v>
      </c>
      <c r="D155" s="33" t="str">
        <f t="shared" si="27"/>
        <v>vis</v>
      </c>
      <c r="E155" s="73">
        <f>VLOOKUP(C155,Active!C$21:E$972,3,FALSE)</f>
        <v>-15085.961038256841</v>
      </c>
      <c r="F155" s="5" t="s">
        <v>140</v>
      </c>
      <c r="G155" s="33" t="str">
        <f t="shared" si="28"/>
        <v>35892.310</v>
      </c>
      <c r="H155" s="17">
        <f t="shared" si="29"/>
        <v>-27624</v>
      </c>
      <c r="I155" s="74" t="s">
        <v>315</v>
      </c>
      <c r="J155" s="75" t="s">
        <v>316</v>
      </c>
      <c r="K155" s="74">
        <v>-27624</v>
      </c>
      <c r="L155" s="74" t="s">
        <v>219</v>
      </c>
      <c r="M155" s="75" t="s">
        <v>147</v>
      </c>
      <c r="N155" s="75"/>
      <c r="O155" s="76" t="s">
        <v>307</v>
      </c>
      <c r="P155" s="76" t="s">
        <v>308</v>
      </c>
    </row>
    <row r="156" spans="1:16" ht="12.75" customHeight="1" thickBot="1">
      <c r="A156" s="17" t="str">
        <f t="shared" si="24"/>
        <v> MVS 501 </v>
      </c>
      <c r="B156" s="5" t="str">
        <f t="shared" si="25"/>
        <v>I</v>
      </c>
      <c r="C156" s="17">
        <f t="shared" si="26"/>
        <v>35931.338000000003</v>
      </c>
      <c r="D156" s="33" t="str">
        <f t="shared" si="27"/>
        <v>vis</v>
      </c>
      <c r="E156" s="73">
        <f>VLOOKUP(C156,Active!C$21:E$972,3,FALSE)</f>
        <v>-15021.045868086539</v>
      </c>
      <c r="F156" s="5" t="s">
        <v>140</v>
      </c>
      <c r="G156" s="33" t="str">
        <f t="shared" si="28"/>
        <v>35931.338</v>
      </c>
      <c r="H156" s="17">
        <f t="shared" si="29"/>
        <v>-27559</v>
      </c>
      <c r="I156" s="74" t="s">
        <v>317</v>
      </c>
      <c r="J156" s="75" t="s">
        <v>318</v>
      </c>
      <c r="K156" s="74">
        <v>-27559</v>
      </c>
      <c r="L156" s="74" t="s">
        <v>319</v>
      </c>
      <c r="M156" s="75" t="s">
        <v>147</v>
      </c>
      <c r="N156" s="75"/>
      <c r="O156" s="76" t="s">
        <v>307</v>
      </c>
      <c r="P156" s="76" t="s">
        <v>308</v>
      </c>
    </row>
    <row r="157" spans="1:16" ht="12.75" customHeight="1" thickBot="1">
      <c r="A157" s="17" t="str">
        <f t="shared" si="24"/>
        <v> MVS 501 </v>
      </c>
      <c r="B157" s="5" t="str">
        <f t="shared" si="25"/>
        <v>I</v>
      </c>
      <c r="C157" s="17">
        <f t="shared" si="26"/>
        <v>36287.303</v>
      </c>
      <c r="D157" s="33" t="str">
        <f t="shared" si="27"/>
        <v>vis</v>
      </c>
      <c r="E157" s="73">
        <f>VLOOKUP(C157,Active!C$21:E$972,3,FALSE)</f>
        <v>-14428.970215999125</v>
      </c>
      <c r="F157" s="5" t="s">
        <v>140</v>
      </c>
      <c r="G157" s="33" t="str">
        <f t="shared" si="28"/>
        <v>36287.303</v>
      </c>
      <c r="H157" s="17">
        <f t="shared" si="29"/>
        <v>-26967</v>
      </c>
      <c r="I157" s="74" t="s">
        <v>320</v>
      </c>
      <c r="J157" s="75" t="s">
        <v>321</v>
      </c>
      <c r="K157" s="74">
        <v>-26967</v>
      </c>
      <c r="L157" s="74" t="s">
        <v>322</v>
      </c>
      <c r="M157" s="75" t="s">
        <v>147</v>
      </c>
      <c r="N157" s="75"/>
      <c r="O157" s="76" t="s">
        <v>307</v>
      </c>
      <c r="P157" s="76" t="s">
        <v>308</v>
      </c>
    </row>
    <row r="158" spans="1:16" ht="12.75" customHeight="1" thickBot="1">
      <c r="A158" s="17" t="str">
        <f t="shared" si="24"/>
        <v> MVS 501 </v>
      </c>
      <c r="B158" s="5" t="str">
        <f t="shared" si="25"/>
        <v>I</v>
      </c>
      <c r="C158" s="17">
        <f t="shared" si="26"/>
        <v>36287.324999999997</v>
      </c>
      <c r="D158" s="33" t="str">
        <f t="shared" si="27"/>
        <v>vis</v>
      </c>
      <c r="E158" s="73">
        <f>VLOOKUP(C158,Active!C$21:E$972,3,FALSE)</f>
        <v>-14428.933623456756</v>
      </c>
      <c r="F158" s="5" t="s">
        <v>140</v>
      </c>
      <c r="G158" s="33" t="str">
        <f t="shared" si="28"/>
        <v>36287.325</v>
      </c>
      <c r="H158" s="17">
        <f t="shared" si="29"/>
        <v>-26967</v>
      </c>
      <c r="I158" s="74" t="s">
        <v>323</v>
      </c>
      <c r="J158" s="75" t="s">
        <v>324</v>
      </c>
      <c r="K158" s="74">
        <v>-26967</v>
      </c>
      <c r="L158" s="74" t="s">
        <v>193</v>
      </c>
      <c r="M158" s="75" t="s">
        <v>147</v>
      </c>
      <c r="N158" s="75"/>
      <c r="O158" s="76" t="s">
        <v>307</v>
      </c>
      <c r="P158" s="76" t="s">
        <v>308</v>
      </c>
    </row>
    <row r="159" spans="1:16" ht="12.75" customHeight="1" thickBot="1">
      <c r="A159" s="17" t="str">
        <f t="shared" si="24"/>
        <v> MVS 501 </v>
      </c>
      <c r="B159" s="5" t="str">
        <f t="shared" si="25"/>
        <v>I</v>
      </c>
      <c r="C159" s="17">
        <f t="shared" si="26"/>
        <v>36526.582000000002</v>
      </c>
      <c r="D159" s="33" t="str">
        <f t="shared" si="27"/>
        <v>vis</v>
      </c>
      <c r="E159" s="73">
        <f>VLOOKUP(C159,Active!C$21:E$972,3,FALSE)</f>
        <v>-14030.978082065092</v>
      </c>
      <c r="F159" s="5" t="s">
        <v>140</v>
      </c>
      <c r="G159" s="33" t="str">
        <f t="shared" si="28"/>
        <v>36526.582</v>
      </c>
      <c r="H159" s="17">
        <f t="shared" si="29"/>
        <v>-26569</v>
      </c>
      <c r="I159" s="74" t="s">
        <v>325</v>
      </c>
      <c r="J159" s="75" t="s">
        <v>326</v>
      </c>
      <c r="K159" s="74">
        <v>-26569</v>
      </c>
      <c r="L159" s="74" t="s">
        <v>287</v>
      </c>
      <c r="M159" s="75" t="s">
        <v>147</v>
      </c>
      <c r="N159" s="75"/>
      <c r="O159" s="76" t="s">
        <v>307</v>
      </c>
      <c r="P159" s="76" t="s">
        <v>308</v>
      </c>
    </row>
    <row r="160" spans="1:16" ht="12.75" customHeight="1" thickBot="1">
      <c r="A160" s="17" t="str">
        <f t="shared" si="24"/>
        <v> MVS 501 </v>
      </c>
      <c r="B160" s="5" t="str">
        <f t="shared" si="25"/>
        <v>I</v>
      </c>
      <c r="C160" s="17">
        <f t="shared" si="26"/>
        <v>36526.616999999998</v>
      </c>
      <c r="D160" s="33" t="str">
        <f t="shared" si="27"/>
        <v>vis</v>
      </c>
      <c r="E160" s="73">
        <f>VLOOKUP(C160,Active!C$21:E$972,3,FALSE)</f>
        <v>-14030.919866656777</v>
      </c>
      <c r="F160" s="5" t="s">
        <v>140</v>
      </c>
      <c r="G160" s="33" t="str">
        <f t="shared" si="28"/>
        <v>36526.617</v>
      </c>
      <c r="H160" s="17">
        <f t="shared" si="29"/>
        <v>-26569</v>
      </c>
      <c r="I160" s="74" t="s">
        <v>327</v>
      </c>
      <c r="J160" s="75" t="s">
        <v>328</v>
      </c>
      <c r="K160" s="74">
        <v>-26569</v>
      </c>
      <c r="L160" s="74" t="s">
        <v>329</v>
      </c>
      <c r="M160" s="75" t="s">
        <v>147</v>
      </c>
      <c r="N160" s="75"/>
      <c r="O160" s="76" t="s">
        <v>307</v>
      </c>
      <c r="P160" s="76" t="s">
        <v>308</v>
      </c>
    </row>
    <row r="161" spans="1:16" ht="12.75" customHeight="1" thickBot="1">
      <c r="A161" s="17" t="str">
        <f t="shared" si="24"/>
        <v> MVS 501 </v>
      </c>
      <c r="B161" s="5" t="str">
        <f t="shared" si="25"/>
        <v>I</v>
      </c>
      <c r="C161" s="17">
        <f t="shared" si="26"/>
        <v>36596.362000000001</v>
      </c>
      <c r="D161" s="33" t="str">
        <f t="shared" si="27"/>
        <v>vis</v>
      </c>
      <c r="E161" s="73">
        <f>VLOOKUP(C161,Active!C$21:E$972,3,FALSE)</f>
        <v>-13914.913190846406</v>
      </c>
      <c r="F161" s="5" t="s">
        <v>140</v>
      </c>
      <c r="G161" s="33" t="str">
        <f t="shared" si="28"/>
        <v>36596.362</v>
      </c>
      <c r="H161" s="17">
        <f t="shared" si="29"/>
        <v>-26453</v>
      </c>
      <c r="I161" s="74" t="s">
        <v>330</v>
      </c>
      <c r="J161" s="75" t="s">
        <v>331</v>
      </c>
      <c r="K161" s="74">
        <v>-26453</v>
      </c>
      <c r="L161" s="74" t="s">
        <v>332</v>
      </c>
      <c r="M161" s="75" t="s">
        <v>147</v>
      </c>
      <c r="N161" s="75"/>
      <c r="O161" s="76" t="s">
        <v>307</v>
      </c>
      <c r="P161" s="76" t="s">
        <v>308</v>
      </c>
    </row>
    <row r="162" spans="1:16" ht="12.75" customHeight="1" thickBot="1">
      <c r="A162" s="17" t="str">
        <f t="shared" si="24"/>
        <v> MVS 501 </v>
      </c>
      <c r="B162" s="5" t="str">
        <f t="shared" si="25"/>
        <v>I</v>
      </c>
      <c r="C162" s="17">
        <f t="shared" si="26"/>
        <v>36602.358</v>
      </c>
      <c r="D162" s="33" t="str">
        <f t="shared" si="27"/>
        <v>vis</v>
      </c>
      <c r="E162" s="73">
        <f>VLOOKUP(C162,Active!C$21:E$972,3,FALSE)</f>
        <v>-13904.940059752294</v>
      </c>
      <c r="F162" s="5" t="s">
        <v>140</v>
      </c>
      <c r="G162" s="33" t="str">
        <f t="shared" si="28"/>
        <v>36602.358</v>
      </c>
      <c r="H162" s="17">
        <f t="shared" si="29"/>
        <v>-26443</v>
      </c>
      <c r="I162" s="74" t="s">
        <v>333</v>
      </c>
      <c r="J162" s="75" t="s">
        <v>334</v>
      </c>
      <c r="K162" s="74">
        <v>-26443</v>
      </c>
      <c r="L162" s="74" t="s">
        <v>200</v>
      </c>
      <c r="M162" s="75" t="s">
        <v>147</v>
      </c>
      <c r="N162" s="75"/>
      <c r="O162" s="76" t="s">
        <v>307</v>
      </c>
      <c r="P162" s="76" t="s">
        <v>308</v>
      </c>
    </row>
    <row r="163" spans="1:16" ht="12.75" customHeight="1" thickBot="1">
      <c r="A163" s="17" t="str">
        <f t="shared" si="24"/>
        <v> MVS 501 </v>
      </c>
      <c r="B163" s="5" t="str">
        <f t="shared" si="25"/>
        <v>II</v>
      </c>
      <c r="C163" s="17">
        <f t="shared" si="26"/>
        <v>36607.447</v>
      </c>
      <c r="D163" s="33" t="str">
        <f t="shared" si="27"/>
        <v>vis</v>
      </c>
      <c r="E163" s="73">
        <f>VLOOKUP(C163,Active!C$21:E$972,3,FALSE)</f>
        <v>-13896.475539382391</v>
      </c>
      <c r="F163" s="5" t="s">
        <v>140</v>
      </c>
      <c r="G163" s="33" t="str">
        <f t="shared" si="28"/>
        <v>36607.447</v>
      </c>
      <c r="H163" s="17">
        <f t="shared" si="29"/>
        <v>-26434.5</v>
      </c>
      <c r="I163" s="74" t="s">
        <v>335</v>
      </c>
      <c r="J163" s="75" t="s">
        <v>336</v>
      </c>
      <c r="K163" s="74">
        <v>-26434.5</v>
      </c>
      <c r="L163" s="74" t="s">
        <v>337</v>
      </c>
      <c r="M163" s="75" t="s">
        <v>147</v>
      </c>
      <c r="N163" s="75"/>
      <c r="O163" s="76" t="s">
        <v>307</v>
      </c>
      <c r="P163" s="76" t="s">
        <v>308</v>
      </c>
    </row>
    <row r="164" spans="1:16" ht="12.75" customHeight="1" thickBot="1">
      <c r="A164" s="17" t="str">
        <f t="shared" si="24"/>
        <v> MVS 501 </v>
      </c>
      <c r="B164" s="5" t="str">
        <f t="shared" si="25"/>
        <v>I</v>
      </c>
      <c r="C164" s="17">
        <f t="shared" si="26"/>
        <v>36608.345999999998</v>
      </c>
      <c r="D164" s="33" t="str">
        <f t="shared" si="27"/>
        <v>vis</v>
      </c>
      <c r="E164" s="73">
        <f>VLOOKUP(C164,Active!C$21:E$972,3,FALSE)</f>
        <v>-13894.98023503723</v>
      </c>
      <c r="F164" s="5" t="s">
        <v>140</v>
      </c>
      <c r="G164" s="33" t="str">
        <f t="shared" si="28"/>
        <v>36608.346</v>
      </c>
      <c r="H164" s="17">
        <f t="shared" si="29"/>
        <v>-26433</v>
      </c>
      <c r="I164" s="74" t="s">
        <v>338</v>
      </c>
      <c r="J164" s="75" t="s">
        <v>339</v>
      </c>
      <c r="K164" s="74">
        <v>-26433</v>
      </c>
      <c r="L164" s="74" t="s">
        <v>278</v>
      </c>
      <c r="M164" s="75" t="s">
        <v>147</v>
      </c>
      <c r="N164" s="75"/>
      <c r="O164" s="76" t="s">
        <v>307</v>
      </c>
      <c r="P164" s="76" t="s">
        <v>308</v>
      </c>
    </row>
    <row r="165" spans="1:16" ht="12.75" customHeight="1" thickBot="1">
      <c r="A165" s="17" t="str">
        <f t="shared" si="24"/>
        <v> MVS 501 </v>
      </c>
      <c r="B165" s="5" t="str">
        <f t="shared" si="25"/>
        <v>I</v>
      </c>
      <c r="C165" s="17">
        <f t="shared" si="26"/>
        <v>36608.387999999999</v>
      </c>
      <c r="D165" s="33" t="str">
        <f t="shared" si="27"/>
        <v>pg</v>
      </c>
      <c r="E165" s="73">
        <f>VLOOKUP(C165,Active!C$21:E$972,3,FALSE)</f>
        <v>-13894.910376547243</v>
      </c>
      <c r="F165" s="5" t="str">
        <f>LEFT(M165,1)</f>
        <v>P</v>
      </c>
      <c r="G165" s="33" t="str">
        <f t="shared" si="28"/>
        <v>36608.388</v>
      </c>
      <c r="H165" s="17">
        <f t="shared" si="29"/>
        <v>-26433</v>
      </c>
      <c r="I165" s="74" t="s">
        <v>340</v>
      </c>
      <c r="J165" s="75" t="s">
        <v>341</v>
      </c>
      <c r="K165" s="74">
        <v>-26433</v>
      </c>
      <c r="L165" s="74" t="s">
        <v>342</v>
      </c>
      <c r="M165" s="75" t="s">
        <v>147</v>
      </c>
      <c r="N165" s="75"/>
      <c r="O165" s="76" t="s">
        <v>307</v>
      </c>
      <c r="P165" s="76" t="s">
        <v>308</v>
      </c>
    </row>
    <row r="166" spans="1:16" ht="12.75" customHeight="1" thickBot="1">
      <c r="A166" s="17" t="str">
        <f t="shared" si="24"/>
        <v> MVS 501 </v>
      </c>
      <c r="B166" s="5" t="str">
        <f t="shared" si="25"/>
        <v>I</v>
      </c>
      <c r="C166" s="17">
        <f t="shared" si="26"/>
        <v>36611.307999999997</v>
      </c>
      <c r="D166" s="33" t="str">
        <f t="shared" si="27"/>
        <v>pg</v>
      </c>
      <c r="E166" s="73">
        <f>VLOOKUP(C166,Active!C$21:E$972,3,FALSE)</f>
        <v>-13890.053548195876</v>
      </c>
      <c r="F166" s="5" t="str">
        <f>LEFT(M166,1)</f>
        <v>P</v>
      </c>
      <c r="G166" s="33" t="str">
        <f t="shared" si="28"/>
        <v>36611.308</v>
      </c>
      <c r="H166" s="17">
        <f t="shared" si="29"/>
        <v>-26428</v>
      </c>
      <c r="I166" s="74" t="s">
        <v>343</v>
      </c>
      <c r="J166" s="75" t="s">
        <v>344</v>
      </c>
      <c r="K166" s="74">
        <v>-26428</v>
      </c>
      <c r="L166" s="74" t="s">
        <v>345</v>
      </c>
      <c r="M166" s="75" t="s">
        <v>147</v>
      </c>
      <c r="N166" s="75"/>
      <c r="O166" s="76" t="s">
        <v>307</v>
      </c>
      <c r="P166" s="76" t="s">
        <v>308</v>
      </c>
    </row>
    <row r="167" spans="1:16" ht="12.75" customHeight="1" thickBot="1">
      <c r="A167" s="17" t="str">
        <f t="shared" si="24"/>
        <v> MVS 501 </v>
      </c>
      <c r="B167" s="5" t="str">
        <f t="shared" si="25"/>
        <v>I</v>
      </c>
      <c r="C167" s="17">
        <f t="shared" si="26"/>
        <v>36626.411999999997</v>
      </c>
      <c r="D167" s="33" t="str">
        <f t="shared" si="27"/>
        <v>pg</v>
      </c>
      <c r="E167" s="73">
        <f>VLOOKUP(C167,Active!C$21:E$972,3,FALSE)</f>
        <v>-13864.931104559202</v>
      </c>
      <c r="F167" s="5" t="str">
        <f>LEFT(M167,1)</f>
        <v>P</v>
      </c>
      <c r="G167" s="33" t="str">
        <f t="shared" si="28"/>
        <v>36626.412</v>
      </c>
      <c r="H167" s="17">
        <f t="shared" si="29"/>
        <v>-26403</v>
      </c>
      <c r="I167" s="74" t="s">
        <v>346</v>
      </c>
      <c r="J167" s="75" t="s">
        <v>347</v>
      </c>
      <c r="K167" s="74">
        <v>-26403</v>
      </c>
      <c r="L167" s="74" t="s">
        <v>152</v>
      </c>
      <c r="M167" s="75" t="s">
        <v>147</v>
      </c>
      <c r="N167" s="75"/>
      <c r="O167" s="76" t="s">
        <v>307</v>
      </c>
      <c r="P167" s="76" t="s">
        <v>308</v>
      </c>
    </row>
    <row r="168" spans="1:16" ht="12.75" customHeight="1" thickBot="1">
      <c r="A168" s="17" t="str">
        <f t="shared" si="24"/>
        <v> MVS 501 </v>
      </c>
      <c r="B168" s="5" t="str">
        <f t="shared" si="25"/>
        <v>II</v>
      </c>
      <c r="C168" s="17">
        <f t="shared" si="26"/>
        <v>36660.332000000002</v>
      </c>
      <c r="D168" s="33" t="str">
        <f t="shared" si="27"/>
        <v>pg</v>
      </c>
      <c r="E168" s="73">
        <f>VLOOKUP(C168,Active!C$21:E$972,3,FALSE)</f>
        <v>-13808.512057409038</v>
      </c>
      <c r="F168" s="5" t="str">
        <f>LEFT(M168,1)</f>
        <v>P</v>
      </c>
      <c r="G168" s="33" t="str">
        <f t="shared" si="28"/>
        <v>36660.332</v>
      </c>
      <c r="H168" s="17">
        <f t="shared" si="29"/>
        <v>-26346.5</v>
      </c>
      <c r="I168" s="74" t="s">
        <v>348</v>
      </c>
      <c r="J168" s="75" t="s">
        <v>349</v>
      </c>
      <c r="K168" s="74">
        <v>-26346.5</v>
      </c>
      <c r="L168" s="74" t="s">
        <v>284</v>
      </c>
      <c r="M168" s="75" t="s">
        <v>147</v>
      </c>
      <c r="N168" s="75"/>
      <c r="O168" s="76" t="s">
        <v>307</v>
      </c>
      <c r="P168" s="76" t="s">
        <v>308</v>
      </c>
    </row>
    <row r="169" spans="1:16" ht="12.75" customHeight="1" thickBot="1">
      <c r="A169" s="17" t="str">
        <f t="shared" si="24"/>
        <v> MVS 501 </v>
      </c>
      <c r="B169" s="5" t="str">
        <f t="shared" si="25"/>
        <v>I</v>
      </c>
      <c r="C169" s="17">
        <f t="shared" si="26"/>
        <v>36817.612000000001</v>
      </c>
      <c r="D169" s="33" t="str">
        <f t="shared" si="27"/>
        <v>pg</v>
      </c>
      <c r="E169" s="73">
        <f>VLOOKUP(C169,Active!C$21:E$972,3,FALSE)</f>
        <v>-13546.908645387324</v>
      </c>
      <c r="F169" s="5" t="str">
        <f>LEFT(M169,1)</f>
        <v>P</v>
      </c>
      <c r="G169" s="33" t="str">
        <f t="shared" si="28"/>
        <v>36817.612</v>
      </c>
      <c r="H169" s="17">
        <f t="shared" si="29"/>
        <v>-26085</v>
      </c>
      <c r="I169" s="74" t="s">
        <v>350</v>
      </c>
      <c r="J169" s="75" t="s">
        <v>351</v>
      </c>
      <c r="K169" s="74">
        <v>-26085</v>
      </c>
      <c r="L169" s="74" t="s">
        <v>352</v>
      </c>
      <c r="M169" s="75" t="s">
        <v>147</v>
      </c>
      <c r="N169" s="75"/>
      <c r="O169" s="76" t="s">
        <v>307</v>
      </c>
      <c r="P169" s="76" t="s">
        <v>308</v>
      </c>
    </row>
    <row r="170" spans="1:16" ht="12.75" customHeight="1" thickBot="1">
      <c r="A170" s="17" t="str">
        <f t="shared" si="24"/>
        <v> MVS 501 </v>
      </c>
      <c r="B170" s="5" t="str">
        <f t="shared" si="25"/>
        <v>I</v>
      </c>
      <c r="C170" s="17">
        <f t="shared" si="26"/>
        <v>36820.614999999998</v>
      </c>
      <c r="D170" s="33" t="str">
        <f t="shared" si="27"/>
        <v>vis</v>
      </c>
      <c r="E170" s="73">
        <f>VLOOKUP(C170,Active!C$21:E$972,3,FALSE)</f>
        <v>-13541.91376335337</v>
      </c>
      <c r="F170" s="5" t="s">
        <v>140</v>
      </c>
      <c r="G170" s="33" t="str">
        <f t="shared" si="28"/>
        <v>36820.615</v>
      </c>
      <c r="H170" s="17">
        <f t="shared" si="29"/>
        <v>-26080</v>
      </c>
      <c r="I170" s="74" t="s">
        <v>353</v>
      </c>
      <c r="J170" s="75" t="s">
        <v>354</v>
      </c>
      <c r="K170" s="74">
        <v>-26080</v>
      </c>
      <c r="L170" s="74" t="s">
        <v>355</v>
      </c>
      <c r="M170" s="75" t="s">
        <v>147</v>
      </c>
      <c r="N170" s="75"/>
      <c r="O170" s="76" t="s">
        <v>307</v>
      </c>
      <c r="P170" s="76" t="s">
        <v>308</v>
      </c>
    </row>
    <row r="171" spans="1:16" ht="12.75" customHeight="1" thickBot="1">
      <c r="A171" s="17" t="str">
        <f t="shared" ref="A171:A188" si="30">P171</f>
        <v> MVS 501 </v>
      </c>
      <c r="B171" s="5" t="str">
        <f t="shared" ref="B171:B188" si="31">IF(H171=INT(H171),"I","II")</f>
        <v>I</v>
      </c>
      <c r="C171" s="17">
        <f t="shared" ref="C171:C188" si="32">1*G171</f>
        <v>36841.593000000001</v>
      </c>
      <c r="D171" s="33" t="str">
        <f t="shared" ref="D171:D188" si="33">VLOOKUP(F171,I$1:J$5,2,FALSE)</f>
        <v>vis</v>
      </c>
      <c r="E171" s="73">
        <f>VLOOKUP(C171,Active!C$21:E$972,3,FALSE)</f>
        <v>-13507.021110903012</v>
      </c>
      <c r="F171" s="5" t="s">
        <v>140</v>
      </c>
      <c r="G171" s="33" t="str">
        <f t="shared" ref="G171:G188" si="34">MID(I171,3,LEN(I171)-3)</f>
        <v>36841.593</v>
      </c>
      <c r="H171" s="17">
        <f t="shared" ref="H171:H188" si="35">1*K171</f>
        <v>-26045</v>
      </c>
      <c r="I171" s="74" t="s">
        <v>356</v>
      </c>
      <c r="J171" s="75" t="s">
        <v>357</v>
      </c>
      <c r="K171" s="74">
        <v>-26045</v>
      </c>
      <c r="L171" s="74" t="s">
        <v>358</v>
      </c>
      <c r="M171" s="75" t="s">
        <v>147</v>
      </c>
      <c r="N171" s="75"/>
      <c r="O171" s="76" t="s">
        <v>307</v>
      </c>
      <c r="P171" s="76" t="s">
        <v>308</v>
      </c>
    </row>
    <row r="172" spans="1:16" ht="12.75" customHeight="1" thickBot="1">
      <c r="A172" s="17" t="str">
        <f t="shared" si="30"/>
        <v> MVS 501 </v>
      </c>
      <c r="B172" s="5" t="str">
        <f t="shared" si="31"/>
        <v>II</v>
      </c>
      <c r="C172" s="17">
        <f t="shared" si="32"/>
        <v>36842.571000000004</v>
      </c>
      <c r="D172" s="33" t="str">
        <f t="shared" si="33"/>
        <v>vis</v>
      </c>
      <c r="E172" s="73">
        <f>VLOOKUP(C172,Active!C$21:E$972,3,FALSE)</f>
        <v>-13505.394406064775</v>
      </c>
      <c r="F172" s="5" t="s">
        <v>140</v>
      </c>
      <c r="G172" s="33" t="str">
        <f t="shared" si="34"/>
        <v>36842.571</v>
      </c>
      <c r="H172" s="17">
        <f t="shared" si="35"/>
        <v>-26043.5</v>
      </c>
      <c r="I172" s="74" t="s">
        <v>359</v>
      </c>
      <c r="J172" s="75" t="s">
        <v>360</v>
      </c>
      <c r="K172" s="74">
        <v>-26043.5</v>
      </c>
      <c r="L172" s="74" t="s">
        <v>361</v>
      </c>
      <c r="M172" s="75" t="s">
        <v>147</v>
      </c>
      <c r="N172" s="75"/>
      <c r="O172" s="76" t="s">
        <v>307</v>
      </c>
      <c r="P172" s="76" t="s">
        <v>308</v>
      </c>
    </row>
    <row r="173" spans="1:16" ht="12.75" customHeight="1" thickBot="1">
      <c r="A173" s="17" t="str">
        <f t="shared" si="30"/>
        <v> MVS 501 </v>
      </c>
      <c r="B173" s="5" t="str">
        <f t="shared" si="31"/>
        <v>II</v>
      </c>
      <c r="C173" s="17">
        <f t="shared" si="32"/>
        <v>36848.588000000003</v>
      </c>
      <c r="D173" s="33" t="str">
        <f t="shared" si="33"/>
        <v>vis</v>
      </c>
      <c r="E173" s="73">
        <f>VLOOKUP(C173,Active!C$21:E$972,3,FALSE)</f>
        <v>-13495.386345725668</v>
      </c>
      <c r="F173" s="5" t="s">
        <v>140</v>
      </c>
      <c r="G173" s="33" t="str">
        <f t="shared" si="34"/>
        <v>36848.588</v>
      </c>
      <c r="H173" s="17">
        <f t="shared" si="35"/>
        <v>-26033.5</v>
      </c>
      <c r="I173" s="74" t="s">
        <v>362</v>
      </c>
      <c r="J173" s="75" t="s">
        <v>363</v>
      </c>
      <c r="K173" s="74">
        <v>-26033.5</v>
      </c>
      <c r="L173" s="74" t="s">
        <v>364</v>
      </c>
      <c r="M173" s="75" t="s">
        <v>147</v>
      </c>
      <c r="N173" s="75"/>
      <c r="O173" s="76" t="s">
        <v>307</v>
      </c>
      <c r="P173" s="76" t="s">
        <v>308</v>
      </c>
    </row>
    <row r="174" spans="1:16" ht="12.75" customHeight="1" thickBot="1">
      <c r="A174" s="17" t="str">
        <f t="shared" si="30"/>
        <v> MVS 501 </v>
      </c>
      <c r="B174" s="5" t="str">
        <f t="shared" si="31"/>
        <v>I</v>
      </c>
      <c r="C174" s="17">
        <f t="shared" si="32"/>
        <v>36903.523999999998</v>
      </c>
      <c r="D174" s="33" t="str">
        <f t="shared" si="33"/>
        <v>vis</v>
      </c>
      <c r="E174" s="73">
        <f>VLOOKUP(C174,Active!C$21:E$972,3,FALSE)</f>
        <v>-13404.011440824706</v>
      </c>
      <c r="F174" s="5" t="s">
        <v>140</v>
      </c>
      <c r="G174" s="33" t="str">
        <f t="shared" si="34"/>
        <v>36903.524</v>
      </c>
      <c r="H174" s="17">
        <f t="shared" si="35"/>
        <v>-25942</v>
      </c>
      <c r="I174" s="74" t="s">
        <v>365</v>
      </c>
      <c r="J174" s="75" t="s">
        <v>366</v>
      </c>
      <c r="K174" s="74">
        <v>-25942</v>
      </c>
      <c r="L174" s="74" t="s">
        <v>284</v>
      </c>
      <c r="M174" s="75" t="s">
        <v>147</v>
      </c>
      <c r="N174" s="75"/>
      <c r="O174" s="76" t="s">
        <v>307</v>
      </c>
      <c r="P174" s="76" t="s">
        <v>308</v>
      </c>
    </row>
    <row r="175" spans="1:16" ht="12.75" customHeight="1" thickBot="1">
      <c r="A175" s="17" t="str">
        <f t="shared" si="30"/>
        <v> MVS 501 </v>
      </c>
      <c r="B175" s="5" t="str">
        <f t="shared" si="31"/>
        <v>II</v>
      </c>
      <c r="C175" s="17">
        <f t="shared" si="32"/>
        <v>36904.444000000003</v>
      </c>
      <c r="D175" s="33" t="str">
        <f t="shared" si="33"/>
        <v>vis</v>
      </c>
      <c r="E175" s="73">
        <f>VLOOKUP(C175,Active!C$21:E$972,3,FALSE)</f>
        <v>-13402.481207234539</v>
      </c>
      <c r="F175" s="5" t="s">
        <v>140</v>
      </c>
      <c r="G175" s="33" t="str">
        <f t="shared" si="34"/>
        <v>36904.444</v>
      </c>
      <c r="H175" s="17">
        <f t="shared" si="35"/>
        <v>-25940.5</v>
      </c>
      <c r="I175" s="74" t="s">
        <v>367</v>
      </c>
      <c r="J175" s="75" t="s">
        <v>368</v>
      </c>
      <c r="K175" s="74">
        <v>-25940.5</v>
      </c>
      <c r="L175" s="74" t="s">
        <v>369</v>
      </c>
      <c r="M175" s="75" t="s">
        <v>147</v>
      </c>
      <c r="N175" s="75"/>
      <c r="O175" s="76" t="s">
        <v>307</v>
      </c>
      <c r="P175" s="76" t="s">
        <v>308</v>
      </c>
    </row>
    <row r="176" spans="1:16" ht="12.75" customHeight="1" thickBot="1">
      <c r="A176" s="17" t="str">
        <f t="shared" si="30"/>
        <v> MVS 501 </v>
      </c>
      <c r="B176" s="5" t="str">
        <f t="shared" si="31"/>
        <v>II</v>
      </c>
      <c r="C176" s="17">
        <f t="shared" si="32"/>
        <v>36993.472999999998</v>
      </c>
      <c r="D176" s="33" t="str">
        <f t="shared" si="33"/>
        <v>vis</v>
      </c>
      <c r="E176" s="73">
        <f>VLOOKUP(C176,Active!C$21:E$972,3,FALSE)</f>
        <v>-13254.399504736575</v>
      </c>
      <c r="F176" s="5" t="s">
        <v>140</v>
      </c>
      <c r="G176" s="33" t="str">
        <f t="shared" si="34"/>
        <v>36993.473</v>
      </c>
      <c r="H176" s="17">
        <f t="shared" si="35"/>
        <v>-25792.5</v>
      </c>
      <c r="I176" s="74" t="s">
        <v>370</v>
      </c>
      <c r="J176" s="75" t="s">
        <v>371</v>
      </c>
      <c r="K176" s="74">
        <v>-25792.5</v>
      </c>
      <c r="L176" s="74" t="s">
        <v>372</v>
      </c>
      <c r="M176" s="75" t="s">
        <v>147</v>
      </c>
      <c r="N176" s="75"/>
      <c r="O176" s="76" t="s">
        <v>307</v>
      </c>
      <c r="P176" s="76" t="s">
        <v>308</v>
      </c>
    </row>
    <row r="177" spans="1:16" ht="12.75" customHeight="1" thickBot="1">
      <c r="A177" s="17" t="str">
        <f t="shared" si="30"/>
        <v> BBS 33 </v>
      </c>
      <c r="B177" s="5" t="str">
        <f t="shared" si="31"/>
        <v>I</v>
      </c>
      <c r="C177" s="17">
        <f t="shared" si="32"/>
        <v>43213.288999999997</v>
      </c>
      <c r="D177" s="33" t="str">
        <f t="shared" si="33"/>
        <v>vis</v>
      </c>
      <c r="E177" s="73">
        <f>VLOOKUP(C177,Active!C$21:E$972,3,FALSE)</f>
        <v>-2908.9958440851683</v>
      </c>
      <c r="F177" s="5" t="s">
        <v>140</v>
      </c>
      <c r="G177" s="33" t="str">
        <f t="shared" si="34"/>
        <v>43213.289</v>
      </c>
      <c r="H177" s="17">
        <f t="shared" si="35"/>
        <v>-15447</v>
      </c>
      <c r="I177" s="74" t="s">
        <v>389</v>
      </c>
      <c r="J177" s="75" t="s">
        <v>390</v>
      </c>
      <c r="K177" s="74">
        <v>-15447</v>
      </c>
      <c r="L177" s="74" t="s">
        <v>385</v>
      </c>
      <c r="M177" s="75" t="s">
        <v>153</v>
      </c>
      <c r="N177" s="75"/>
      <c r="O177" s="76" t="s">
        <v>381</v>
      </c>
      <c r="P177" s="76" t="s">
        <v>391</v>
      </c>
    </row>
    <row r="178" spans="1:16" ht="12.75" customHeight="1" thickBot="1">
      <c r="A178" s="17" t="str">
        <f t="shared" si="30"/>
        <v> VSSC 73 </v>
      </c>
      <c r="B178" s="5" t="str">
        <f t="shared" si="31"/>
        <v>I</v>
      </c>
      <c r="C178" s="17">
        <f t="shared" si="32"/>
        <v>47597.375999999997</v>
      </c>
      <c r="D178" s="33" t="str">
        <f t="shared" si="33"/>
        <v>vis</v>
      </c>
      <c r="E178" s="73">
        <f>VLOOKUP(C178,Active!C$21:E$972,3,FALSE)</f>
        <v>4383.0445793637318</v>
      </c>
      <c r="F178" s="5" t="s">
        <v>140</v>
      </c>
      <c r="G178" s="33" t="str">
        <f t="shared" si="34"/>
        <v>47597.376</v>
      </c>
      <c r="H178" s="17">
        <f t="shared" si="35"/>
        <v>-8155</v>
      </c>
      <c r="I178" s="74" t="s">
        <v>521</v>
      </c>
      <c r="J178" s="75" t="s">
        <v>522</v>
      </c>
      <c r="K178" s="74">
        <v>-8155</v>
      </c>
      <c r="L178" s="74" t="s">
        <v>260</v>
      </c>
      <c r="M178" s="75" t="s">
        <v>153</v>
      </c>
      <c r="N178" s="75"/>
      <c r="O178" s="76" t="s">
        <v>523</v>
      </c>
      <c r="P178" s="76" t="s">
        <v>524</v>
      </c>
    </row>
    <row r="179" spans="1:16" ht="12.75" customHeight="1" thickBot="1">
      <c r="A179" s="17" t="str">
        <f t="shared" si="30"/>
        <v> VSSC 73 </v>
      </c>
      <c r="B179" s="5" t="str">
        <f t="shared" si="31"/>
        <v>I</v>
      </c>
      <c r="C179" s="17">
        <f t="shared" si="32"/>
        <v>47603.372000000003</v>
      </c>
      <c r="D179" s="33" t="str">
        <f t="shared" si="33"/>
        <v>vis</v>
      </c>
      <c r="E179" s="73">
        <f>VLOOKUP(C179,Active!C$21:E$972,3,FALSE)</f>
        <v>4393.0177104578561</v>
      </c>
      <c r="F179" s="5" t="s">
        <v>140</v>
      </c>
      <c r="G179" s="33" t="str">
        <f t="shared" si="34"/>
        <v>47603.372</v>
      </c>
      <c r="H179" s="17">
        <f t="shared" si="35"/>
        <v>-8145</v>
      </c>
      <c r="I179" s="74" t="s">
        <v>525</v>
      </c>
      <c r="J179" s="75" t="s">
        <v>526</v>
      </c>
      <c r="K179" s="74">
        <v>-8145</v>
      </c>
      <c r="L179" s="74" t="s">
        <v>388</v>
      </c>
      <c r="M179" s="75" t="s">
        <v>153</v>
      </c>
      <c r="N179" s="75"/>
      <c r="O179" s="76" t="s">
        <v>523</v>
      </c>
      <c r="P179" s="76" t="s">
        <v>524</v>
      </c>
    </row>
    <row r="180" spans="1:16" ht="12.75" customHeight="1" thickBot="1">
      <c r="A180" s="17" t="str">
        <f t="shared" si="30"/>
        <v> BRNO 32 </v>
      </c>
      <c r="B180" s="5" t="str">
        <f t="shared" si="31"/>
        <v>I</v>
      </c>
      <c r="C180" s="17">
        <f t="shared" si="32"/>
        <v>49771.350200000001</v>
      </c>
      <c r="D180" s="33" t="str">
        <f t="shared" si="33"/>
        <v>vis</v>
      </c>
      <c r="E180" s="73">
        <f>VLOOKUP(C180,Active!C$21:E$972,3,FALSE)</f>
        <v>7999.0101717288044</v>
      </c>
      <c r="F180" s="5" t="s">
        <v>140</v>
      </c>
      <c r="G180" s="33" t="str">
        <f t="shared" si="34"/>
        <v>49771.3502</v>
      </c>
      <c r="H180" s="17">
        <f t="shared" si="35"/>
        <v>-4539</v>
      </c>
      <c r="I180" s="74" t="s">
        <v>579</v>
      </c>
      <c r="J180" s="75" t="s">
        <v>580</v>
      </c>
      <c r="K180" s="74">
        <v>-4539</v>
      </c>
      <c r="L180" s="74" t="s">
        <v>581</v>
      </c>
      <c r="M180" s="75" t="s">
        <v>153</v>
      </c>
      <c r="N180" s="75"/>
      <c r="O180" s="76" t="s">
        <v>582</v>
      </c>
      <c r="P180" s="76" t="s">
        <v>583</v>
      </c>
    </row>
    <row r="181" spans="1:16" ht="12.75" customHeight="1" thickBot="1">
      <c r="A181" s="17" t="str">
        <f t="shared" si="30"/>
        <v>VSB 47 </v>
      </c>
      <c r="B181" s="5" t="str">
        <f t="shared" si="31"/>
        <v>I</v>
      </c>
      <c r="C181" s="17">
        <f t="shared" si="32"/>
        <v>50459.152999999998</v>
      </c>
      <c r="D181" s="33" t="str">
        <f t="shared" si="33"/>
        <v>vis</v>
      </c>
      <c r="E181" s="73">
        <f>VLOOKUP(C181,Active!C$21:E$972,3,FALSE)</f>
        <v>9143.0307673422867</v>
      </c>
      <c r="F181" s="5" t="s">
        <v>140</v>
      </c>
      <c r="G181" s="33" t="str">
        <f t="shared" si="34"/>
        <v>50459.153</v>
      </c>
      <c r="H181" s="17">
        <f t="shared" si="35"/>
        <v>-3395</v>
      </c>
      <c r="I181" s="74" t="s">
        <v>604</v>
      </c>
      <c r="J181" s="75" t="s">
        <v>605</v>
      </c>
      <c r="K181" s="74">
        <v>-3395</v>
      </c>
      <c r="L181" s="74" t="s">
        <v>516</v>
      </c>
      <c r="M181" s="75" t="s">
        <v>153</v>
      </c>
      <c r="N181" s="75"/>
      <c r="O181" s="76" t="s">
        <v>606</v>
      </c>
      <c r="P181" s="77" t="s">
        <v>607</v>
      </c>
    </row>
    <row r="182" spans="1:16" ht="12.75" customHeight="1" thickBot="1">
      <c r="A182" s="17" t="str">
        <f t="shared" si="30"/>
        <v> AOEB 12 </v>
      </c>
      <c r="B182" s="5" t="str">
        <f t="shared" si="31"/>
        <v>I</v>
      </c>
      <c r="C182" s="17">
        <f t="shared" si="32"/>
        <v>50473.582000000002</v>
      </c>
      <c r="D182" s="33" t="str">
        <f t="shared" si="33"/>
        <v>vis</v>
      </c>
      <c r="E182" s="73">
        <f>VLOOKUP(C182,Active!C$21:E$972,3,FALSE)</f>
        <v>9167.0304852470563</v>
      </c>
      <c r="F182" s="5" t="s">
        <v>140</v>
      </c>
      <c r="G182" s="33" t="str">
        <f t="shared" si="34"/>
        <v>50473.582</v>
      </c>
      <c r="H182" s="17">
        <f t="shared" si="35"/>
        <v>-3371</v>
      </c>
      <c r="I182" s="74" t="s">
        <v>608</v>
      </c>
      <c r="J182" s="75" t="s">
        <v>609</v>
      </c>
      <c r="K182" s="74">
        <v>-3371</v>
      </c>
      <c r="L182" s="74" t="s">
        <v>516</v>
      </c>
      <c r="M182" s="75" t="s">
        <v>610</v>
      </c>
      <c r="N182" s="75" t="s">
        <v>611</v>
      </c>
      <c r="O182" s="76" t="s">
        <v>612</v>
      </c>
      <c r="P182" s="76" t="s">
        <v>613</v>
      </c>
    </row>
    <row r="183" spans="1:16" ht="12.75" customHeight="1" thickBot="1">
      <c r="A183" s="17" t="str">
        <f t="shared" si="30"/>
        <v> AOEB 12 </v>
      </c>
      <c r="B183" s="5" t="str">
        <f t="shared" si="31"/>
        <v>I</v>
      </c>
      <c r="C183" s="17">
        <f t="shared" si="32"/>
        <v>50836.714</v>
      </c>
      <c r="D183" s="33" t="str">
        <f t="shared" si="33"/>
        <v>vis</v>
      </c>
      <c r="E183" s="73">
        <f>VLOOKUP(C183,Active!C$21:E$972,3,FALSE)</f>
        <v>9771.026989661279</v>
      </c>
      <c r="F183" s="5" t="s">
        <v>140</v>
      </c>
      <c r="G183" s="33" t="str">
        <f t="shared" si="34"/>
        <v>50836.714</v>
      </c>
      <c r="H183" s="17">
        <f t="shared" si="35"/>
        <v>-2767</v>
      </c>
      <c r="I183" s="74" t="s">
        <v>635</v>
      </c>
      <c r="J183" s="75" t="s">
        <v>636</v>
      </c>
      <c r="K183" s="74">
        <v>-2767</v>
      </c>
      <c r="L183" s="74" t="s">
        <v>626</v>
      </c>
      <c r="M183" s="75" t="s">
        <v>610</v>
      </c>
      <c r="N183" s="75" t="s">
        <v>611</v>
      </c>
      <c r="O183" s="76" t="s">
        <v>612</v>
      </c>
      <c r="P183" s="76" t="s">
        <v>613</v>
      </c>
    </row>
    <row r="184" spans="1:16" ht="12.75" customHeight="1" thickBot="1">
      <c r="A184" s="17" t="str">
        <f t="shared" si="30"/>
        <v>VSB 47 </v>
      </c>
      <c r="B184" s="5" t="str">
        <f t="shared" si="31"/>
        <v>I</v>
      </c>
      <c r="C184" s="17">
        <f t="shared" si="32"/>
        <v>51160.173999999999</v>
      </c>
      <c r="D184" s="33" t="str">
        <f t="shared" si="33"/>
        <v>vis</v>
      </c>
      <c r="E184" s="73">
        <f>VLOOKUP(C184,Active!C$21:E$972,3,FALSE)</f>
        <v>10309.037160392099</v>
      </c>
      <c r="F184" s="5" t="s">
        <v>140</v>
      </c>
      <c r="G184" s="33" t="str">
        <f t="shared" si="34"/>
        <v>51160.174</v>
      </c>
      <c r="H184" s="17">
        <f t="shared" si="35"/>
        <v>-2229</v>
      </c>
      <c r="I184" s="74" t="s">
        <v>644</v>
      </c>
      <c r="J184" s="75" t="s">
        <v>645</v>
      </c>
      <c r="K184" s="74">
        <v>-2229</v>
      </c>
      <c r="L184" s="74" t="s">
        <v>426</v>
      </c>
      <c r="M184" s="75" t="s">
        <v>153</v>
      </c>
      <c r="N184" s="75"/>
      <c r="O184" s="76" t="s">
        <v>606</v>
      </c>
      <c r="P184" s="77" t="s">
        <v>607</v>
      </c>
    </row>
    <row r="185" spans="1:16" ht="12.75" customHeight="1" thickBot="1">
      <c r="A185" s="17" t="str">
        <f t="shared" si="30"/>
        <v>IBVS 5040 </v>
      </c>
      <c r="B185" s="5" t="str">
        <f t="shared" si="31"/>
        <v>I</v>
      </c>
      <c r="C185" s="17">
        <f t="shared" si="32"/>
        <v>51814.891000000003</v>
      </c>
      <c r="D185" s="33" t="str">
        <f t="shared" si="33"/>
        <v>vis</v>
      </c>
      <c r="E185" s="73">
        <f>VLOOKUP(C185,Active!C$21:E$972,3,FALSE)</f>
        <v>11398.026231530337</v>
      </c>
      <c r="F185" s="5" t="s">
        <v>140</v>
      </c>
      <c r="G185" s="33" t="str">
        <f t="shared" si="34"/>
        <v>51814.8910</v>
      </c>
      <c r="H185" s="17">
        <f t="shared" si="35"/>
        <v>-1140</v>
      </c>
      <c r="I185" s="74" t="s">
        <v>656</v>
      </c>
      <c r="J185" s="75" t="s">
        <v>657</v>
      </c>
      <c r="K185" s="74">
        <v>-1140</v>
      </c>
      <c r="L185" s="74" t="s">
        <v>658</v>
      </c>
      <c r="M185" s="75" t="s">
        <v>435</v>
      </c>
      <c r="N185" s="75" t="s">
        <v>436</v>
      </c>
      <c r="O185" s="76" t="s">
        <v>659</v>
      </c>
      <c r="P185" s="77" t="s">
        <v>660</v>
      </c>
    </row>
    <row r="186" spans="1:16" ht="12.75" customHeight="1" thickBot="1">
      <c r="A186" s="17" t="str">
        <f t="shared" si="30"/>
        <v> BBS 124 </v>
      </c>
      <c r="B186" s="5" t="str">
        <f t="shared" si="31"/>
        <v>I</v>
      </c>
      <c r="C186" s="17">
        <f t="shared" si="32"/>
        <v>51901.462399999997</v>
      </c>
      <c r="D186" s="33" t="str">
        <f t="shared" si="33"/>
        <v>vis</v>
      </c>
      <c r="E186" s="73">
        <f>VLOOKUP(C186,Active!C$21:E$972,3,FALSE)</f>
        <v>11542.020214385722</v>
      </c>
      <c r="F186" s="5" t="s">
        <v>140</v>
      </c>
      <c r="G186" s="33" t="str">
        <f t="shared" si="34"/>
        <v>51901.4624</v>
      </c>
      <c r="H186" s="17">
        <f t="shared" si="35"/>
        <v>-996</v>
      </c>
      <c r="I186" s="74" t="s">
        <v>661</v>
      </c>
      <c r="J186" s="75" t="s">
        <v>662</v>
      </c>
      <c r="K186" s="74">
        <v>-996</v>
      </c>
      <c r="L186" s="74" t="s">
        <v>663</v>
      </c>
      <c r="M186" s="75" t="s">
        <v>435</v>
      </c>
      <c r="N186" s="75" t="s">
        <v>436</v>
      </c>
      <c r="O186" s="76" t="s">
        <v>376</v>
      </c>
      <c r="P186" s="76" t="s">
        <v>664</v>
      </c>
    </row>
    <row r="187" spans="1:16" ht="12.75" customHeight="1" thickBot="1">
      <c r="A187" s="17" t="str">
        <f t="shared" si="30"/>
        <v>VSB 42 </v>
      </c>
      <c r="B187" s="5" t="str">
        <f t="shared" si="31"/>
        <v>I</v>
      </c>
      <c r="C187" s="17">
        <f t="shared" si="32"/>
        <v>52646.972699999998</v>
      </c>
      <c r="D187" s="33" t="str">
        <f t="shared" si="33"/>
        <v>vis</v>
      </c>
      <c r="E187" s="73">
        <f>VLOOKUP(C187,Active!C$21:E$972,3,FALSE)</f>
        <v>12782.025543590533</v>
      </c>
      <c r="F187" s="5" t="s">
        <v>140</v>
      </c>
      <c r="G187" s="33" t="str">
        <f t="shared" si="34"/>
        <v>52646.9727</v>
      </c>
      <c r="H187" s="17">
        <f t="shared" si="35"/>
        <v>244</v>
      </c>
      <c r="I187" s="74" t="s">
        <v>679</v>
      </c>
      <c r="J187" s="75" t="s">
        <v>680</v>
      </c>
      <c r="K187" s="74">
        <v>244</v>
      </c>
      <c r="L187" s="74" t="s">
        <v>681</v>
      </c>
      <c r="M187" s="75" t="s">
        <v>435</v>
      </c>
      <c r="N187" s="75" t="s">
        <v>436</v>
      </c>
      <c r="O187" s="76" t="s">
        <v>682</v>
      </c>
      <c r="P187" s="77" t="s">
        <v>683</v>
      </c>
    </row>
    <row r="188" spans="1:16" ht="12.75" customHeight="1" thickBot="1">
      <c r="A188" s="17" t="str">
        <f t="shared" si="30"/>
        <v> AOEB 12 </v>
      </c>
      <c r="B188" s="5" t="str">
        <f t="shared" si="31"/>
        <v>I</v>
      </c>
      <c r="C188" s="17">
        <f t="shared" si="32"/>
        <v>52657.796999999999</v>
      </c>
      <c r="D188" s="33" t="str">
        <f t="shared" si="33"/>
        <v>vis</v>
      </c>
      <c r="E188" s="73">
        <f>VLOOKUP(C188,Active!C$21:E$972,3,FALSE)</f>
        <v>12800.029573427428</v>
      </c>
      <c r="F188" s="5" t="s">
        <v>140</v>
      </c>
      <c r="G188" s="33" t="str">
        <f t="shared" si="34"/>
        <v>52657.7970</v>
      </c>
      <c r="H188" s="17">
        <f t="shared" si="35"/>
        <v>262</v>
      </c>
      <c r="I188" s="74" t="s">
        <v>684</v>
      </c>
      <c r="J188" s="75" t="s">
        <v>685</v>
      </c>
      <c r="K188" s="74">
        <v>262</v>
      </c>
      <c r="L188" s="74" t="s">
        <v>686</v>
      </c>
      <c r="M188" s="75" t="s">
        <v>610</v>
      </c>
      <c r="N188" s="75" t="s">
        <v>611</v>
      </c>
      <c r="O188" s="76" t="s">
        <v>687</v>
      </c>
      <c r="P188" s="76" t="s">
        <v>613</v>
      </c>
    </row>
    <row r="189" spans="1:16">
      <c r="B189" s="5"/>
      <c r="F189" s="5"/>
    </row>
    <row r="190" spans="1:16">
      <c r="B190" s="5"/>
      <c r="F190" s="5"/>
    </row>
    <row r="191" spans="1:16">
      <c r="B191" s="5"/>
      <c r="F191" s="5"/>
    </row>
    <row r="192" spans="1:1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</sheetData>
  <phoneticPr fontId="23" type="noConversion"/>
  <hyperlinks>
    <hyperlink ref="A3" r:id="rId1"/>
    <hyperlink ref="P29" r:id="rId2" display="http://www.konkoly.hu/cgi-bin/IBVS?2202"/>
    <hyperlink ref="P30" r:id="rId3" display="http://www.konkoly.hu/cgi-bin/IBVS?2202"/>
    <hyperlink ref="P31" r:id="rId4" display="http://www.konkoly.hu/cgi-bin/IBVS?2202"/>
    <hyperlink ref="P32" r:id="rId5" display="http://www.konkoly.hu/cgi-bin/IBVS?2202"/>
    <hyperlink ref="P34" r:id="rId6" display="http://www.bav-astro.de/sfs/BAVM_link.php?BAVMnr=34"/>
    <hyperlink ref="P35" r:id="rId7" display="http://www.bav-astro.de/sfs/BAVM_link.php?BAVMnr=34"/>
    <hyperlink ref="P45" r:id="rId8" display="http://www.bav-astro.de/sfs/BAVM_link.php?BAVMnr=46"/>
    <hyperlink ref="P58" r:id="rId9" display="http://www.bav-astro.de/sfs/BAVM_link.php?BAVMnr=68"/>
    <hyperlink ref="P59" r:id="rId10" display="http://www.bav-astro.de/sfs/BAVM_link.php?BAVMnr=68"/>
    <hyperlink ref="P61" r:id="rId11" display="http://www.bav-astro.de/sfs/BAVM_link.php?BAVMnr=68"/>
    <hyperlink ref="P62" r:id="rId12" display="http://www.bav-astro.de/sfs/BAVM_link.php?BAVMnr=68"/>
    <hyperlink ref="P68" r:id="rId13" display="http://www.bav-astro.de/sfs/BAVM_link.php?BAVMnr=68"/>
    <hyperlink ref="P73" r:id="rId14" display="http://www.bav-astro.de/sfs/BAVM_link.php?BAVMnr=62"/>
    <hyperlink ref="P79" r:id="rId15" display="http://www.konkoly.hu/cgi-bin/IBVS?4534"/>
    <hyperlink ref="P81" r:id="rId16" display="http://www.konkoly.hu/cgi-bin/IBVS?4534"/>
    <hyperlink ref="P82" r:id="rId17" display="http://www.konkoly.hu/cgi-bin/IBVS?4534"/>
    <hyperlink ref="P181" r:id="rId18" display="http://vsolj.cetus-net.org/no47.pdf"/>
    <hyperlink ref="P83" r:id="rId19" display="http://www.bav-astro.de/sfs/BAVM_link.php?BAVMnr=101"/>
    <hyperlink ref="P86" r:id="rId20" display="http://www.konkoly.hu/cgi-bin/IBVS?4877"/>
    <hyperlink ref="P89" r:id="rId21" display="http://www.konkoly.hu/cgi-bin/IBVS?4877"/>
    <hyperlink ref="P90" r:id="rId22" display="http://www.konkoly.hu/cgi-bin/IBVS?4877"/>
    <hyperlink ref="P184" r:id="rId23" display="http://vsolj.cetus-net.org/no47.pdf"/>
    <hyperlink ref="P91" r:id="rId24" display="http://www.bav-astro.de/sfs/BAVM_link.php?BAVMnr=128"/>
    <hyperlink ref="P92" r:id="rId25" display="http://www.bav-astro.de/sfs/BAVM_link.php?BAVMnr=152"/>
    <hyperlink ref="P185" r:id="rId26" display="http://www.konkoly.hu/cgi-bin/IBVS?5040"/>
    <hyperlink ref="P93" r:id="rId27" display="http://www.bav-astro.de/sfs/BAVM_link.php?BAVMnr=152"/>
    <hyperlink ref="P94" r:id="rId28" display="http://www.bav-astro.de/sfs/BAVM_link.php?BAVMnr=152"/>
    <hyperlink ref="P96" r:id="rId29" display="http://www.konkoly.hu/cgi-bin/IBVS?5371"/>
    <hyperlink ref="P187" r:id="rId30" display="http://vsolj.cetus-net.org/no42.pdf"/>
    <hyperlink ref="P97" r:id="rId31" display="http://www.bav-astro.de/sfs/BAVM_link.php?BAVMnr=17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(old)</vt:lpstr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2002-08-11T04:21:38Z</dcterms:created>
  <dcterms:modified xsi:type="dcterms:W3CDTF">2023-08-19T06:55:52Z</dcterms:modified>
</cp:coreProperties>
</file>