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F8E4966-27C7-487E-BA5F-2EBA35C9A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9" i="1" l="1"/>
  <c r="F239" i="1" s="1"/>
  <c r="G239" i="1" s="1"/>
  <c r="P239" i="1"/>
  <c r="E240" i="1"/>
  <c r="F240" i="1" s="1"/>
  <c r="G240" i="1" s="1"/>
  <c r="P240" i="1"/>
  <c r="E241" i="1"/>
  <c r="F241" i="1" s="1"/>
  <c r="G241" i="1" s="1"/>
  <c r="P241" i="1"/>
  <c r="E242" i="1"/>
  <c r="F242" i="1"/>
  <c r="G242" i="1" s="1"/>
  <c r="P242" i="1"/>
  <c r="E243" i="1"/>
  <c r="F243" i="1"/>
  <c r="G243" i="1"/>
  <c r="Q243" i="1" s="1"/>
  <c r="P243" i="1"/>
  <c r="E238" i="1"/>
  <c r="F238" i="1"/>
  <c r="G238" i="1"/>
  <c r="P238" i="1"/>
  <c r="E237" i="1"/>
  <c r="F237" i="1"/>
  <c r="G237" i="1"/>
  <c r="P237" i="1"/>
  <c r="E235" i="1"/>
  <c r="F235" i="1"/>
  <c r="G235" i="1"/>
  <c r="E236" i="1"/>
  <c r="F236" i="1"/>
  <c r="G236" i="1"/>
  <c r="D9" i="1"/>
  <c r="C9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I84" i="1"/>
  <c r="E85" i="1"/>
  <c r="F85" i="1"/>
  <c r="G85" i="1"/>
  <c r="I85" i="1"/>
  <c r="E86" i="1"/>
  <c r="F86" i="1"/>
  <c r="G86" i="1"/>
  <c r="E87" i="1"/>
  <c r="F87" i="1"/>
  <c r="G87" i="1"/>
  <c r="E88" i="1"/>
  <c r="F88" i="1"/>
  <c r="G88" i="1"/>
  <c r="E89" i="1"/>
  <c r="F89" i="1"/>
  <c r="G89" i="1"/>
  <c r="I89" i="1"/>
  <c r="E90" i="1"/>
  <c r="F90" i="1"/>
  <c r="G90" i="1"/>
  <c r="J90" i="1"/>
  <c r="E91" i="1"/>
  <c r="F91" i="1"/>
  <c r="G91" i="1"/>
  <c r="E92" i="1"/>
  <c r="F92" i="1"/>
  <c r="G92" i="1"/>
  <c r="E93" i="1"/>
  <c r="F93" i="1"/>
  <c r="G93" i="1"/>
  <c r="E94" i="1"/>
  <c r="F94" i="1"/>
  <c r="G94" i="1"/>
  <c r="J94" i="1"/>
  <c r="E95" i="1"/>
  <c r="F95" i="1"/>
  <c r="G95" i="1"/>
  <c r="E96" i="1"/>
  <c r="F96" i="1"/>
  <c r="G96" i="1"/>
  <c r="E97" i="1"/>
  <c r="F97" i="1"/>
  <c r="G97" i="1"/>
  <c r="E98" i="1"/>
  <c r="F98" i="1"/>
  <c r="G98" i="1"/>
  <c r="J98" i="1"/>
  <c r="E99" i="1"/>
  <c r="F99" i="1"/>
  <c r="G99" i="1"/>
  <c r="Q99" i="1"/>
  <c r="E100" i="1"/>
  <c r="F100" i="1"/>
  <c r="G100" i="1"/>
  <c r="Q100" i="1"/>
  <c r="E101" i="1"/>
  <c r="F101" i="1"/>
  <c r="G101" i="1"/>
  <c r="E102" i="1"/>
  <c r="F102" i="1"/>
  <c r="G102" i="1"/>
  <c r="I102" i="1"/>
  <c r="E103" i="1"/>
  <c r="F103" i="1"/>
  <c r="G103" i="1"/>
  <c r="J103" i="1"/>
  <c r="E104" i="1"/>
  <c r="F104" i="1"/>
  <c r="G104" i="1"/>
  <c r="Q104" i="1"/>
  <c r="E105" i="1"/>
  <c r="F105" i="1"/>
  <c r="G105" i="1"/>
  <c r="E106" i="1"/>
  <c r="F106" i="1"/>
  <c r="G106" i="1"/>
  <c r="E107" i="1"/>
  <c r="F107" i="1"/>
  <c r="G107" i="1"/>
  <c r="K107" i="1"/>
  <c r="E108" i="1"/>
  <c r="F108" i="1"/>
  <c r="G108" i="1"/>
  <c r="K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Q112" i="1"/>
  <c r="E113" i="1"/>
  <c r="F113" i="1"/>
  <c r="G113" i="1"/>
  <c r="E114" i="1"/>
  <c r="F114" i="1"/>
  <c r="G114" i="1"/>
  <c r="U114" i="1"/>
  <c r="E115" i="1"/>
  <c r="F115" i="1"/>
  <c r="G115" i="1"/>
  <c r="K115" i="1"/>
  <c r="E116" i="1"/>
  <c r="F116" i="1"/>
  <c r="G116" i="1"/>
  <c r="E117" i="1"/>
  <c r="F117" i="1"/>
  <c r="G117" i="1"/>
  <c r="J117" i="1"/>
  <c r="E118" i="1"/>
  <c r="F118" i="1"/>
  <c r="G118" i="1"/>
  <c r="E119" i="1"/>
  <c r="F119" i="1"/>
  <c r="G119" i="1"/>
  <c r="E120" i="1"/>
  <c r="F120" i="1"/>
  <c r="G120" i="1"/>
  <c r="K120" i="1"/>
  <c r="E121" i="1"/>
  <c r="F121" i="1"/>
  <c r="G121" i="1"/>
  <c r="K121" i="1"/>
  <c r="E122" i="1"/>
  <c r="F122" i="1"/>
  <c r="G122" i="1"/>
  <c r="E123" i="1"/>
  <c r="F123" i="1"/>
  <c r="G123" i="1"/>
  <c r="I123" i="1"/>
  <c r="E124" i="1"/>
  <c r="F124" i="1"/>
  <c r="G124" i="1"/>
  <c r="K124" i="1"/>
  <c r="E125" i="1"/>
  <c r="F125" i="1"/>
  <c r="G125" i="1"/>
  <c r="E126" i="1"/>
  <c r="F126" i="1"/>
  <c r="G126" i="1"/>
  <c r="J126" i="1"/>
  <c r="E127" i="1"/>
  <c r="F127" i="1"/>
  <c r="G127" i="1"/>
  <c r="J127" i="1"/>
  <c r="E128" i="1"/>
  <c r="F128" i="1"/>
  <c r="G128" i="1"/>
  <c r="E129" i="1"/>
  <c r="F129" i="1"/>
  <c r="G129" i="1"/>
  <c r="K129" i="1"/>
  <c r="E130" i="1"/>
  <c r="F130" i="1"/>
  <c r="G130" i="1"/>
  <c r="K130" i="1"/>
  <c r="E131" i="1"/>
  <c r="F131" i="1"/>
  <c r="G131" i="1"/>
  <c r="K131" i="1"/>
  <c r="E132" i="1"/>
  <c r="F132" i="1"/>
  <c r="G132" i="1"/>
  <c r="E133" i="1"/>
  <c r="F133" i="1"/>
  <c r="G133" i="1"/>
  <c r="K133" i="1"/>
  <c r="E134" i="1"/>
  <c r="F134" i="1"/>
  <c r="G134" i="1"/>
  <c r="E135" i="1"/>
  <c r="F135" i="1"/>
  <c r="G135" i="1"/>
  <c r="K135" i="1"/>
  <c r="E136" i="1"/>
  <c r="F136" i="1"/>
  <c r="G136" i="1"/>
  <c r="K136" i="1"/>
  <c r="E137" i="1"/>
  <c r="F137" i="1"/>
  <c r="G137" i="1"/>
  <c r="K137" i="1"/>
  <c r="E138" i="1"/>
  <c r="F138" i="1"/>
  <c r="G138" i="1"/>
  <c r="K138" i="1"/>
  <c r="E139" i="1"/>
  <c r="F139" i="1"/>
  <c r="G139" i="1"/>
  <c r="K139" i="1"/>
  <c r="E140" i="1"/>
  <c r="F140" i="1"/>
  <c r="G140" i="1"/>
  <c r="K140" i="1"/>
  <c r="E141" i="1"/>
  <c r="F141" i="1"/>
  <c r="G141" i="1"/>
  <c r="K141" i="1"/>
  <c r="E142" i="1"/>
  <c r="F142" i="1"/>
  <c r="G142" i="1"/>
  <c r="E143" i="1"/>
  <c r="F143" i="1"/>
  <c r="G143" i="1"/>
  <c r="K143" i="1"/>
  <c r="E144" i="1"/>
  <c r="F144" i="1"/>
  <c r="G144" i="1"/>
  <c r="E145" i="1"/>
  <c r="F145" i="1"/>
  <c r="G145" i="1"/>
  <c r="E146" i="1"/>
  <c r="F146" i="1"/>
  <c r="G146" i="1"/>
  <c r="K146" i="1"/>
  <c r="E147" i="1"/>
  <c r="F147" i="1"/>
  <c r="G147" i="1"/>
  <c r="J147" i="1"/>
  <c r="E148" i="1"/>
  <c r="F148" i="1"/>
  <c r="G148" i="1"/>
  <c r="K148" i="1"/>
  <c r="E149" i="1"/>
  <c r="F149" i="1"/>
  <c r="G149" i="1"/>
  <c r="K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I153" i="1"/>
  <c r="E154" i="1"/>
  <c r="F154" i="1"/>
  <c r="G154" i="1"/>
  <c r="J154" i="1"/>
  <c r="E155" i="1"/>
  <c r="F155" i="1"/>
  <c r="G155" i="1"/>
  <c r="J155" i="1"/>
  <c r="E156" i="1"/>
  <c r="F156" i="1"/>
  <c r="G156" i="1"/>
  <c r="K156" i="1"/>
  <c r="E157" i="1"/>
  <c r="F157" i="1"/>
  <c r="G157" i="1"/>
  <c r="K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K161" i="1"/>
  <c r="E162" i="1"/>
  <c r="F162" i="1"/>
  <c r="G162" i="1"/>
  <c r="J162" i="1"/>
  <c r="E163" i="1"/>
  <c r="F163" i="1"/>
  <c r="G163" i="1"/>
  <c r="K163" i="1"/>
  <c r="E164" i="1"/>
  <c r="F164" i="1"/>
  <c r="G164" i="1"/>
  <c r="K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J168" i="1"/>
  <c r="E169" i="1"/>
  <c r="F169" i="1"/>
  <c r="G169" i="1"/>
  <c r="J169" i="1"/>
  <c r="E170" i="1"/>
  <c r="F170" i="1"/>
  <c r="G170" i="1"/>
  <c r="J170" i="1"/>
  <c r="E171" i="1"/>
  <c r="F171" i="1"/>
  <c r="G171" i="1"/>
  <c r="E172" i="1"/>
  <c r="F172" i="1"/>
  <c r="G172" i="1"/>
  <c r="E173" i="1"/>
  <c r="F173" i="1"/>
  <c r="G173" i="1"/>
  <c r="K173" i="1"/>
  <c r="E174" i="1"/>
  <c r="F174" i="1"/>
  <c r="G174" i="1"/>
  <c r="E175" i="1"/>
  <c r="F175" i="1"/>
  <c r="G175" i="1"/>
  <c r="E176" i="1"/>
  <c r="F176" i="1"/>
  <c r="G176" i="1"/>
  <c r="K176" i="1"/>
  <c r="E177" i="1"/>
  <c r="F177" i="1"/>
  <c r="G177" i="1"/>
  <c r="K177" i="1"/>
  <c r="E178" i="1"/>
  <c r="F178" i="1"/>
  <c r="G178" i="1"/>
  <c r="E179" i="1"/>
  <c r="F179" i="1"/>
  <c r="G179" i="1"/>
  <c r="K179" i="1"/>
  <c r="E180" i="1"/>
  <c r="F180" i="1"/>
  <c r="G180" i="1"/>
  <c r="K180" i="1"/>
  <c r="E181" i="1"/>
  <c r="F181" i="1"/>
  <c r="G181" i="1"/>
  <c r="K181" i="1"/>
  <c r="E182" i="1"/>
  <c r="F182" i="1"/>
  <c r="G182" i="1"/>
  <c r="E183" i="1"/>
  <c r="F183" i="1"/>
  <c r="G183" i="1"/>
  <c r="K183" i="1"/>
  <c r="E184" i="1"/>
  <c r="F184" i="1"/>
  <c r="G184" i="1"/>
  <c r="J184" i="1"/>
  <c r="E185" i="1"/>
  <c r="F185" i="1"/>
  <c r="G185" i="1"/>
  <c r="J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J189" i="1"/>
  <c r="E190" i="1"/>
  <c r="F190" i="1"/>
  <c r="G190" i="1"/>
  <c r="K190" i="1"/>
  <c r="E191" i="1"/>
  <c r="F191" i="1"/>
  <c r="G191" i="1"/>
  <c r="K191" i="1"/>
  <c r="E192" i="1"/>
  <c r="F192" i="1"/>
  <c r="G192" i="1"/>
  <c r="K192" i="1"/>
  <c r="E193" i="1"/>
  <c r="F193" i="1"/>
  <c r="G193" i="1"/>
  <c r="J193" i="1"/>
  <c r="E194" i="1"/>
  <c r="F194" i="1"/>
  <c r="G194" i="1"/>
  <c r="J194" i="1"/>
  <c r="E195" i="1"/>
  <c r="F195" i="1"/>
  <c r="G195" i="1"/>
  <c r="J195" i="1"/>
  <c r="E196" i="1"/>
  <c r="F196" i="1"/>
  <c r="G196" i="1"/>
  <c r="J196" i="1"/>
  <c r="E197" i="1"/>
  <c r="F197" i="1"/>
  <c r="G197" i="1"/>
  <c r="E198" i="1"/>
  <c r="F198" i="1"/>
  <c r="G198" i="1"/>
  <c r="J198" i="1"/>
  <c r="E199" i="1"/>
  <c r="F199" i="1"/>
  <c r="G199" i="1"/>
  <c r="E200" i="1"/>
  <c r="F200" i="1"/>
  <c r="G200" i="1"/>
  <c r="I200" i="1"/>
  <c r="E201" i="1"/>
  <c r="F201" i="1"/>
  <c r="G201" i="1"/>
  <c r="J201" i="1"/>
  <c r="E202" i="1"/>
  <c r="F202" i="1"/>
  <c r="G202" i="1"/>
  <c r="E203" i="1"/>
  <c r="F203" i="1"/>
  <c r="G203" i="1"/>
  <c r="K203" i="1"/>
  <c r="E204" i="1"/>
  <c r="F204" i="1"/>
  <c r="G204" i="1"/>
  <c r="K204" i="1"/>
  <c r="E205" i="1"/>
  <c r="F205" i="1"/>
  <c r="G205" i="1"/>
  <c r="K205" i="1"/>
  <c r="E206" i="1"/>
  <c r="F206" i="1"/>
  <c r="G206" i="1"/>
  <c r="J206" i="1"/>
  <c r="E207" i="1"/>
  <c r="F207" i="1"/>
  <c r="G207" i="1"/>
  <c r="K207" i="1"/>
  <c r="E208" i="1"/>
  <c r="F208" i="1"/>
  <c r="G208" i="1"/>
  <c r="K208" i="1"/>
  <c r="E209" i="1"/>
  <c r="F209" i="1"/>
  <c r="G209" i="1"/>
  <c r="J209" i="1"/>
  <c r="E210" i="1"/>
  <c r="F210" i="1"/>
  <c r="G210" i="1"/>
  <c r="K210" i="1"/>
  <c r="E211" i="1"/>
  <c r="F211" i="1"/>
  <c r="G211" i="1"/>
  <c r="K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K215" i="1"/>
  <c r="E216" i="1"/>
  <c r="F216" i="1"/>
  <c r="G216" i="1"/>
  <c r="J216" i="1"/>
  <c r="E217" i="1"/>
  <c r="F217" i="1"/>
  <c r="G217" i="1"/>
  <c r="J217" i="1"/>
  <c r="E218" i="1"/>
  <c r="F218" i="1"/>
  <c r="G218" i="1"/>
  <c r="E219" i="1"/>
  <c r="F219" i="1"/>
  <c r="G219" i="1"/>
  <c r="E220" i="1"/>
  <c r="F220" i="1"/>
  <c r="G220" i="1"/>
  <c r="J220" i="1"/>
  <c r="E221" i="1"/>
  <c r="F221" i="1"/>
  <c r="G221" i="1"/>
  <c r="K221" i="1"/>
  <c r="E222" i="1"/>
  <c r="F222" i="1"/>
  <c r="G222" i="1"/>
  <c r="J222" i="1"/>
  <c r="E223" i="1"/>
  <c r="F223" i="1"/>
  <c r="G223" i="1"/>
  <c r="E224" i="1"/>
  <c r="F224" i="1"/>
  <c r="G224" i="1"/>
  <c r="J224" i="1"/>
  <c r="E225" i="1"/>
  <c r="F225" i="1"/>
  <c r="G225" i="1"/>
  <c r="K225" i="1"/>
  <c r="E226" i="1"/>
  <c r="F226" i="1"/>
  <c r="G226" i="1"/>
  <c r="K226" i="1"/>
  <c r="E227" i="1"/>
  <c r="F227" i="1"/>
  <c r="G227" i="1"/>
  <c r="K227" i="1"/>
  <c r="E228" i="1"/>
  <c r="F228" i="1"/>
  <c r="G228" i="1"/>
  <c r="K228" i="1"/>
  <c r="E229" i="1"/>
  <c r="F229" i="1"/>
  <c r="G229" i="1"/>
  <c r="Q229" i="1"/>
  <c r="E230" i="1"/>
  <c r="F230" i="1"/>
  <c r="G230" i="1"/>
  <c r="E231" i="1"/>
  <c r="F231" i="1"/>
  <c r="G231" i="1"/>
  <c r="J231" i="1"/>
  <c r="E232" i="1"/>
  <c r="F232" i="1"/>
  <c r="G232" i="1"/>
  <c r="J232" i="1"/>
  <c r="E233" i="1"/>
  <c r="F233" i="1"/>
  <c r="G233" i="1"/>
  <c r="K233" i="1"/>
  <c r="E234" i="1"/>
  <c r="F234" i="1"/>
  <c r="G234" i="1"/>
  <c r="P235" i="1"/>
  <c r="K236" i="1"/>
  <c r="P236" i="1"/>
  <c r="Q236" i="1"/>
  <c r="P234" i="1"/>
  <c r="I199" i="1"/>
  <c r="E59" i="1"/>
  <c r="F59" i="1"/>
  <c r="G59" i="1"/>
  <c r="K59" i="1"/>
  <c r="K212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7" i="1"/>
  <c r="F47" i="1"/>
  <c r="G47" i="1"/>
  <c r="H47" i="1"/>
  <c r="E48" i="1"/>
  <c r="F48" i="1"/>
  <c r="G48" i="1"/>
  <c r="H48" i="1"/>
  <c r="E49" i="1"/>
  <c r="F49" i="1"/>
  <c r="G49" i="1"/>
  <c r="H49" i="1"/>
  <c r="E21" i="1"/>
  <c r="F21" i="1"/>
  <c r="G21" i="1"/>
  <c r="H21" i="1"/>
  <c r="J150" i="1"/>
  <c r="J151" i="1"/>
  <c r="J152" i="1"/>
  <c r="J165" i="1"/>
  <c r="J175" i="1"/>
  <c r="J182" i="1"/>
  <c r="J197" i="1"/>
  <c r="J202" i="1"/>
  <c r="J213" i="1"/>
  <c r="J214" i="1"/>
  <c r="J218" i="1"/>
  <c r="J219" i="1"/>
  <c r="J230" i="1"/>
  <c r="K186" i="1"/>
  <c r="K109" i="1"/>
  <c r="K110" i="1"/>
  <c r="K128" i="1"/>
  <c r="K134" i="1"/>
  <c r="K158" i="1"/>
  <c r="K159" i="1"/>
  <c r="K132" i="1"/>
  <c r="K142" i="1"/>
  <c r="K144" i="1"/>
  <c r="K160" i="1"/>
  <c r="K166" i="1"/>
  <c r="K171" i="1"/>
  <c r="K172" i="1"/>
  <c r="K174" i="1"/>
  <c r="K178" i="1"/>
  <c r="K187" i="1"/>
  <c r="K188" i="1"/>
  <c r="K167" i="1"/>
  <c r="K223" i="1"/>
  <c r="E46" i="1"/>
  <c r="F46" i="1"/>
  <c r="G46" i="1"/>
  <c r="J125" i="1"/>
  <c r="E41" i="1"/>
  <c r="F41" i="1"/>
  <c r="G41" i="1"/>
  <c r="I112" i="1"/>
  <c r="I113" i="1"/>
  <c r="I122" i="1"/>
  <c r="E53" i="1"/>
  <c r="F53" i="1"/>
  <c r="G53" i="1"/>
  <c r="E54" i="1"/>
  <c r="F54" i="1"/>
  <c r="G54" i="1"/>
  <c r="E55" i="1"/>
  <c r="F55" i="1"/>
  <c r="G55" i="1"/>
  <c r="I145" i="1"/>
  <c r="I81" i="1"/>
  <c r="I87" i="1"/>
  <c r="I86" i="1"/>
  <c r="E50" i="1"/>
  <c r="F50" i="1"/>
  <c r="G50" i="1"/>
  <c r="I50" i="1"/>
  <c r="E51" i="1"/>
  <c r="F51" i="1"/>
  <c r="G51" i="1"/>
  <c r="I51" i="1"/>
  <c r="E52" i="1"/>
  <c r="F52" i="1"/>
  <c r="G52" i="1"/>
  <c r="I52" i="1"/>
  <c r="I57" i="1"/>
  <c r="E58" i="1"/>
  <c r="F58" i="1"/>
  <c r="G58" i="1"/>
  <c r="I58" i="1"/>
  <c r="I111" i="1"/>
  <c r="K119" i="1"/>
  <c r="J92" i="1"/>
  <c r="J93" i="1"/>
  <c r="J96" i="1"/>
  <c r="J97" i="1"/>
  <c r="J99" i="1"/>
  <c r="J100" i="1"/>
  <c r="J101" i="1"/>
  <c r="J104" i="1"/>
  <c r="J105" i="1"/>
  <c r="J106" i="1"/>
  <c r="E56" i="1"/>
  <c r="F56" i="1"/>
  <c r="G56" i="1"/>
  <c r="I56" i="1"/>
  <c r="E60" i="1"/>
  <c r="F60" i="1"/>
  <c r="G60" i="1"/>
  <c r="Q60" i="1"/>
  <c r="E61" i="1"/>
  <c r="F61" i="1"/>
  <c r="G61" i="1"/>
  <c r="Q61" i="1"/>
  <c r="E62" i="1"/>
  <c r="F62" i="1"/>
  <c r="G62" i="1"/>
  <c r="I62" i="1"/>
  <c r="E63" i="1"/>
  <c r="F63" i="1"/>
  <c r="G63" i="1"/>
  <c r="I63" i="1"/>
  <c r="E64" i="1"/>
  <c r="F64" i="1"/>
  <c r="G64" i="1"/>
  <c r="I64" i="1"/>
  <c r="I66" i="1"/>
  <c r="I67" i="1"/>
  <c r="I68" i="1"/>
  <c r="I70" i="1"/>
  <c r="I71" i="1"/>
  <c r="I72" i="1"/>
  <c r="I74" i="1"/>
  <c r="I75" i="1"/>
  <c r="I76" i="1"/>
  <c r="I78" i="1"/>
  <c r="I79" i="1"/>
  <c r="I80" i="1"/>
  <c r="I83" i="1"/>
  <c r="J88" i="1"/>
  <c r="I116" i="1"/>
  <c r="E57" i="1"/>
  <c r="F57" i="1"/>
  <c r="P41" i="1"/>
  <c r="P46" i="1"/>
  <c r="P53" i="1"/>
  <c r="P54" i="1"/>
  <c r="P55" i="1"/>
  <c r="P56" i="1"/>
  <c r="P59" i="1"/>
  <c r="Q59" i="1"/>
  <c r="P60" i="1"/>
  <c r="P61" i="1"/>
  <c r="P62" i="1"/>
  <c r="P63" i="1"/>
  <c r="P64" i="1"/>
  <c r="Q64" i="1"/>
  <c r="P65" i="1"/>
  <c r="P66" i="1"/>
  <c r="Q66" i="1"/>
  <c r="P67" i="1"/>
  <c r="Q67" i="1"/>
  <c r="P68" i="1"/>
  <c r="Q68" i="1"/>
  <c r="P69" i="1"/>
  <c r="P70" i="1"/>
  <c r="Q70" i="1"/>
  <c r="P71" i="1"/>
  <c r="Q71" i="1"/>
  <c r="P72" i="1"/>
  <c r="Q72" i="1"/>
  <c r="P73" i="1"/>
  <c r="P74" i="1"/>
  <c r="Q74" i="1"/>
  <c r="P75" i="1"/>
  <c r="Q75" i="1"/>
  <c r="P76" i="1"/>
  <c r="Q76" i="1"/>
  <c r="P77" i="1"/>
  <c r="P78" i="1"/>
  <c r="Q78" i="1"/>
  <c r="P79" i="1"/>
  <c r="Q79" i="1"/>
  <c r="P80" i="1"/>
  <c r="Q80" i="1"/>
  <c r="P82" i="1"/>
  <c r="P83" i="1"/>
  <c r="Q83" i="1"/>
  <c r="P88" i="1"/>
  <c r="Q88" i="1"/>
  <c r="P90" i="1"/>
  <c r="Q90" i="1"/>
  <c r="P91" i="1"/>
  <c r="P92" i="1"/>
  <c r="Q92" i="1"/>
  <c r="P93" i="1"/>
  <c r="Q93" i="1"/>
  <c r="P94" i="1"/>
  <c r="Q94" i="1"/>
  <c r="P95" i="1"/>
  <c r="P96" i="1"/>
  <c r="Q96" i="1"/>
  <c r="P97" i="1"/>
  <c r="Q97" i="1"/>
  <c r="P98" i="1"/>
  <c r="Q98" i="1"/>
  <c r="P99" i="1"/>
  <c r="P100" i="1"/>
  <c r="P101" i="1"/>
  <c r="Q101" i="1"/>
  <c r="P103" i="1"/>
  <c r="Q103" i="1"/>
  <c r="P104" i="1"/>
  <c r="P105" i="1"/>
  <c r="Q105" i="1"/>
  <c r="P106" i="1"/>
  <c r="Q106" i="1"/>
  <c r="P111" i="1"/>
  <c r="Q111" i="1"/>
  <c r="P112" i="1"/>
  <c r="P113" i="1"/>
  <c r="Q113" i="1"/>
  <c r="P114" i="1"/>
  <c r="Q114" i="1"/>
  <c r="P116" i="1"/>
  <c r="Q116" i="1"/>
  <c r="P118" i="1"/>
  <c r="P121" i="1"/>
  <c r="Q121" i="1"/>
  <c r="P122" i="1"/>
  <c r="Q122" i="1"/>
  <c r="P123" i="1"/>
  <c r="Q123" i="1"/>
  <c r="P130" i="1"/>
  <c r="Q130" i="1"/>
  <c r="P132" i="1"/>
  <c r="Q132" i="1"/>
  <c r="P135" i="1"/>
  <c r="Q135" i="1"/>
  <c r="P137" i="1"/>
  <c r="P140" i="1"/>
  <c r="Q140" i="1"/>
  <c r="P142" i="1"/>
  <c r="Q142" i="1"/>
  <c r="P144" i="1"/>
  <c r="Q144" i="1"/>
  <c r="P146" i="1"/>
  <c r="Q146" i="1"/>
  <c r="P149" i="1"/>
  <c r="Q149" i="1"/>
  <c r="P153" i="1"/>
  <c r="Q153" i="1"/>
  <c r="P157" i="1"/>
  <c r="Q157" i="1"/>
  <c r="P160" i="1"/>
  <c r="Q160" i="1"/>
  <c r="P199" i="1"/>
  <c r="Q199" i="1"/>
  <c r="P205" i="1"/>
  <c r="Q205" i="1"/>
  <c r="P229" i="1"/>
  <c r="P233" i="1"/>
  <c r="G187" i="2"/>
  <c r="C187" i="2"/>
  <c r="E187" i="2"/>
  <c r="G115" i="2"/>
  <c r="C115" i="2"/>
  <c r="E115" i="2"/>
  <c r="G114" i="2"/>
  <c r="C114" i="2"/>
  <c r="E114" i="2"/>
  <c r="G113" i="2"/>
  <c r="C113" i="2"/>
  <c r="E113" i="2"/>
  <c r="G186" i="2"/>
  <c r="C186" i="2"/>
  <c r="E186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185" i="2"/>
  <c r="C185" i="2"/>
  <c r="E185" i="2"/>
  <c r="G89" i="2"/>
  <c r="C89" i="2"/>
  <c r="E89" i="2"/>
  <c r="G88" i="2"/>
  <c r="C88" i="2"/>
  <c r="E88" i="2"/>
  <c r="G87" i="2"/>
  <c r="C87" i="2"/>
  <c r="E87" i="2"/>
  <c r="G86" i="2"/>
  <c r="C86" i="2"/>
  <c r="E86" i="2"/>
  <c r="G184" i="2"/>
  <c r="C184" i="2"/>
  <c r="E184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183" i="2"/>
  <c r="C183" i="2"/>
  <c r="E183" i="2"/>
  <c r="G182" i="2"/>
  <c r="C182" i="2"/>
  <c r="E182" i="2"/>
  <c r="G64" i="2"/>
  <c r="C64" i="2"/>
  <c r="E64" i="2"/>
  <c r="G63" i="2"/>
  <c r="C63" i="2"/>
  <c r="E63" i="2"/>
  <c r="G62" i="2"/>
  <c r="C62" i="2"/>
  <c r="E62" i="2"/>
  <c r="G181" i="2"/>
  <c r="C181" i="2"/>
  <c r="E181" i="2"/>
  <c r="G61" i="2"/>
  <c r="C61" i="2"/>
  <c r="E61" i="2"/>
  <c r="G60" i="2"/>
  <c r="C60" i="2"/>
  <c r="E60" i="2"/>
  <c r="G59" i="2"/>
  <c r="C59" i="2"/>
  <c r="E59" i="2"/>
  <c r="G180" i="2"/>
  <c r="C180" i="2"/>
  <c r="E180" i="2"/>
  <c r="G179" i="2"/>
  <c r="C179" i="2"/>
  <c r="E179" i="2"/>
  <c r="G58" i="2"/>
  <c r="C58" i="2"/>
  <c r="E58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57" i="2"/>
  <c r="C57" i="2"/>
  <c r="E57" i="2"/>
  <c r="G56" i="2"/>
  <c r="C56" i="2"/>
  <c r="E56" i="2"/>
  <c r="G173" i="2"/>
  <c r="C173" i="2"/>
  <c r="E173" i="2"/>
  <c r="G172" i="2"/>
  <c r="C172" i="2"/>
  <c r="E172" i="2"/>
  <c r="G55" i="2"/>
  <c r="C55" i="2"/>
  <c r="E55" i="2"/>
  <c r="G54" i="2"/>
  <c r="C54" i="2"/>
  <c r="E54" i="2"/>
  <c r="G53" i="2"/>
  <c r="C53" i="2"/>
  <c r="E53" i="2"/>
  <c r="G52" i="2"/>
  <c r="C52" i="2"/>
  <c r="E52" i="2"/>
  <c r="G171" i="2"/>
  <c r="C171" i="2"/>
  <c r="E171" i="2"/>
  <c r="G170" i="2"/>
  <c r="C170" i="2"/>
  <c r="E170" i="2"/>
  <c r="G169" i="2"/>
  <c r="C169" i="2"/>
  <c r="E169" i="2"/>
  <c r="G51" i="2"/>
  <c r="C51" i="2"/>
  <c r="E51" i="2"/>
  <c r="G168" i="2"/>
  <c r="C168" i="2"/>
  <c r="E168" i="2"/>
  <c r="G50" i="2"/>
  <c r="C50" i="2"/>
  <c r="E50" i="2"/>
  <c r="G167" i="2"/>
  <c r="C167" i="2"/>
  <c r="E167" i="2"/>
  <c r="G49" i="2"/>
  <c r="C49" i="2"/>
  <c r="E49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48" i="2"/>
  <c r="C48" i="2"/>
  <c r="E48" i="2"/>
  <c r="G47" i="2"/>
  <c r="C47" i="2"/>
  <c r="E47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46" i="2"/>
  <c r="C46" i="2"/>
  <c r="E46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45" i="2"/>
  <c r="C45" i="2"/>
  <c r="E45" i="2"/>
  <c r="G146" i="2"/>
  <c r="C146" i="2"/>
  <c r="E146" i="2"/>
  <c r="G44" i="2"/>
  <c r="C44" i="2"/>
  <c r="E44" i="2"/>
  <c r="G43" i="2"/>
  <c r="C43" i="2"/>
  <c r="E43" i="2"/>
  <c r="G42" i="2"/>
  <c r="C42" i="2"/>
  <c r="E42" i="2"/>
  <c r="G41" i="2"/>
  <c r="C41" i="2"/>
  <c r="E41" i="2"/>
  <c r="G145" i="2"/>
  <c r="C145" i="2"/>
  <c r="E145" i="2"/>
  <c r="G144" i="2"/>
  <c r="C144" i="2"/>
  <c r="E144" i="2"/>
  <c r="G40" i="2"/>
  <c r="C40" i="2"/>
  <c r="E40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39" i="2"/>
  <c r="C39" i="2"/>
  <c r="E39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117" i="2"/>
  <c r="C117" i="2"/>
  <c r="E117" i="2"/>
  <c r="G32" i="2"/>
  <c r="C32" i="2"/>
  <c r="E32" i="2"/>
  <c r="G31" i="2"/>
  <c r="C31" i="2"/>
  <c r="E31" i="2"/>
  <c r="G116" i="2"/>
  <c r="C116" i="2"/>
  <c r="E116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7" i="2"/>
  <c r="D187" i="2"/>
  <c r="B187" i="2"/>
  <c r="A187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86" i="2"/>
  <c r="D186" i="2"/>
  <c r="B186" i="2"/>
  <c r="A186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185" i="2"/>
  <c r="D185" i="2"/>
  <c r="B185" i="2"/>
  <c r="A185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184" i="2"/>
  <c r="D184" i="2"/>
  <c r="B184" i="2"/>
  <c r="A184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183" i="2"/>
  <c r="D183" i="2"/>
  <c r="B183" i="2"/>
  <c r="A183" i="2"/>
  <c r="H182" i="2"/>
  <c r="D182" i="2"/>
  <c r="B182" i="2"/>
  <c r="A182" i="2"/>
  <c r="H64" i="2"/>
  <c r="D64" i="2"/>
  <c r="B64" i="2"/>
  <c r="A64" i="2"/>
  <c r="H63" i="2"/>
  <c r="D63" i="2"/>
  <c r="B63" i="2"/>
  <c r="A63" i="2"/>
  <c r="H62" i="2"/>
  <c r="D62" i="2"/>
  <c r="B62" i="2"/>
  <c r="A62" i="2"/>
  <c r="H181" i="2"/>
  <c r="D181" i="2"/>
  <c r="B181" i="2"/>
  <c r="A181" i="2"/>
  <c r="H61" i="2"/>
  <c r="D61" i="2"/>
  <c r="B61" i="2"/>
  <c r="A61" i="2"/>
  <c r="H60" i="2"/>
  <c r="D60" i="2"/>
  <c r="B60" i="2"/>
  <c r="A60" i="2"/>
  <c r="H59" i="2"/>
  <c r="D59" i="2"/>
  <c r="B59" i="2"/>
  <c r="A59" i="2"/>
  <c r="H180" i="2"/>
  <c r="D180" i="2"/>
  <c r="B180" i="2"/>
  <c r="A180" i="2"/>
  <c r="H179" i="2"/>
  <c r="D179" i="2"/>
  <c r="B179" i="2"/>
  <c r="A179" i="2"/>
  <c r="H58" i="2"/>
  <c r="D58" i="2"/>
  <c r="B58" i="2"/>
  <c r="A58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57" i="2"/>
  <c r="D57" i="2"/>
  <c r="B57" i="2"/>
  <c r="A57" i="2"/>
  <c r="H56" i="2"/>
  <c r="D56" i="2"/>
  <c r="B56" i="2"/>
  <c r="A56" i="2"/>
  <c r="H173" i="2"/>
  <c r="D173" i="2"/>
  <c r="B173" i="2"/>
  <c r="A173" i="2"/>
  <c r="H172" i="2"/>
  <c r="D172" i="2"/>
  <c r="B172" i="2"/>
  <c r="A172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51" i="2"/>
  <c r="D51" i="2"/>
  <c r="B51" i="2"/>
  <c r="A51" i="2"/>
  <c r="H168" i="2"/>
  <c r="D168" i="2"/>
  <c r="B168" i="2"/>
  <c r="A168" i="2"/>
  <c r="H50" i="2"/>
  <c r="D50" i="2"/>
  <c r="B50" i="2"/>
  <c r="A50" i="2"/>
  <c r="H167" i="2"/>
  <c r="D167" i="2"/>
  <c r="B167" i="2"/>
  <c r="A167" i="2"/>
  <c r="H49" i="2"/>
  <c r="D49" i="2"/>
  <c r="B49" i="2"/>
  <c r="A49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48" i="2"/>
  <c r="D48" i="2"/>
  <c r="B48" i="2"/>
  <c r="A48" i="2"/>
  <c r="H47" i="2"/>
  <c r="D47" i="2"/>
  <c r="B47" i="2"/>
  <c r="A47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46" i="2"/>
  <c r="D46" i="2"/>
  <c r="B46" i="2"/>
  <c r="A46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B152" i="2"/>
  <c r="F152" i="2"/>
  <c r="D152" i="2"/>
  <c r="A152" i="2"/>
  <c r="H151" i="2"/>
  <c r="B151" i="2"/>
  <c r="F151" i="2"/>
  <c r="D151" i="2"/>
  <c r="A151" i="2"/>
  <c r="H150" i="2"/>
  <c r="F150" i="2"/>
  <c r="D150" i="2"/>
  <c r="B150" i="2"/>
  <c r="A150" i="2"/>
  <c r="H149" i="2"/>
  <c r="F149" i="2"/>
  <c r="D149" i="2"/>
  <c r="B149" i="2"/>
  <c r="A149" i="2"/>
  <c r="H148" i="2"/>
  <c r="B148" i="2"/>
  <c r="F148" i="2"/>
  <c r="D148" i="2"/>
  <c r="A148" i="2"/>
  <c r="H147" i="2"/>
  <c r="B147" i="2"/>
  <c r="D147" i="2"/>
  <c r="A147" i="2"/>
  <c r="H45" i="2"/>
  <c r="B45" i="2"/>
  <c r="D45" i="2"/>
  <c r="A45" i="2"/>
  <c r="H146" i="2"/>
  <c r="B146" i="2"/>
  <c r="D146" i="2"/>
  <c r="A146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145" i="2"/>
  <c r="B145" i="2"/>
  <c r="D145" i="2"/>
  <c r="A145" i="2"/>
  <c r="H144" i="2"/>
  <c r="B144" i="2"/>
  <c r="D144" i="2"/>
  <c r="A144" i="2"/>
  <c r="H40" i="2"/>
  <c r="B40" i="2"/>
  <c r="D40" i="2"/>
  <c r="A40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39" i="2"/>
  <c r="B39" i="2"/>
  <c r="D39" i="2"/>
  <c r="A39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117" i="2"/>
  <c r="B117" i="2"/>
  <c r="D117" i="2"/>
  <c r="A117" i="2"/>
  <c r="H32" i="2"/>
  <c r="B32" i="2"/>
  <c r="D32" i="2"/>
  <c r="A32" i="2"/>
  <c r="H31" i="2"/>
  <c r="D31" i="2"/>
  <c r="B31" i="2"/>
  <c r="A31" i="2"/>
  <c r="H116" i="2"/>
  <c r="B116" i="2"/>
  <c r="D116" i="2"/>
  <c r="A116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P230" i="1"/>
  <c r="Q230" i="1"/>
  <c r="P231" i="1"/>
  <c r="Q231" i="1"/>
  <c r="P232" i="1"/>
  <c r="Q232" i="1"/>
  <c r="Q227" i="1"/>
  <c r="P227" i="1"/>
  <c r="Q119" i="1"/>
  <c r="P119" i="1"/>
  <c r="P226" i="1"/>
  <c r="Q226" i="1"/>
  <c r="P228" i="1"/>
  <c r="Q228" i="1"/>
  <c r="P217" i="1"/>
  <c r="Q217" i="1"/>
  <c r="P218" i="1"/>
  <c r="Q218" i="1"/>
  <c r="P219" i="1"/>
  <c r="Q219" i="1"/>
  <c r="P220" i="1"/>
  <c r="Q220" i="1"/>
  <c r="P222" i="1"/>
  <c r="Q222" i="1"/>
  <c r="P223" i="1"/>
  <c r="Q223" i="1"/>
  <c r="P224" i="1"/>
  <c r="Q224" i="1"/>
  <c r="P225" i="1"/>
  <c r="Q225" i="1"/>
  <c r="Q216" i="1"/>
  <c r="P216" i="1"/>
  <c r="Q200" i="1"/>
  <c r="P200" i="1"/>
  <c r="Q215" i="1"/>
  <c r="P215" i="1"/>
  <c r="F16" i="1"/>
  <c r="F17" i="1" s="1"/>
  <c r="P89" i="1"/>
  <c r="Q89" i="1"/>
  <c r="P124" i="1"/>
  <c r="Q124" i="1"/>
  <c r="P192" i="1"/>
  <c r="Q192" i="1"/>
  <c r="P203" i="1"/>
  <c r="Q203" i="1"/>
  <c r="P207" i="1"/>
  <c r="Q207" i="1"/>
  <c r="P210" i="1"/>
  <c r="Q210" i="1"/>
  <c r="P211" i="1"/>
  <c r="Q211" i="1"/>
  <c r="P212" i="1"/>
  <c r="Q212" i="1"/>
  <c r="P214" i="1"/>
  <c r="Q214" i="1"/>
  <c r="P221" i="1"/>
  <c r="Q221" i="1"/>
  <c r="C17" i="1"/>
  <c r="P209" i="1"/>
  <c r="Q209" i="1"/>
  <c r="P213" i="1"/>
  <c r="Q213" i="1"/>
  <c r="P154" i="1"/>
  <c r="Q154" i="1"/>
  <c r="P206" i="1"/>
  <c r="Q206" i="1"/>
  <c r="P189" i="1"/>
  <c r="Q189" i="1"/>
  <c r="P194" i="1"/>
  <c r="Q194" i="1"/>
  <c r="P196" i="1"/>
  <c r="Q196" i="1"/>
  <c r="P197" i="1"/>
  <c r="Q197" i="1"/>
  <c r="P198" i="1"/>
  <c r="Q198" i="1"/>
  <c r="P201" i="1"/>
  <c r="Q201" i="1"/>
  <c r="P202" i="1"/>
  <c r="Q202" i="1"/>
  <c r="P204" i="1"/>
  <c r="Q204" i="1"/>
  <c r="P208" i="1"/>
  <c r="Q208" i="1"/>
  <c r="Q155" i="1"/>
  <c r="Q159" i="1"/>
  <c r="Q162" i="1"/>
  <c r="Q163" i="1"/>
  <c r="Q164" i="1"/>
  <c r="Q165" i="1"/>
  <c r="Q166" i="1"/>
  <c r="Q167" i="1"/>
  <c r="Q108" i="1"/>
  <c r="Q110" i="1"/>
  <c r="Q115" i="1"/>
  <c r="Q117" i="1"/>
  <c r="Q120" i="1"/>
  <c r="Q125" i="1"/>
  <c r="Q126" i="1"/>
  <c r="Q127" i="1"/>
  <c r="Q131" i="1"/>
  <c r="Q136" i="1"/>
  <c r="Q141" i="1"/>
  <c r="Q143" i="1"/>
  <c r="Q147" i="1"/>
  <c r="Q150" i="1"/>
  <c r="Q151" i="1"/>
  <c r="Q152" i="1"/>
  <c r="P185" i="1"/>
  <c r="Q185" i="1"/>
  <c r="P193" i="1"/>
  <c r="Q193" i="1"/>
  <c r="P195" i="1"/>
  <c r="Q195" i="1"/>
  <c r="P125" i="1"/>
  <c r="P126" i="1"/>
  <c r="Q21" i="1"/>
  <c r="Q22" i="1"/>
  <c r="Q23" i="1"/>
  <c r="Q25" i="1"/>
  <c r="Q26" i="1"/>
  <c r="Q28" i="1"/>
  <c r="Q29" i="1"/>
  <c r="Q27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5" i="1"/>
  <c r="Q47" i="1"/>
  <c r="Q48" i="1"/>
  <c r="Q49" i="1"/>
  <c r="Q168" i="1"/>
  <c r="Q169" i="1"/>
  <c r="Q24" i="1"/>
  <c r="Q186" i="1"/>
  <c r="Q170" i="1"/>
  <c r="Q175" i="1"/>
  <c r="Q182" i="1"/>
  <c r="P21" i="1"/>
  <c r="P22" i="1"/>
  <c r="P23" i="1"/>
  <c r="P25" i="1"/>
  <c r="P26" i="1"/>
  <c r="P28" i="1"/>
  <c r="P29" i="1"/>
  <c r="P35" i="1"/>
  <c r="P36" i="1"/>
  <c r="P37" i="1"/>
  <c r="P40" i="1"/>
  <c r="P44" i="1"/>
  <c r="P43" i="1"/>
  <c r="P47" i="1"/>
  <c r="P48" i="1"/>
  <c r="P49" i="1"/>
  <c r="P24" i="1"/>
  <c r="P27" i="1"/>
  <c r="P30" i="1"/>
  <c r="P31" i="1"/>
  <c r="P32" i="1"/>
  <c r="P33" i="1"/>
  <c r="P34" i="1"/>
  <c r="P38" i="1"/>
  <c r="P39" i="1"/>
  <c r="P42" i="1"/>
  <c r="P45" i="1"/>
  <c r="Q177" i="1"/>
  <c r="Q171" i="1"/>
  <c r="Q172" i="1"/>
  <c r="Q173" i="1"/>
  <c r="Q174" i="1"/>
  <c r="Q176" i="1"/>
  <c r="Q178" i="1"/>
  <c r="Q179" i="1"/>
  <c r="Q180" i="1"/>
  <c r="Q181" i="1"/>
  <c r="Q183" i="1"/>
  <c r="Q184" i="1"/>
  <c r="Q187" i="1"/>
  <c r="Q188" i="1"/>
  <c r="Q190" i="1"/>
  <c r="Q191" i="1"/>
  <c r="P177" i="1"/>
  <c r="P117" i="1"/>
  <c r="P127" i="1"/>
  <c r="P147" i="1"/>
  <c r="P150" i="1"/>
  <c r="P151" i="1"/>
  <c r="P152" i="1"/>
  <c r="P155" i="1"/>
  <c r="P162" i="1"/>
  <c r="P165" i="1"/>
  <c r="P168" i="1"/>
  <c r="P169" i="1"/>
  <c r="P170" i="1"/>
  <c r="P175" i="1"/>
  <c r="P182" i="1"/>
  <c r="P184" i="1"/>
  <c r="P163" i="1"/>
  <c r="P164" i="1"/>
  <c r="P166" i="1"/>
  <c r="P171" i="1"/>
  <c r="P172" i="1"/>
  <c r="P174" i="1"/>
  <c r="P176" i="1"/>
  <c r="P178" i="1"/>
  <c r="P179" i="1"/>
  <c r="P180" i="1"/>
  <c r="P183" i="1"/>
  <c r="P187" i="1"/>
  <c r="P188" i="1"/>
  <c r="P190" i="1"/>
  <c r="P191" i="1"/>
  <c r="P108" i="1"/>
  <c r="P110" i="1"/>
  <c r="P186" i="1"/>
  <c r="P115" i="1"/>
  <c r="P181" i="1"/>
  <c r="P50" i="1"/>
  <c r="P51" i="1"/>
  <c r="P52" i="1"/>
  <c r="P57" i="1"/>
  <c r="P58" i="1"/>
  <c r="P81" i="1"/>
  <c r="P84" i="1"/>
  <c r="P85" i="1"/>
  <c r="P86" i="1"/>
  <c r="P87" i="1"/>
  <c r="P102" i="1"/>
  <c r="P107" i="1"/>
  <c r="P109" i="1"/>
  <c r="P120" i="1"/>
  <c r="P128" i="1"/>
  <c r="P129" i="1"/>
  <c r="P131" i="1"/>
  <c r="P133" i="1"/>
  <c r="P134" i="1"/>
  <c r="P136" i="1"/>
  <c r="P138" i="1"/>
  <c r="P139" i="1"/>
  <c r="P141" i="1"/>
  <c r="P143" i="1"/>
  <c r="P145" i="1"/>
  <c r="P148" i="1"/>
  <c r="P156" i="1"/>
  <c r="P158" i="1"/>
  <c r="P159" i="1"/>
  <c r="P161" i="1"/>
  <c r="P167" i="1"/>
  <c r="P173" i="1"/>
  <c r="N93" i="2"/>
  <c r="N98" i="2"/>
  <c r="N113" i="2"/>
  <c r="N114" i="2"/>
  <c r="N115" i="2"/>
  <c r="N187" i="2"/>
  <c r="K238" i="1"/>
  <c r="Q238" i="1"/>
  <c r="I53" i="1"/>
  <c r="Q53" i="1"/>
  <c r="Q41" i="1"/>
  <c r="K41" i="1"/>
  <c r="I54" i="1"/>
  <c r="Q54" i="1"/>
  <c r="Q55" i="1"/>
  <c r="I55" i="1"/>
  <c r="J46" i="1"/>
  <c r="Q46" i="1"/>
  <c r="Q62" i="1"/>
  <c r="I77" i="1"/>
  <c r="Q77" i="1"/>
  <c r="Q137" i="1"/>
  <c r="Q234" i="1"/>
  <c r="K234" i="1"/>
  <c r="Q82" i="1"/>
  <c r="I82" i="1"/>
  <c r="Q56" i="1"/>
  <c r="I60" i="1"/>
  <c r="Q95" i="1"/>
  <c r="J95" i="1"/>
  <c r="I69" i="1"/>
  <c r="Q69" i="1"/>
  <c r="Q233" i="1"/>
  <c r="Q118" i="1"/>
  <c r="I118" i="1"/>
  <c r="Q73" i="1"/>
  <c r="I73" i="1"/>
  <c r="Q235" i="1"/>
  <c r="K235" i="1"/>
  <c r="Q63" i="1"/>
  <c r="I61" i="1"/>
  <c r="Q91" i="1"/>
  <c r="J91" i="1"/>
  <c r="Q65" i="1"/>
  <c r="I65" i="1"/>
  <c r="Q237" i="1"/>
  <c r="K237" i="1"/>
  <c r="C12" i="1"/>
  <c r="C11" i="1"/>
  <c r="O243" i="1" l="1"/>
  <c r="O242" i="1"/>
  <c r="O241" i="1"/>
  <c r="O240" i="1"/>
  <c r="O239" i="1"/>
  <c r="K242" i="1"/>
  <c r="Q242" i="1"/>
  <c r="K241" i="1"/>
  <c r="Q241" i="1"/>
  <c r="K240" i="1"/>
  <c r="Q240" i="1"/>
  <c r="K239" i="1"/>
  <c r="Q239" i="1"/>
  <c r="K243" i="1"/>
  <c r="C16" i="1"/>
  <c r="D18" i="1" s="1"/>
  <c r="O67" i="1"/>
  <c r="O84" i="1"/>
  <c r="O197" i="1"/>
  <c r="O162" i="1"/>
  <c r="O236" i="1"/>
  <c r="O151" i="1"/>
  <c r="O81" i="1"/>
  <c r="O78" i="1"/>
  <c r="O48" i="1"/>
  <c r="O69" i="1"/>
  <c r="O64" i="1"/>
  <c r="O125" i="1"/>
  <c r="O72" i="1"/>
  <c r="O178" i="1"/>
  <c r="O77" i="1"/>
  <c r="O143" i="1"/>
  <c r="O83" i="1"/>
  <c r="O215" i="1"/>
  <c r="O49" i="1"/>
  <c r="O132" i="1"/>
  <c r="O100" i="1"/>
  <c r="O71" i="1"/>
  <c r="O58" i="1"/>
  <c r="O112" i="1"/>
  <c r="O140" i="1"/>
  <c r="O70" i="1"/>
  <c r="O238" i="1"/>
  <c r="O167" i="1"/>
  <c r="O41" i="1"/>
  <c r="O61" i="1"/>
  <c r="O199" i="1"/>
  <c r="O105" i="1"/>
  <c r="O235" i="1"/>
  <c r="O161" i="1"/>
  <c r="O208" i="1"/>
  <c r="O171" i="1"/>
  <c r="O73" i="1"/>
  <c r="O191" i="1"/>
  <c r="O226" i="1"/>
  <c r="O106" i="1"/>
  <c r="O203" i="1"/>
  <c r="O231" i="1"/>
  <c r="O120" i="1"/>
  <c r="O229" i="1"/>
  <c r="O180" i="1"/>
  <c r="O170" i="1"/>
  <c r="O52" i="1"/>
  <c r="O109" i="1"/>
  <c r="O131" i="1"/>
  <c r="O98" i="1"/>
  <c r="O134" i="1"/>
  <c r="O158" i="1"/>
  <c r="O103" i="1"/>
  <c r="O152" i="1"/>
  <c r="O155" i="1"/>
  <c r="O150" i="1"/>
  <c r="O227" i="1"/>
  <c r="O230" i="1"/>
  <c r="O209" i="1"/>
  <c r="O130" i="1"/>
  <c r="O184" i="1"/>
  <c r="O185" i="1"/>
  <c r="O217" i="1"/>
  <c r="O68" i="1"/>
  <c r="O50" i="1"/>
  <c r="O189" i="1"/>
  <c r="O91" i="1"/>
  <c r="O194" i="1"/>
  <c r="C15" i="1"/>
  <c r="O207" i="1"/>
  <c r="O128" i="1"/>
  <c r="O101" i="1"/>
  <c r="O201" i="1"/>
  <c r="O62" i="1"/>
  <c r="O97" i="1"/>
  <c r="O204" i="1"/>
  <c r="O54" i="1"/>
  <c r="O146" i="1"/>
  <c r="O153" i="1"/>
  <c r="O102" i="1"/>
  <c r="O124" i="1"/>
  <c r="O164" i="1"/>
  <c r="O123" i="1"/>
  <c r="O173" i="1"/>
  <c r="O220" i="1"/>
  <c r="O174" i="1"/>
  <c r="O237" i="1"/>
  <c r="O234" i="1"/>
  <c r="O113" i="1"/>
  <c r="O80" i="1"/>
  <c r="O114" i="1"/>
  <c r="O232" i="1"/>
  <c r="O79" i="1"/>
  <c r="O96" i="1"/>
  <c r="O122" i="1"/>
  <c r="O224" i="1"/>
  <c r="O111" i="1"/>
  <c r="O133" i="1"/>
  <c r="O214" i="1"/>
  <c r="O104" i="1"/>
  <c r="O193" i="1"/>
  <c r="O110" i="1"/>
  <c r="O138" i="1"/>
  <c r="O145" i="1"/>
  <c r="O63" i="1"/>
  <c r="O222" i="1"/>
  <c r="O144" i="1"/>
  <c r="O47" i="1"/>
  <c r="O88" i="1"/>
  <c r="O163" i="1"/>
  <c r="O92" i="1"/>
  <c r="O179" i="1"/>
  <c r="O172" i="1"/>
  <c r="O210" i="1"/>
  <c r="O75" i="1"/>
  <c r="O166" i="1"/>
  <c r="O147" i="1"/>
  <c r="O94" i="1"/>
  <c r="O186" i="1"/>
  <c r="O216" i="1"/>
  <c r="O116" i="1"/>
  <c r="O82" i="1"/>
  <c r="O51" i="1"/>
  <c r="O119" i="1"/>
  <c r="O141" i="1"/>
  <c r="O87" i="1"/>
  <c r="O192" i="1"/>
  <c r="O206" i="1"/>
  <c r="O190" i="1"/>
  <c r="O200" i="1"/>
  <c r="O107" i="1"/>
  <c r="O127" i="1"/>
  <c r="O57" i="1"/>
  <c r="O219" i="1"/>
  <c r="O66" i="1"/>
  <c r="O198" i="1"/>
  <c r="O137" i="1"/>
  <c r="O188" i="1"/>
  <c r="O59" i="1"/>
  <c r="O89" i="1"/>
  <c r="O205" i="1"/>
  <c r="O177" i="1"/>
  <c r="O56" i="1"/>
  <c r="O46" i="1"/>
  <c r="O99" i="1"/>
  <c r="O95" i="1"/>
  <c r="O202" i="1"/>
  <c r="O53" i="1"/>
  <c r="O182" i="1"/>
  <c r="O213" i="1"/>
  <c r="O157" i="1"/>
  <c r="O55" i="1"/>
  <c r="O187" i="1"/>
  <c r="O175" i="1"/>
  <c r="O90" i="1"/>
  <c r="O156" i="1"/>
  <c r="O85" i="1"/>
  <c r="O117" i="1"/>
  <c r="O118" i="1"/>
  <c r="O139" i="1"/>
  <c r="O86" i="1"/>
  <c r="O149" i="1"/>
  <c r="O160" i="1"/>
  <c r="O108" i="1"/>
  <c r="O159" i="1"/>
  <c r="O148" i="1"/>
  <c r="O183" i="1"/>
  <c r="O233" i="1"/>
  <c r="O196" i="1"/>
  <c r="O76" i="1"/>
  <c r="O195" i="1"/>
  <c r="O60" i="1"/>
  <c r="O225" i="1"/>
  <c r="O169" i="1"/>
  <c r="O154" i="1"/>
  <c r="O115" i="1"/>
  <c r="O223" i="1"/>
  <c r="O142" i="1"/>
  <c r="O136" i="1"/>
  <c r="O74" i="1"/>
  <c r="O129" i="1"/>
  <c r="O121" i="1"/>
  <c r="O93" i="1"/>
  <c r="O126" i="1"/>
  <c r="O228" i="1"/>
  <c r="O168" i="1"/>
  <c r="O165" i="1"/>
  <c r="O211" i="1"/>
  <c r="O176" i="1"/>
  <c r="O212" i="1"/>
  <c r="O181" i="1"/>
  <c r="O65" i="1"/>
  <c r="O218" i="1"/>
  <c r="O135" i="1"/>
  <c r="O221" i="1"/>
  <c r="C18" i="1" l="1"/>
  <c r="F18" i="1"/>
  <c r="F19" i="1" s="1"/>
</calcChain>
</file>

<file path=xl/sharedStrings.xml><?xml version="1.0" encoding="utf-8"?>
<sst xmlns="http://schemas.openxmlformats.org/spreadsheetml/2006/main" count="1899" uniqueCount="733">
  <si>
    <t>IBVS 6244</t>
  </si>
  <si>
    <t>Epoch =</t>
  </si>
  <si>
    <t>Fitted</t>
  </si>
  <si>
    <t>n</t>
  </si>
  <si>
    <t>n'</t>
  </si>
  <si>
    <t>na</t>
  </si>
  <si>
    <t>New Ephemeris =</t>
  </si>
  <si>
    <t>New Period =</t>
  </si>
  <si>
    <t>O-C</t>
  </si>
  <si>
    <t>Period =</t>
  </si>
  <si>
    <t>Source</t>
  </si>
  <si>
    <t>ToM</t>
  </si>
  <si>
    <t>Typ</t>
  </si>
  <si>
    <t>Y2</t>
  </si>
  <si>
    <t>Y3</t>
  </si>
  <si>
    <t>Date</t>
  </si>
  <si>
    <t>IBVS 5224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</si>
  <si>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</si>
  <si>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</si>
  <si>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</si>
  <si>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</si>
  <si>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</si>
  <si>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</si>
  <si>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</si>
  <si>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</si>
  <si>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</si>
  <si>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5027</t>
  </si>
  <si>
    <t>BBSAG 128</t>
  </si>
  <si>
    <t>error</t>
  </si>
  <si>
    <t>Locher K</t>
  </si>
  <si>
    <t>BBSAG Bull.77</t>
  </si>
  <si>
    <t>B</t>
  </si>
  <si>
    <t>BBSAG Bull.78</t>
  </si>
  <si>
    <t>Paschke A</t>
  </si>
  <si>
    <t>BBSAG Bull.105</t>
  </si>
  <si>
    <t>Martignoni M</t>
  </si>
  <si>
    <t>BBSAG Bull.109</t>
  </si>
  <si>
    <t>Dedoch A</t>
  </si>
  <si>
    <t>BBSAG Bull.107</t>
  </si>
  <si>
    <t>BBSAG Bull.111</t>
  </si>
  <si>
    <t>Diethelm R</t>
  </si>
  <si>
    <t>BBSAG Bull.118</t>
  </si>
  <si>
    <t>IBVS 5357</t>
  </si>
  <si>
    <t>EA</t>
  </si>
  <si>
    <t>Fit these</t>
  </si>
  <si>
    <t>IBVS 5464</t>
  </si>
  <si>
    <t>II</t>
  </si>
  <si>
    <t>I</t>
  </si>
  <si>
    <t>IBVS 4840</t>
  </si>
  <si>
    <t>IBVS 5487</t>
  </si>
  <si>
    <t>IBVS 5484</t>
  </si>
  <si>
    <t>IBVS 5493</t>
  </si>
  <si>
    <t>IBVS 5494</t>
  </si>
  <si>
    <t>IBVS 2788</t>
  </si>
  <si>
    <t>bad?</t>
  </si>
  <si>
    <t>IBVS 5296</t>
  </si>
  <si>
    <t>IBVS 5643</t>
  </si>
  <si>
    <t>IBVS 5657</t>
  </si>
  <si>
    <t>IBVS 5694</t>
  </si>
  <si>
    <t>IBVS 5707</t>
  </si>
  <si>
    <t>CV Boo / GSC 2570-0843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</si>
  <si>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</si>
  <si>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</si>
  <si>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</si>
  <si>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</si>
  <si>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</si>
  <si>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</si>
  <si>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</si>
  <si>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</si>
  <si>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</si>
  <si>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0060</t>
  </si>
  <si>
    <t>vis</t>
  </si>
  <si>
    <t>OEJV 0074</t>
  </si>
  <si>
    <t>IBVS 5874</t>
  </si>
  <si>
    <t>IBVS 5894</t>
  </si>
  <si>
    <t>Add cycle</t>
  </si>
  <si>
    <t>Old Cycle</t>
  </si>
  <si>
    <t>OEJV 116</t>
  </si>
  <si>
    <t>OEJV 0003</t>
  </si>
  <si>
    <t>IBVS 5918</t>
  </si>
  <si>
    <t>.0004</t>
  </si>
  <si>
    <t>.0007</t>
  </si>
  <si>
    <t>.0021</t>
  </si>
  <si>
    <t>.0014</t>
  </si>
  <si>
    <t>IBVS 6010</t>
  </si>
  <si>
    <t>IBVS 5992</t>
  </si>
  <si>
    <t>.0005</t>
  </si>
  <si>
    <t>IBVS 6029</t>
  </si>
  <si>
    <t>2013JAVSO..41..122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</si>
  <si>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</si>
  <si>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</si>
  <si>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</si>
  <si>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</si>
  <si>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</si>
  <si>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</si>
  <si>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</si>
  <si>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</si>
  <si>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</si>
  <si>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</si>
  <si>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</si>
  <si>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</si>
  <si>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</si>
  <si>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2435960.479 </t>
  </si>
  <si>
    <t> 01.05.1957 23:29 </t>
  </si>
  <si>
    <t> 0.013 </t>
  </si>
  <si>
    <t>P </t>
  </si>
  <si>
    <t> H.Busch </t>
  </si>
  <si>
    <t>IBVS 2788 </t>
  </si>
  <si>
    <t>2437028.536 </t>
  </si>
  <si>
    <t> 04.04.1960 00:51 </t>
  </si>
  <si>
    <t> 0.011 </t>
  </si>
  <si>
    <t>2437045.486 </t>
  </si>
  <si>
    <t> 20.04.1960 23:39 </t>
  </si>
  <si>
    <t> 0.021 </t>
  </si>
  <si>
    <t>2437823.452 </t>
  </si>
  <si>
    <t> 07.06.1962 22:50 </t>
  </si>
  <si>
    <t> 0.023 </t>
  </si>
  <si>
    <t>2438169.458 </t>
  </si>
  <si>
    <t> 19.05.1963 22:59 </t>
  </si>
  <si>
    <t> 0.032 </t>
  </si>
  <si>
    <t>2438849.567 </t>
  </si>
  <si>
    <t> 30.03.1965 01:36 </t>
  </si>
  <si>
    <t> 0.005 </t>
  </si>
  <si>
    <t>2438852.555 </t>
  </si>
  <si>
    <t> 02.04.1965 01:19 </t>
  </si>
  <si>
    <t> 0.029 </t>
  </si>
  <si>
    <t>2438883.454 </t>
  </si>
  <si>
    <t> 02.05.1965 22:53 </t>
  </si>
  <si>
    <t>2438933.426 </t>
  </si>
  <si>
    <t> 21.06.1965 22:13 </t>
  </si>
  <si>
    <t> 0.012 </t>
  </si>
  <si>
    <t>2439025.327 </t>
  </si>
  <si>
    <t> 21.09.1965 19:50 </t>
  </si>
  <si>
    <t> 0.014 </t>
  </si>
  <si>
    <t>2439379.355 </t>
  </si>
  <si>
    <t> 10.09.1966 20:31 </t>
  </si>
  <si>
    <t> -0.001 </t>
  </si>
  <si>
    <t>2439499.648 </t>
  </si>
  <si>
    <t> 09.01.1967 03:33 </t>
  </si>
  <si>
    <t> 0.019 </t>
  </si>
  <si>
    <t>2439538.609 </t>
  </si>
  <si>
    <t> 17.02.1967 02:36 </t>
  </si>
  <si>
    <t> 0.018 </t>
  </si>
  <si>
    <t>2439611.447 </t>
  </si>
  <si>
    <t> 30.04.1967 22:43 </t>
  </si>
  <si>
    <t>2439968.465 </t>
  </si>
  <si>
    <t> 21.04.1968 23:09 </t>
  </si>
  <si>
    <t> 0.024 </t>
  </si>
  <si>
    <t>2440068.389 </t>
  </si>
  <si>
    <t> 30.07.1968 21:20 </t>
  </si>
  <si>
    <t> 0.003 </t>
  </si>
  <si>
    <t>2440101.428 </t>
  </si>
  <si>
    <t> 01.09.1968 22:16 </t>
  </si>
  <si>
    <t> 0.009 </t>
  </si>
  <si>
    <t>2440531.275 </t>
  </si>
  <si>
    <t> 05.11.1969 18:36 </t>
  </si>
  <si>
    <t> 0.007 </t>
  </si>
  <si>
    <t>2441056.428 </t>
  </si>
  <si>
    <t> 14.04.1971 22:16 </t>
  </si>
  <si>
    <t>2441181.360 </t>
  </si>
  <si>
    <t> 17.08.1971 20:38 </t>
  </si>
  <si>
    <t>2441666.671 </t>
  </si>
  <si>
    <t> 15.12.1972 04:06 </t>
  </si>
  <si>
    <t> 0.008 </t>
  </si>
  <si>
    <t>2442185.443 </t>
  </si>
  <si>
    <t> 17.05.1974 22:37 </t>
  </si>
  <si>
    <t> -0.004 </t>
  </si>
  <si>
    <t>2443655.421 </t>
  </si>
  <si>
    <t> 26.05.1978 22:06 </t>
  </si>
  <si>
    <t> 0.016 </t>
  </si>
  <si>
    <t>2445077.958 </t>
  </si>
  <si>
    <t> 18.04.1982 10:59 </t>
  </si>
  <si>
    <t> 0.027 </t>
  </si>
  <si>
    <t>E </t>
  </si>
  <si>
    <t>?</t>
  </si>
  <si>
    <t> R.Peniche[Grzelc.] </t>
  </si>
  <si>
    <t>IBVS 2690 </t>
  </si>
  <si>
    <t>2445381.601 </t>
  </si>
  <si>
    <t> 16.02.1983 02:25 </t>
  </si>
  <si>
    <t>2445493.405 </t>
  </si>
  <si>
    <t> 07.06.1983 21:43 </t>
  </si>
  <si>
    <t>2446189.62 </t>
  </si>
  <si>
    <t> 04.05.1985 02:52 </t>
  </si>
  <si>
    <t> 0.01 </t>
  </si>
  <si>
    <t>V </t>
  </si>
  <si>
    <t> K.Locher </t>
  </si>
  <si>
    <t> BBS 76 </t>
  </si>
  <si>
    <t>2446212.483 </t>
  </si>
  <si>
    <t> 26.05.1985 23:35 </t>
  </si>
  <si>
    <t> 0.004 </t>
  </si>
  <si>
    <t> BBS 77 </t>
  </si>
  <si>
    <t>2446245.500 </t>
  </si>
  <si>
    <t> 29.06.1985 00:00 </t>
  </si>
  <si>
    <t> -0.012 </t>
  </si>
  <si>
    <t>2446248.458 </t>
  </si>
  <si>
    <t> 01.07.1985 22:59 </t>
  </si>
  <si>
    <t> -0.018 </t>
  </si>
  <si>
    <t>2446251.456 </t>
  </si>
  <si>
    <t> 04.07.1985 22:56 </t>
  </si>
  <si>
    <t> 0.015 </t>
  </si>
  <si>
    <t> H.Grzelczyk </t>
  </si>
  <si>
    <t>BAVM 43 </t>
  </si>
  <si>
    <t>2446270.507 </t>
  </si>
  <si>
    <t> 24.07.1985 00:10 </t>
  </si>
  <si>
    <t>2446296.333 </t>
  </si>
  <si>
    <t> 18.08.1985 19:59 </t>
  </si>
  <si>
    <t> 0.002 </t>
  </si>
  <si>
    <t>2446298.442 </t>
  </si>
  <si>
    <t> 20.08.1985 22:36 </t>
  </si>
  <si>
    <t> -0.007 </t>
  </si>
  <si>
    <t> BBS 78 </t>
  </si>
  <si>
    <t>2446307.338 </t>
  </si>
  <si>
    <t> 29.08.1985 20:06 </t>
  </si>
  <si>
    <t>2446449.209 </t>
  </si>
  <si>
    <t> 18.01.1986 17:00 </t>
  </si>
  <si>
    <t> -0.005 </t>
  </si>
  <si>
    <t> T.Kato </t>
  </si>
  <si>
    <t>VSB 47 </t>
  </si>
  <si>
    <t>2446555.514 </t>
  </si>
  <si>
    <t> 05.05.1986 00:20 </t>
  </si>
  <si>
    <t> K.Brancik </t>
  </si>
  <si>
    <t> BRNO 28 </t>
  </si>
  <si>
    <t>2446578.372 </t>
  </si>
  <si>
    <t> 27.05.1986 20:55 </t>
  </si>
  <si>
    <t> -0.008 </t>
  </si>
  <si>
    <t> P.Kucera </t>
  </si>
  <si>
    <t>2446616.483 </t>
  </si>
  <si>
    <t> 04.07.1986 23:35 </t>
  </si>
  <si>
    <t> P.Hajek </t>
  </si>
  <si>
    <t>2446616.488 </t>
  </si>
  <si>
    <t> 04.07.1986 23:42 </t>
  </si>
  <si>
    <t> D.Hanzl </t>
  </si>
  <si>
    <t>2446616.498 </t>
  </si>
  <si>
    <t> 04.07.1986 23:57 </t>
  </si>
  <si>
    <t> T.Cervinka </t>
  </si>
  <si>
    <t>2446622.422 </t>
  </si>
  <si>
    <t> 10.07.1986 22:07 </t>
  </si>
  <si>
    <t> -0.002 </t>
  </si>
  <si>
    <t> P.Svoboda </t>
  </si>
  <si>
    <t>2446622.424 </t>
  </si>
  <si>
    <t> 10.07.1986 22:10 </t>
  </si>
  <si>
    <t> 0.000 </t>
  </si>
  <si>
    <t> P.Lutcha </t>
  </si>
  <si>
    <t>2446622.431 </t>
  </si>
  <si>
    <t> 10.07.1986 22:20 </t>
  </si>
  <si>
    <t>2446622.436 </t>
  </si>
  <si>
    <t> 10.07.1986 22:27 </t>
  </si>
  <si>
    <t>2446672.398 </t>
  </si>
  <si>
    <t> 29.08.1986 21:33 </t>
  </si>
  <si>
    <t> J.Borovicka </t>
  </si>
  <si>
    <t>2446672.399 </t>
  </si>
  <si>
    <t> 29.08.1986 21:34 </t>
  </si>
  <si>
    <t> J.Zahajsky </t>
  </si>
  <si>
    <t>2446672.409 </t>
  </si>
  <si>
    <t> 29.08.1986 21:48 </t>
  </si>
  <si>
    <t> O.Vater </t>
  </si>
  <si>
    <t>2446915.478 </t>
  </si>
  <si>
    <t> 29.04.1987 23:28 </t>
  </si>
  <si>
    <t> -0.006 </t>
  </si>
  <si>
    <t> A.Slatinsky </t>
  </si>
  <si>
    <t> BRNO 30 </t>
  </si>
  <si>
    <t>2446915.481 </t>
  </si>
  <si>
    <t> 29.04.1987 23:32 </t>
  </si>
  <si>
    <t> A.Dedoch </t>
  </si>
  <si>
    <t>2446915.487 </t>
  </si>
  <si>
    <t> 29.04.1987 23:41 </t>
  </si>
  <si>
    <t>2447662.524 </t>
  </si>
  <si>
    <t> 16.05.1989 00:34 </t>
  </si>
  <si>
    <t>2448410.427 </t>
  </si>
  <si>
    <t> 02.06.1991 22:14 </t>
  </si>
  <si>
    <t> BRNO 31 </t>
  </si>
  <si>
    <t>2448410.435 </t>
  </si>
  <si>
    <t> 02.06.1991 22:26 </t>
  </si>
  <si>
    <t>2448438.388 </t>
  </si>
  <si>
    <t> 30.06.1991 21:18 </t>
  </si>
  <si>
    <t> M.Vrastak </t>
  </si>
  <si>
    <t>2448499.366 </t>
  </si>
  <si>
    <t> 30.08.1991 20:47 </t>
  </si>
  <si>
    <t>2449108.347 </t>
  </si>
  <si>
    <t> 30.04.1993 20:19 </t>
  </si>
  <si>
    <t> P.Stepan </t>
  </si>
  <si>
    <t>2449185.425 </t>
  </si>
  <si>
    <t> 16.07.1993 22:12 </t>
  </si>
  <si>
    <t> A.Paschke </t>
  </si>
  <si>
    <t> BBS 105 </t>
  </si>
  <si>
    <t>2449213.398 </t>
  </si>
  <si>
    <t> 13.08.1993 21:33 </t>
  </si>
  <si>
    <t> 0.020 </t>
  </si>
  <si>
    <t> J.Mocek </t>
  </si>
  <si>
    <t>2449446.314 </t>
  </si>
  <si>
    <t> 03.04.1994 19:32 </t>
  </si>
  <si>
    <t> M.Vetrovcova </t>
  </si>
  <si>
    <t>2449534.390 </t>
  </si>
  <si>
    <t> 30.06.1994 21:21 </t>
  </si>
  <si>
    <t> 0.001 </t>
  </si>
  <si>
    <t> M.Martignoni </t>
  </si>
  <si>
    <t> BBS 109 </t>
  </si>
  <si>
    <t>2449567.424 </t>
  </si>
  <si>
    <t> 02.08.1994 22:10 </t>
  </si>
  <si>
    <t> BBS 107 </t>
  </si>
  <si>
    <t>2449843.543 </t>
  </si>
  <si>
    <t> 06.05.1995 01:01 </t>
  </si>
  <si>
    <t> BBS 111 </t>
  </si>
  <si>
    <t>2449844.388 </t>
  </si>
  <si>
    <t> 06.05.1995 21:18 </t>
  </si>
  <si>
    <t> -0.000 </t>
  </si>
  <si>
    <t> R.Diethelm </t>
  </si>
  <si>
    <t>2449860.5003 </t>
  </si>
  <si>
    <t> 23.05.1995 00:00 </t>
  </si>
  <si>
    <t> 0.0192 </t>
  </si>
  <si>
    <t> P.Sobotka </t>
  </si>
  <si>
    <t> BRNO 32 </t>
  </si>
  <si>
    <t>2449866.413 </t>
  </si>
  <si>
    <t> 28.05.1995 21:54 </t>
  </si>
  <si>
    <t> P.Molik </t>
  </si>
  <si>
    <t>OEJV 0060 </t>
  </si>
  <si>
    <t>2449866.4189 </t>
  </si>
  <si>
    <t> 28.05.1995 22:03 </t>
  </si>
  <si>
    <t> 0.0088 </t>
  </si>
  <si>
    <t>2449899.4515 </t>
  </si>
  <si>
    <t> 30.06.1995 22:50 </t>
  </si>
  <si>
    <t> 0.0087 </t>
  </si>
  <si>
    <t> A.Stuhl </t>
  </si>
  <si>
    <t>2449899.4529 </t>
  </si>
  <si>
    <t> 30.06.1995 22:52 </t>
  </si>
  <si>
    <t> 0.0101 </t>
  </si>
  <si>
    <t>2449899.4536 </t>
  </si>
  <si>
    <t> 30.06.1995 22:53 </t>
  </si>
  <si>
    <t> 0.0108 </t>
  </si>
  <si>
    <t> L.Brat </t>
  </si>
  <si>
    <t>2449915.5506 </t>
  </si>
  <si>
    <t> 17.07.1995 01:12 </t>
  </si>
  <si>
    <t> 0.0149 </t>
  </si>
  <si>
    <t>2450226.3982 </t>
  </si>
  <si>
    <t> 22.05.1996 21:33 </t>
  </si>
  <si>
    <t> 0.0158 </t>
  </si>
  <si>
    <t> J.Cechal </t>
  </si>
  <si>
    <t>2450226.4031 </t>
  </si>
  <si>
    <t> 22.05.1996 21:40 </t>
  </si>
  <si>
    <t> 0.0207 </t>
  </si>
  <si>
    <t> R.Polloczek </t>
  </si>
  <si>
    <t>2450245.4413 </t>
  </si>
  <si>
    <t> 10.06.1996 22:35 </t>
  </si>
  <si>
    <t> 0.0015 </t>
  </si>
  <si>
    <t> R.Dreveny </t>
  </si>
  <si>
    <t>2450248.4051 </t>
  </si>
  <si>
    <t> 13.06.1996 21:43 </t>
  </si>
  <si>
    <t> 0.0008 </t>
  </si>
  <si>
    <t>2450281.4374 </t>
  </si>
  <si>
    <t> 16.07.1996 22:29 </t>
  </si>
  <si>
    <t> 0.0004 </t>
  </si>
  <si>
    <t>2450281.4450 </t>
  </si>
  <si>
    <t> 16.07.1996 22:40 </t>
  </si>
  <si>
    <t> 0.0080 </t>
  </si>
  <si>
    <t>2450292.4500 </t>
  </si>
  <si>
    <t> 27.07.1996 22:48 </t>
  </si>
  <si>
    <t> 0.0020 </t>
  </si>
  <si>
    <t>2450864.592 </t>
  </si>
  <si>
    <t> 20.02.1998 02:12 </t>
  </si>
  <si>
    <t> BBS 118 </t>
  </si>
  <si>
    <t>2451012.3915 </t>
  </si>
  <si>
    <t> 17.07.1998 21:23 </t>
  </si>
  <si>
    <t> -0.0012 </t>
  </si>
  <si>
    <t> F.Navaril </t>
  </si>
  <si>
    <t>2451034.4167 </t>
  </si>
  <si>
    <t> 08.08.1998 22:00 </t>
  </si>
  <si>
    <t> 0.0022 </t>
  </si>
  <si>
    <t>2451034.4188 </t>
  </si>
  <si>
    <t> 08.08.1998 22:03 </t>
  </si>
  <si>
    <t> 0.0043 </t>
  </si>
  <si>
    <t> V.Nemcova </t>
  </si>
  <si>
    <t>2451034.4223 </t>
  </si>
  <si>
    <t> 08.08.1998 22:08 </t>
  </si>
  <si>
    <t> 0.0078 </t>
  </si>
  <si>
    <t>2451258.8651 </t>
  </si>
  <si>
    <t> 21.03.1999 08:45 </t>
  </si>
  <si>
    <t> -0.0028 </t>
  </si>
  <si>
    <t>IBVS 5027 </t>
  </si>
  <si>
    <t>2451339.7597 </t>
  </si>
  <si>
    <t> 10.06.1999 06:13 </t>
  </si>
  <si>
    <t> 0.0039 </t>
  </si>
  <si>
    <t>2451363.464 </t>
  </si>
  <si>
    <t> 03.07.1999 23:08 </t>
  </si>
  <si>
    <t> R.Meyer </t>
  </si>
  <si>
    <t>BAVM 131 </t>
  </si>
  <si>
    <t>2451377.445 </t>
  </si>
  <si>
    <t> 17.07.1999 22:40 </t>
  </si>
  <si>
    <t>2451391.418 </t>
  </si>
  <si>
    <t> 31.07.1999 22:01 </t>
  </si>
  <si>
    <t>2451393.397 </t>
  </si>
  <si>
    <t> 02.08.1999 21:31 </t>
  </si>
  <si>
    <t> -0.143 </t>
  </si>
  <si>
    <t> G.Maintz </t>
  </si>
  <si>
    <t>2451540.9172 </t>
  </si>
  <si>
    <t> 28.12.1999 10:00 </t>
  </si>
  <si>
    <t> R.H.Nelson </t>
  </si>
  <si>
    <t>IBVS 4840 </t>
  </si>
  <si>
    <t>2451609.525 </t>
  </si>
  <si>
    <t> 06.03.2000 00:36 </t>
  </si>
  <si>
    <t> BBS 123 </t>
  </si>
  <si>
    <t>2451626.4623 </t>
  </si>
  <si>
    <t> 22.03.2000 23:05 </t>
  </si>
  <si>
    <t> -0.0009 </t>
  </si>
  <si>
    <t>o</t>
  </si>
  <si>
    <t> D.Husar </t>
  </si>
  <si>
    <t>BAVM 158 </t>
  </si>
  <si>
    <t>2451670.516 </t>
  </si>
  <si>
    <t> 06.05.2000 00:23 </t>
  </si>
  <si>
    <t>2451702.6935 </t>
  </si>
  <si>
    <t> 07.06.2000 04:38 </t>
  </si>
  <si>
    <t> 0.0009 </t>
  </si>
  <si>
    <t>C </t>
  </si>
  <si>
    <t> J.A.Howell </t>
  </si>
  <si>
    <t> JAAVSO 41;122 </t>
  </si>
  <si>
    <t>2451955.9444 </t>
  </si>
  <si>
    <t> 15.02.2001 10:39 </t>
  </si>
  <si>
    <t> 0.0006 </t>
  </si>
  <si>
    <t> R.Nelson </t>
  </si>
  <si>
    <t>IBVS 5224 </t>
  </si>
  <si>
    <t>2452050.394 </t>
  </si>
  <si>
    <t> 20.05.2001 21:27 </t>
  </si>
  <si>
    <t> 0.010 </t>
  </si>
  <si>
    <t>BAVM 143 </t>
  </si>
  <si>
    <t>2452050.396 </t>
  </si>
  <si>
    <t> 20.05.2001 21:30 </t>
  </si>
  <si>
    <t> L.Brát </t>
  </si>
  <si>
    <t>OEJV 0074 </t>
  </si>
  <si>
    <t>2452055.4650 </t>
  </si>
  <si>
    <t> 25.05.2001 23:09 </t>
  </si>
  <si>
    <t> -0.0006 </t>
  </si>
  <si>
    <t> W.Quester </t>
  </si>
  <si>
    <t>BAVM 152 </t>
  </si>
  <si>
    <t>2452080.4521 </t>
  </si>
  <si>
    <t> 19.06.2001 22:51 </t>
  </si>
  <si>
    <t> 0.0002 </t>
  </si>
  <si>
    <t>-I</t>
  </si>
  <si>
    <t>2452094.4274 </t>
  </si>
  <si>
    <t> 03.07.2001 22:15 </t>
  </si>
  <si>
    <t>-479.5</t>
  </si>
  <si>
    <t> 0.0001 </t>
  </si>
  <si>
    <t>2452296.0117 </t>
  </si>
  <si>
    <t> 21.01.2002 12:16 </t>
  </si>
  <si>
    <t>-241.5</t>
  </si>
  <si>
    <t> -0.0001 </t>
  </si>
  <si>
    <t>G</t>
  </si>
  <si>
    <t> C.Lacy </t>
  </si>
  <si>
    <t>IBVS 5357 </t>
  </si>
  <si>
    <t>2452301.9407 </t>
  </si>
  <si>
    <t> 27.01.2002 10:34 </t>
  </si>
  <si>
    <t>-234.5</t>
  </si>
  <si>
    <t>2452321.8456 </t>
  </si>
  <si>
    <t> 16.02.2002 08:17 </t>
  </si>
  <si>
    <t>-211</t>
  </si>
  <si>
    <t> 0.0005 </t>
  </si>
  <si>
    <t>2452323.9623 </t>
  </si>
  <si>
    <t> 18.02.2002 11:05 </t>
  </si>
  <si>
    <t>-208.5</t>
  </si>
  <si>
    <t> -0.0003 </t>
  </si>
  <si>
    <t>2452329.8912 </t>
  </si>
  <si>
    <t> 24.02.2002 09:23 </t>
  </si>
  <si>
    <t>-201.5</t>
  </si>
  <si>
    <t>2452332.8564 </t>
  </si>
  <si>
    <t> 27.02.2002 08:33 </t>
  </si>
  <si>
    <t>-198</t>
  </si>
  <si>
    <t>2452343.8669 </t>
  </si>
  <si>
    <t> 10.03.2002 08:48 </t>
  </si>
  <si>
    <t>-185</t>
  </si>
  <si>
    <t> -0.0000 </t>
  </si>
  <si>
    <t>2452346.8315 </t>
  </si>
  <si>
    <t> 13.03.2002 07:57 </t>
  </si>
  <si>
    <t>-181.5</t>
  </si>
  <si>
    <t>2452354.8782 </t>
  </si>
  <si>
    <t> 21.03.2002 09:04 </t>
  </si>
  <si>
    <t>-172</t>
  </si>
  <si>
    <t> 0.0003 </t>
  </si>
  <si>
    <t>2452355.7253 </t>
  </si>
  <si>
    <t> 22.03.2002 05:24 </t>
  </si>
  <si>
    <t>-171</t>
  </si>
  <si>
    <t>2452362.500 </t>
  </si>
  <si>
    <t> 29.03.2002 00:00 </t>
  </si>
  <si>
    <t>-163</t>
  </si>
  <si>
    <t> BBS 128 </t>
  </si>
  <si>
    <t>2452363.3482 </t>
  </si>
  <si>
    <t> 29.03.2002 20:21 </t>
  </si>
  <si>
    <t>-162</t>
  </si>
  <si>
    <t> M.Dietrich </t>
  </si>
  <si>
    <t>2452380.7104 </t>
  </si>
  <si>
    <t> 16.04.2002 05:02 </t>
  </si>
  <si>
    <t>-141.5</t>
  </si>
  <si>
    <t> -0.0008 </t>
  </si>
  <si>
    <t>2452407.3919 </t>
  </si>
  <si>
    <t> 12.05.2002 21:24 </t>
  </si>
  <si>
    <t>-110</t>
  </si>
  <si>
    <t>2452415.4377 </t>
  </si>
  <si>
    <t> 20.05.2002 22:30 </t>
  </si>
  <si>
    <t>-100.5</t>
  </si>
  <si>
    <t> -0.0002 </t>
  </si>
  <si>
    <t> H.Jungbluth </t>
  </si>
  <si>
    <t>2452415.4386 </t>
  </si>
  <si>
    <t> 20.05.2002 22:31 </t>
  </si>
  <si>
    <t> 0.0007 </t>
  </si>
  <si>
    <t>2452415.439 </t>
  </si>
  <si>
    <t> 20.05.2002 22:32 </t>
  </si>
  <si>
    <t>BAVM 154 </t>
  </si>
  <si>
    <t>2452415.4396 </t>
  </si>
  <si>
    <t> 20.05.2002 22:33 </t>
  </si>
  <si>
    <t> 0.0017 </t>
  </si>
  <si>
    <t> Maintz </t>
  </si>
  <si>
    <t>BAVM 178 </t>
  </si>
  <si>
    <t>2452423.4844 </t>
  </si>
  <si>
    <t> 28.05.2002 23:37 </t>
  </si>
  <si>
    <t>-91</t>
  </si>
  <si>
    <t> 0.0000 </t>
  </si>
  <si>
    <t>2452427.7190 </t>
  </si>
  <si>
    <t> 02.06.2002 05:15 </t>
  </si>
  <si>
    <t>-86</t>
  </si>
  <si>
    <t>2452433.6481 </t>
  </si>
  <si>
    <t> 08.06.2002 03:33 </t>
  </si>
  <si>
    <t>-79</t>
  </si>
  <si>
    <t>2452449.7416 </t>
  </si>
  <si>
    <t> 24.06.2002 05:47 </t>
  </si>
  <si>
    <t>-60</t>
  </si>
  <si>
    <t>2452471.7622 </t>
  </si>
  <si>
    <t> 16.07.2002 06:17 </t>
  </si>
  <si>
    <t>-34</t>
  </si>
  <si>
    <t>2452685.6268 </t>
  </si>
  <si>
    <t> 15.02.2003 03:02 </t>
  </si>
  <si>
    <t>218.5</t>
  </si>
  <si>
    <t> -0.0021 </t>
  </si>
  <si>
    <t> G.Monninger </t>
  </si>
  <si>
    <t>2452722.4733 </t>
  </si>
  <si>
    <t> 23.03.2003 23:21 </t>
  </si>
  <si>
    <t>262</t>
  </si>
  <si>
    <t> F.Agerer </t>
  </si>
  <si>
    <t>2452722.8971 </t>
  </si>
  <si>
    <t> 24.03.2003 09:31 </t>
  </si>
  <si>
    <t>262.5</t>
  </si>
  <si>
    <t>IBVS 5493 </t>
  </si>
  <si>
    <t>2452723.3218 </t>
  </si>
  <si>
    <t> 24.03.2003 19:43 </t>
  </si>
  <si>
    <t>263</t>
  </si>
  <si>
    <t> 0.0016 </t>
  </si>
  <si>
    <t>2452725.4379 </t>
  </si>
  <si>
    <t> 26.03.2003 22:30 </t>
  </si>
  <si>
    <t>265.5</t>
  </si>
  <si>
    <t>2452730.5197 </t>
  </si>
  <si>
    <t> 01.04.2003 00:28 </t>
  </si>
  <si>
    <t>271.5</t>
  </si>
  <si>
    <t>2452742.8017 </t>
  </si>
  <si>
    <t> 13.04.2003 07:14 </t>
  </si>
  <si>
    <t>286</t>
  </si>
  <si>
    <t>2452744.4952 </t>
  </si>
  <si>
    <t> 14.04.2003 23:53 </t>
  </si>
  <si>
    <t>288</t>
  </si>
  <si>
    <t>2452750.4242 </t>
  </si>
  <si>
    <t> 20.04.2003 22:10 </t>
  </si>
  <si>
    <t>295</t>
  </si>
  <si>
    <t> Karska&amp;Maciejewski </t>
  </si>
  <si>
    <t>IBVS 5494 </t>
  </si>
  <si>
    <t>2452759.7411 </t>
  </si>
  <si>
    <t> 30.04.2003 05:47 </t>
  </si>
  <si>
    <t>306</t>
  </si>
  <si>
    <t>2452764.3992 </t>
  </si>
  <si>
    <t> 04.05.2003 21:34 </t>
  </si>
  <si>
    <t>311.5</t>
  </si>
  <si>
    <t>2452767.3640 </t>
  </si>
  <si>
    <t> 07.05.2003 20:44 </t>
  </si>
  <si>
    <t>315</t>
  </si>
  <si>
    <t>2452783.4573 </t>
  </si>
  <si>
    <t> 23.05.2003 22:58 </t>
  </si>
  <si>
    <t>334</t>
  </si>
  <si>
    <t>BAVM 173 </t>
  </si>
  <si>
    <t>2452836.39304 </t>
  </si>
  <si>
    <t> 15.07.2003 21:25 </t>
  </si>
  <si>
    <t>396.5</t>
  </si>
  <si>
    <t> -0.00080 </t>
  </si>
  <si>
    <t> R.Ehrenberger </t>
  </si>
  <si>
    <t>2452858.4159 </t>
  </si>
  <si>
    <t> 06.08.2003 21:58 </t>
  </si>
  <si>
    <t>422.5</t>
  </si>
  <si>
    <t>BAVM 172 </t>
  </si>
  <si>
    <t>2453110.3953 </t>
  </si>
  <si>
    <t> 14.04.2004 21:29 </t>
  </si>
  <si>
    <t>720</t>
  </si>
  <si>
    <t> -0.0010 </t>
  </si>
  <si>
    <t>2453143.4277 </t>
  </si>
  <si>
    <t> 17.05.2004 22:15 </t>
  </si>
  <si>
    <t>759</t>
  </si>
  <si>
    <t> -0.0014 </t>
  </si>
  <si>
    <t>2453151.4757 </t>
  </si>
  <si>
    <t> 25.05.2004 23:25 </t>
  </si>
  <si>
    <t>768.5</t>
  </si>
  <si>
    <t>2453165.4515 </t>
  </si>
  <si>
    <t> 08.06.2004 22:50 </t>
  </si>
  <si>
    <t>785</t>
  </si>
  <si>
    <t> v.Poschinger </t>
  </si>
  <si>
    <t>2453179.4260 </t>
  </si>
  <si>
    <t> 22.06.2004 22:13 </t>
  </si>
  <si>
    <t>801.5</t>
  </si>
  <si>
    <t> U.Schmidt </t>
  </si>
  <si>
    <t>2453435.2184 </t>
  </si>
  <si>
    <t> 05.03.2005 17:14 </t>
  </si>
  <si>
    <t>1103.5</t>
  </si>
  <si>
    <t> Nakajima </t>
  </si>
  <si>
    <t>VSB 44 </t>
  </si>
  <si>
    <t>2453453.439 </t>
  </si>
  <si>
    <t> 23.03.2005 22:32 </t>
  </si>
  <si>
    <t>1125</t>
  </si>
  <si>
    <t>OEJV 0003 </t>
  </si>
  <si>
    <t>2453463.5929 </t>
  </si>
  <si>
    <t> 03.04.2005 02:13 </t>
  </si>
  <si>
    <t>1137</t>
  </si>
  <si>
    <t>2453475.4504 </t>
  </si>
  <si>
    <t> 14.04.2005 22:48 </t>
  </si>
  <si>
    <t>1151</t>
  </si>
  <si>
    <t>2453484.34860 </t>
  </si>
  <si>
    <t> 23.04.2005 20:21 </t>
  </si>
  <si>
    <t>1161.5</t>
  </si>
  <si>
    <t> 0.00450 </t>
  </si>
  <si>
    <t>R</t>
  </si>
  <si>
    <t>2453511.0244 </t>
  </si>
  <si>
    <t> 20.05.2005 12:35 </t>
  </si>
  <si>
    <t>1193</t>
  </si>
  <si>
    <t> C.-H.Kim et al. </t>
  </si>
  <si>
    <t>IBVS 5694 </t>
  </si>
  <si>
    <t>2453764.6989 </t>
  </si>
  <si>
    <t> 29.01.2006 04:46 </t>
  </si>
  <si>
    <t>1492.5</t>
  </si>
  <si>
    <t> Monninger </t>
  </si>
  <si>
    <t>2453846.43355 </t>
  </si>
  <si>
    <t> 20.04.2006 22:24 </t>
  </si>
  <si>
    <t>1589</t>
  </si>
  <si>
    <t> -0.00040 </t>
  </si>
  <si>
    <t> R.Drevený </t>
  </si>
  <si>
    <t>2453849.3996 </t>
  </si>
  <si>
    <t> 23.04.2006 21:35 </t>
  </si>
  <si>
    <t>1592.5</t>
  </si>
  <si>
    <t> 0.0012 </t>
  </si>
  <si>
    <t> S.Dogru et al. </t>
  </si>
  <si>
    <t>IBVS 5707 </t>
  </si>
  <si>
    <t>2453863.3731 </t>
  </si>
  <si>
    <t> 07.05.2006 20:57 </t>
  </si>
  <si>
    <t>1609</t>
  </si>
  <si>
    <t> -0.0007 </t>
  </si>
  <si>
    <t> M.&amp; C.Rätz </t>
  </si>
  <si>
    <t>BAVM 186 </t>
  </si>
  <si>
    <t>2453866.33874 </t>
  </si>
  <si>
    <t> 10.05.2006 20:07 </t>
  </si>
  <si>
    <t> 0.00044 </t>
  </si>
  <si>
    <t>2453899.37246 </t>
  </si>
  <si>
    <t> 12.06.2006 20:56 </t>
  </si>
  <si>
    <t> 0.00140 </t>
  </si>
  <si>
    <t>2453910.38246 </t>
  </si>
  <si>
    <t> 23.06.2006 21:10 </t>
  </si>
  <si>
    <t> 0.00048 </t>
  </si>
  <si>
    <t>2454206.4062 </t>
  </si>
  <si>
    <t> 15.04.2007 21:44 </t>
  </si>
  <si>
    <t>2454596.4478 </t>
  </si>
  <si>
    <t> 09.05.2008 22:44 </t>
  </si>
  <si>
    <t>BAVM 201 </t>
  </si>
  <si>
    <t>2454671.405 </t>
  </si>
  <si>
    <t> 23.07.2008 21:43 </t>
  </si>
  <si>
    <t>OEJV 0116 </t>
  </si>
  <si>
    <t>2454931.4325 </t>
  </si>
  <si>
    <t> 09.04.2009 22:22 </t>
  </si>
  <si>
    <t> -0.0005 </t>
  </si>
  <si>
    <t>BAVM 209 </t>
  </si>
  <si>
    <t>2454939.4791 </t>
  </si>
  <si>
    <t> 17.04.2009 23:29 </t>
  </si>
  <si>
    <t> L.Pagel </t>
  </si>
  <si>
    <t>2454940.3252 </t>
  </si>
  <si>
    <t> 18.04.2009 19:48 </t>
  </si>
  <si>
    <t>2454948.3723 </t>
  </si>
  <si>
    <t> 26.04.2009 20:56 </t>
  </si>
  <si>
    <t>2454956.4184 </t>
  </si>
  <si>
    <t> 04.05.2009 22:02 </t>
  </si>
  <si>
    <t>2454965.7394 </t>
  </si>
  <si>
    <t> 14.05.2009 05:44 </t>
  </si>
  <si>
    <t> 0.0031 </t>
  </si>
  <si>
    <t>IBVS 5894 </t>
  </si>
  <si>
    <t>2455642.4851 </t>
  </si>
  <si>
    <t> 21.03.2011 23:38 </t>
  </si>
  <si>
    <t>BAVM 220 </t>
  </si>
  <si>
    <t>2455653.9186 </t>
  </si>
  <si>
    <t> 02.04.2011 10:02 </t>
  </si>
  <si>
    <t>IBVS 5992 </t>
  </si>
  <si>
    <t>2455662.3878 </t>
  </si>
  <si>
    <t> 10.04.2011 21:18 </t>
  </si>
  <si>
    <t> J.Schirmer </t>
  </si>
  <si>
    <t>2455698.8108 </t>
  </si>
  <si>
    <t> 17.05.2011 07:27 </t>
  </si>
  <si>
    <t> 0.0014 </t>
  </si>
  <si>
    <t>2456035.9128 </t>
  </si>
  <si>
    <t> 18.04.2012 09:54 </t>
  </si>
  <si>
    <t>IBVS 6029 </t>
  </si>
  <si>
    <t>2456066.40642 </t>
  </si>
  <si>
    <t> 18.05.2012 21:45 </t>
  </si>
  <si>
    <t> 0.00172 </t>
  </si>
  <si>
    <t> M.Urbanik </t>
  </si>
  <si>
    <t>OEJV 0160 </t>
  </si>
  <si>
    <t>2456075.7212 </t>
  </si>
  <si>
    <t> 28.05.2012 05:18 </t>
  </si>
  <si>
    <t> -0.0004 </t>
  </si>
  <si>
    <t>2456394.1905 </t>
  </si>
  <si>
    <t> 11.04.2013 16:34 </t>
  </si>
  <si>
    <t>Rc</t>
  </si>
  <si>
    <t> K.Shiokawa </t>
  </si>
  <si>
    <t>VSB 56 </t>
  </si>
  <si>
    <t>2456746.5405 </t>
  </si>
  <si>
    <t> 30.03.2014 00:58 </t>
  </si>
  <si>
    <t>BAVM 238 </t>
  </si>
  <si>
    <t>2456764.3268 </t>
  </si>
  <si>
    <t> 16.04.2014 19:50 </t>
  </si>
  <si>
    <t>2456783.3850 </t>
  </si>
  <si>
    <t> 05.05.2014 21:14 </t>
  </si>
  <si>
    <t>2457153.5197 </t>
  </si>
  <si>
    <t> 11.05.2015 00:28 </t>
  </si>
  <si>
    <t> -0.0015 </t>
  </si>
  <si>
    <t>BAVM 241 (=IBVS 6157) </t>
  </si>
  <si>
    <t>s5</t>
  </si>
  <si>
    <t>s6</t>
  </si>
  <si>
    <t>s7</t>
  </si>
  <si>
    <t>IBVS 2690</t>
  </si>
  <si>
    <t>BAD?</t>
  </si>
  <si>
    <t>IBVS 6157</t>
  </si>
  <si>
    <t>OEJV 0179</t>
  </si>
  <si>
    <t>OEJV 0203</t>
  </si>
  <si>
    <t>JAVSO 49, 106</t>
  </si>
  <si>
    <t>JAVSO, 49, 106</t>
  </si>
  <si>
    <t>JBAV, 55</t>
  </si>
  <si>
    <t>JBAV, 60</t>
  </si>
  <si>
    <t>JBAV, 63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</si>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</sst>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4" borderId="0" applyNumberFormat="0" applyBorder="0" applyAlignment="0" applyProtection="0"/>
    <xf numFmtId="0" fontId="26" fillId="21" borderId="1" applyNumberFormat="0" applyAlignment="0" applyProtection="0"/>
    <xf numFmtId="0" fontId="27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28" fillId="0" borderId="0" applyNumberFormat="0" applyFill="0" applyBorder="0" applyAlignment="0" applyProtection="0"/>
    <xf numFmtId="2" fontId="5" fillId="2" borderId="0"/>
    <xf numFmtId="0" fontId="29" fillId="5" borderId="0" applyNumberFormat="0" applyBorder="0" applyAlignment="0" applyProtection="0"/>
    <xf numFmtId="0" fontId="1" fillId="2" borderId="0"/>
    <xf numFmtId="0" fontId="2" fillId="2" borderId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8" borderId="1" applyNumberFormat="0" applyAlignment="0" applyProtection="0"/>
    <xf numFmtId="0" fontId="32" fillId="0" borderId="4" applyNumberFormat="0" applyFill="0" applyAlignment="0" applyProtection="0"/>
    <xf numFmtId="0" fontId="33" fillId="23" borderId="0" applyNumberFormat="0" applyBorder="0" applyAlignment="0" applyProtection="0"/>
    <xf numFmtId="0" fontId="15" fillId="0" borderId="0"/>
    <xf numFmtId="0" fontId="15" fillId="24" borderId="5" applyNumberFormat="0" applyFont="0" applyAlignment="0" applyProtection="0"/>
    <xf numFmtId="0" fontId="34" fillId="21" borderId="6" applyNumberFormat="0" applyAlignment="0" applyProtection="0"/>
    <xf numFmtId="0" fontId="35" fillId="0" borderId="0" applyNumberFormat="0" applyFill="0" applyBorder="0" applyAlignment="0" applyProtection="0"/>
    <xf numFmtId="0" fontId="5" fillId="2" borderId="7"/>
    <xf numFmtId="0" fontId="36" fillId="0" 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14" fontId="0" fillId="2" borderId="5" xfId="0" applyNumberForma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2" borderId="5" xfId="0" applyFon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7" fillId="2" borderId="5" xfId="0" applyFont="1" applyFill="1" applyBorder="1"/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wrapText="1"/>
    </xf>
    <xf numFmtId="0" fontId="0" fillId="2" borderId="5" xfId="0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0" fillId="0" borderId="5" xfId="0" applyBorder="1" applyAlignment="1">
      <alignment wrapText="1"/>
    </xf>
    <xf numFmtId="0" fontId="11" fillId="0" borderId="5" xfId="0" applyFont="1" applyBorder="1" applyAlignment="1">
      <alignment horizontal="left"/>
    </xf>
    <xf numFmtId="0" fontId="0" fillId="0" borderId="5" xfId="0" applyBorder="1" applyAlignment="1">
      <alignment vertical="center"/>
    </xf>
    <xf numFmtId="0" fontId="3" fillId="0" borderId="0" xfId="0" applyFont="1"/>
    <xf numFmtId="0" fontId="3" fillId="2" borderId="5" xfId="0" quotePrefix="1" applyFont="1" applyFill="1" applyBorder="1" applyAlignment="1">
      <alignment horizontal="center"/>
    </xf>
    <xf numFmtId="0" fontId="3" fillId="2" borderId="5" xfId="0" applyFont="1" applyFill="1" applyBorder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0" fillId="2" borderId="8" xfId="0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5" xfId="0" applyFill="1" applyBorder="1" applyAlignment="1">
      <alignment horizontal="left" wrapText="1"/>
    </xf>
    <xf numFmtId="0" fontId="15" fillId="2" borderId="8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2" borderId="5" xfId="0" applyFont="1" applyFill="1" applyBorder="1" applyAlignment="1">
      <alignment horizontal="left" wrapText="1"/>
    </xf>
    <xf numFmtId="0" fontId="15" fillId="2" borderId="0" xfId="0" applyFont="1" applyFill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/>
    <xf numFmtId="22" fontId="10" fillId="0" borderId="0" xfId="0" applyNumberFormat="1" applyFont="1"/>
    <xf numFmtId="0" fontId="0" fillId="0" borderId="16" xfId="0" applyBorder="1"/>
    <xf numFmtId="0" fontId="0" fillId="0" borderId="17" xfId="0" applyBorder="1"/>
    <xf numFmtId="0" fontId="10" fillId="0" borderId="0" xfId="0" applyFont="1"/>
    <xf numFmtId="0" fontId="10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2" borderId="5" xfId="0" applyFont="1" applyFill="1" applyBorder="1"/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2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8" fillId="25" borderId="24" xfId="0" applyFont="1" applyFill="1" applyBorder="1" applyAlignment="1">
      <alignment horizontal="left" vertical="top" wrapText="1" indent="1"/>
    </xf>
    <xf numFmtId="0" fontId="8" fillId="25" borderId="24" xfId="0" applyFont="1" applyFill="1" applyBorder="1" applyAlignment="1">
      <alignment horizontal="center" vertical="top" wrapText="1"/>
    </xf>
    <xf numFmtId="0" fontId="8" fillId="25" borderId="24" xfId="0" applyFont="1" applyFill="1" applyBorder="1" applyAlignment="1">
      <alignment horizontal="right" vertical="top" wrapText="1"/>
    </xf>
    <xf numFmtId="0" fontId="12" fillId="25" borderId="24" xfId="38" applyFill="1" applyBorder="1" applyAlignment="1" applyProtection="1">
      <alignment horizontal="right" vertical="top" wrapText="1"/>
    </xf>
    <xf numFmtId="0" fontId="21" fillId="2" borderId="5" xfId="0" applyFont="1" applyFill="1" applyBorder="1" applyAlignment="1">
      <alignment horizontal="left"/>
    </xf>
    <xf numFmtId="0" fontId="21" fillId="2" borderId="5" xfId="0" applyFont="1" applyFill="1" applyBorder="1" applyAlignment="1">
      <alignment horizontal="center"/>
    </xf>
    <xf numFmtId="0" fontId="21" fillId="2" borderId="0" xfId="0" applyFont="1" applyFill="1" applyAlignment="1">
      <alignment horizontal="left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left"/>
    </xf>
    <xf numFmtId="0" fontId="11" fillId="0" borderId="5" xfId="0" applyFont="1" applyBorder="1"/>
    <xf numFmtId="0" fontId="6" fillId="2" borderId="0" xfId="0" applyFont="1" applyFill="1"/>
    <xf numFmtId="0" fontId="0" fillId="2" borderId="0" xfId="0" applyFill="1" applyAlignment="1">
      <alignment wrapText="1"/>
    </xf>
    <xf numFmtId="0" fontId="21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11" fillId="0" borderId="5" xfId="0" applyFont="1" applyBorder="1" applyAlignment="1">
      <alignment wrapText="1"/>
    </xf>
    <xf numFmtId="0" fontId="11" fillId="2" borderId="5" xfId="0" applyFont="1" applyFill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166" fontId="11" fillId="0" borderId="5" xfId="0" applyNumberFormat="1" applyFont="1" applyBorder="1" applyAlignment="1">
      <alignment horizontal="left" vertical="top"/>
    </xf>
    <xf numFmtId="0" fontId="21" fillId="0" borderId="5" xfId="0" applyFont="1" applyBorder="1" applyAlignment="1">
      <alignment horizontal="left" wrapText="1"/>
    </xf>
    <xf numFmtId="0" fontId="0" fillId="2" borderId="0" xfId="0" applyFill="1" applyAlignment="1">
      <alignment horizontal="left"/>
    </xf>
    <xf numFmtId="165" fontId="0" fillId="2" borderId="0" xfId="0" applyNumberFormat="1" applyFill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center"/>
    </xf>
    <xf numFmtId="0" fontId="15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22" fillId="2" borderId="9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Boo - O-C Diagr.</a:t>
            </a:r>
          </a:p>
        </c:rich>
      </c:tx>
      <c:layout>
        <c:manualLayout>
          <c:xMode val="edge"/>
          <c:yMode val="edge"/>
          <c:x val="0.38145928567439708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0039530032658"/>
          <c:y val="0.14970081765300111"/>
          <c:w val="0.81459027013549445"/>
          <c:h val="0.63173745049566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Active!$D$21:$D$96</c:f>
                <c:numCache>
                  <c:formatCode>General</c:formatCode>
                  <c:ptCount val="76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1.2586400000145659E-2</c:v>
                </c:pt>
                <c:pt idx="1">
                  <c:v>1.0026299998571631E-2</c:v>
                </c:pt>
                <c:pt idx="2">
                  <c:v>2.0144299996900372E-2</c:v>
                </c:pt>
                <c:pt idx="3">
                  <c:v>2.2063449992856476E-2</c:v>
                </c:pt>
                <c:pt idx="4">
                  <c:v>3.0973599998105783E-2</c:v>
                </c:pt>
                <c:pt idx="5">
                  <c:v>3.7112999998498708E-3</c:v>
                </c:pt>
                <c:pt idx="6">
                  <c:v>2.7231949999986682E-2</c:v>
                </c:pt>
                <c:pt idx="7">
                  <c:v>1.0947299997496884E-2</c:v>
                </c:pt>
                <c:pt idx="8">
                  <c:v>1.0295399995811749E-2</c:v>
                </c:pt>
                <c:pt idx="9">
                  <c:v>1.2435549993824679E-2</c:v>
                </c:pt>
                <c:pt idx="10">
                  <c:v>-3.098249995673541E-3</c:v>
                </c:pt>
                <c:pt idx="11">
                  <c:v>1.6739550002967007E-2</c:v>
                </c:pt>
                <c:pt idx="12">
                  <c:v>1.601094999932684E-2</c:v>
                </c:pt>
                <c:pt idx="13">
                  <c:v>1.2518349998572376E-2</c:v>
                </c:pt>
                <c:pt idx="14">
                  <c:v>2.2505199995066505E-2</c:v>
                </c:pt>
                <c:pt idx="15">
                  <c:v>1.2014000021736138E-3</c:v>
                </c:pt>
                <c:pt idx="16">
                  <c:v>7.4315000019851141E-3</c:v>
                </c:pt>
                <c:pt idx="17">
                  <c:v>4.9257499995292164E-3</c:v>
                </c:pt>
                <c:pt idx="18">
                  <c:v>2.1583749999990687E-2</c:v>
                </c:pt>
                <c:pt idx="19">
                  <c:v>2.1953999996185303E-2</c:v>
                </c:pt>
                <c:pt idx="21">
                  <c:v>-6.5515500027686357E-3</c:v>
                </c:pt>
                <c:pt idx="22">
                  <c:v>1.3187900003686082E-2</c:v>
                </c:pt>
                <c:pt idx="23">
                  <c:v>-4.7767500000190921E-2</c:v>
                </c:pt>
                <c:pt idx="24">
                  <c:v>-4.4030499993823469E-3</c:v>
                </c:pt>
                <c:pt idx="26">
                  <c:v>1.9212100000004284E-2</c:v>
                </c:pt>
                <c:pt idx="27">
                  <c:v>1.9990900000266265E-2</c:v>
                </c:pt>
                <c:pt idx="28">
                  <c:v>5.8407000033184886E-3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BD-4F83-A9F8-32DD71E1C9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</c:f>
                <c:numCache>
                  <c:formatCode>General</c:formatCode>
                  <c:ptCount val="77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</c:numCache>
              </c:numRef>
            </c:plus>
            <c:minus>
              <c:numRef>
                <c:f>Active!$D$21:$D$97</c:f>
                <c:numCache>
                  <c:formatCode>General</c:formatCode>
                  <c:ptCount val="77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9">
                  <c:v>0</c:v>
                </c:pt>
                <c:pt idx="30">
                  <c:v>-1.5769899997394532E-2</c:v>
                </c:pt>
                <c:pt idx="31">
                  <c:v>-2.2249250003369525E-2</c:v>
                </c:pt>
                <c:pt idx="32">
                  <c:v>1.1271399998804554E-2</c:v>
                </c:pt>
                <c:pt idx="33">
                  <c:v>4.9041499951272272E-3</c:v>
                </c:pt>
                <c:pt idx="34">
                  <c:v>-2.4159000022336841E-3</c:v>
                </c:pt>
                <c:pt idx="35">
                  <c:v>-1.0901149995333981E-2</c:v>
                </c:pt>
                <c:pt idx="36">
                  <c:v>0</c:v>
                </c:pt>
                <c:pt idx="37">
                  <c:v>-8.339199994225055E-3</c:v>
                </c:pt>
                <c:pt idx="39">
                  <c:v>-1.610499995877035E-3</c:v>
                </c:pt>
                <c:pt idx="40">
                  <c:v>-1.2451199996576179E-2</c:v>
                </c:pt>
                <c:pt idx="41">
                  <c:v>-1.6185699998459313E-2</c:v>
                </c:pt>
                <c:pt idx="42">
                  <c:v>-1.1185700001078658E-2</c:v>
                </c:pt>
                <c:pt idx="43">
                  <c:v>-1.1856999990413897E-3</c:v>
                </c:pt>
                <c:pt idx="44">
                  <c:v>-6.1444000020856038E-3</c:v>
                </c:pt>
                <c:pt idx="45">
                  <c:v>-4.1444000016781501E-3</c:v>
                </c:pt>
                <c:pt idx="46">
                  <c:v>2.8555999961099587E-3</c:v>
                </c:pt>
                <c:pt idx="47">
                  <c:v>7.8556000007665716E-3</c:v>
                </c:pt>
                <c:pt idx="48">
                  <c:v>-2.796299995679874E-3</c:v>
                </c:pt>
                <c:pt idx="49">
                  <c:v>-1.796299999114126E-3</c:v>
                </c:pt>
                <c:pt idx="50">
                  <c:v>8.2037000029231422E-3</c:v>
                </c:pt>
                <c:pt idx="51">
                  <c:v>-1.0103000000526663E-2</c:v>
                </c:pt>
                <c:pt idx="52">
                  <c:v>-7.1030000035534613E-3</c:v>
                </c:pt>
                <c:pt idx="53">
                  <c:v>-1.1030000023311004E-3</c:v>
                </c:pt>
                <c:pt idx="54">
                  <c:v>-1.2899200002721045E-2</c:v>
                </c:pt>
                <c:pt idx="55">
                  <c:v>-5.6894999943324365E-3</c:v>
                </c:pt>
                <c:pt idx="56">
                  <c:v>2.3105000000214204E-3</c:v>
                </c:pt>
                <c:pt idx="57">
                  <c:v>4.5051999986753799E-3</c:v>
                </c:pt>
                <c:pt idx="58">
                  <c:v>-1.0699999984353781E-3</c:v>
                </c:pt>
                <c:pt idx="59">
                  <c:v>-8.8278999974136241E-3</c:v>
                </c:pt>
                <c:pt idx="60">
                  <c:v>-7.2909999944386072E-3</c:v>
                </c:pt>
                <c:pt idx="61">
                  <c:v>1.4903700001013931E-2</c:v>
                </c:pt>
                <c:pt idx="62">
                  <c:v>7.5261999954818748E-3</c:v>
                </c:pt>
                <c:pt idx="63">
                  <c:v>-3.8601999985985458E-3</c:v>
                </c:pt>
                <c:pt idx="64">
                  <c:v>-2.6301000034436584E-3</c:v>
                </c:pt>
                <c:pt idx="65">
                  <c:v>-3.7067000012029894E-3</c:v>
                </c:pt>
                <c:pt idx="66">
                  <c:v>-5.7008000003406778E-3</c:v>
                </c:pt>
                <c:pt idx="68">
                  <c:v>-2.5473999994574115E-3</c:v>
                </c:pt>
                <c:pt idx="81">
                  <c:v>-6.0942500058445148E-3</c:v>
                </c:pt>
                <c:pt idx="90">
                  <c:v>-1.3619149998703506E-2</c:v>
                </c:pt>
                <c:pt idx="91">
                  <c:v>-8.0218000002787448E-3</c:v>
                </c:pt>
                <c:pt idx="92">
                  <c:v>-1.0424450003483798E-2</c:v>
                </c:pt>
                <c:pt idx="95">
                  <c:v>-4.4052000012015924E-3</c:v>
                </c:pt>
                <c:pt idx="97">
                  <c:v>3.0196000006981194E-3</c:v>
                </c:pt>
                <c:pt idx="101">
                  <c:v>4.1657499969005585E-3</c:v>
                </c:pt>
                <c:pt idx="102">
                  <c:v>6.1657499973080121E-3</c:v>
                </c:pt>
                <c:pt idx="124">
                  <c:v>-7.1601000017835759E-3</c:v>
                </c:pt>
                <c:pt idx="132">
                  <c:v>-5.2913500039721839E-3</c:v>
                </c:pt>
                <c:pt idx="178">
                  <c:v>-6.7877500041504391E-3</c:v>
                </c:pt>
                <c:pt idx="179">
                  <c:v>3.4391000008326955E-3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BD-4F83-A9F8-32DD71E1C97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5">
                  <c:v>2.3596949999046046E-2</c:v>
                </c:pt>
                <c:pt idx="67">
                  <c:v>1.3711300001887139E-2</c:v>
                </c:pt>
                <c:pt idx="69">
                  <c:v>3.3525999970152043E-3</c:v>
                </c:pt>
                <c:pt idx="70">
                  <c:v>3.1827000057091936E-3</c:v>
                </c:pt>
                <c:pt idx="71">
                  <c:v>4.5826999994460493E-3</c:v>
                </c:pt>
                <c:pt idx="72">
                  <c:v>5.2827000035904348E-3</c:v>
                </c:pt>
                <c:pt idx="73">
                  <c:v>9.3947999994270504E-3</c:v>
                </c:pt>
                <c:pt idx="74">
                  <c:v>1.0160100006032735E-2</c:v>
                </c:pt>
                <c:pt idx="75">
                  <c:v>1.5060100005939603E-2</c:v>
                </c:pt>
                <c:pt idx="76">
                  <c:v>-4.1071500018006191E-3</c:v>
                </c:pt>
                <c:pt idx="77">
                  <c:v>-4.7864999942248687E-3</c:v>
                </c:pt>
                <c:pt idx="78">
                  <c:v>-5.2563999997801147E-3</c:v>
                </c:pt>
                <c:pt idx="79">
                  <c:v>2.3435999974026345E-3</c:v>
                </c:pt>
                <c:pt idx="80">
                  <c:v>-3.5797000018646941E-3</c:v>
                </c:pt>
                <c:pt idx="82">
                  <c:v>-7.0647000029566698E-3</c:v>
                </c:pt>
                <c:pt idx="83">
                  <c:v>-3.7112999998498708E-3</c:v>
                </c:pt>
                <c:pt idx="84">
                  <c:v>-1.6113000019686297E-3</c:v>
                </c:pt>
                <c:pt idx="85">
                  <c:v>1.8886999969254248E-3</c:v>
                </c:pt>
                <c:pt idx="96">
                  <c:v>-6.9872000021860003E-3</c:v>
                </c:pt>
                <c:pt idx="104">
                  <c:v>-6.7988500013598241E-3</c:v>
                </c:pt>
                <c:pt idx="105">
                  <c:v>-6.0248000008868985E-3</c:v>
                </c:pt>
                <c:pt idx="106">
                  <c:v>-6.1274499967112206E-3</c:v>
                </c:pt>
                <c:pt idx="126">
                  <c:v>-5.8542000042507425E-3</c:v>
                </c:pt>
                <c:pt idx="129">
                  <c:v>-5.9474000008776784E-3</c:v>
                </c:pt>
                <c:pt idx="130">
                  <c:v>-6.5913500002352521E-3</c:v>
                </c:pt>
                <c:pt idx="131">
                  <c:v>-5.6913500011432916E-3</c:v>
                </c:pt>
                <c:pt idx="133">
                  <c:v>-4.6913500045775436E-3</c:v>
                </c:pt>
                <c:pt idx="134">
                  <c:v>-6.3353000005008653E-3</c:v>
                </c:pt>
                <c:pt idx="141">
                  <c:v>-8.6092499986989424E-3</c:v>
                </c:pt>
                <c:pt idx="144">
                  <c:v>-6.3526000012643635E-3</c:v>
                </c:pt>
                <c:pt idx="147">
                  <c:v>-4.8467000015079975E-3</c:v>
                </c:pt>
                <c:pt idx="148">
                  <c:v>-6.2319500066223554E-3</c:v>
                </c:pt>
                <c:pt idx="149">
                  <c:v>-6.3965500012272969E-3</c:v>
                </c:pt>
                <c:pt idx="154">
                  <c:v>-6.299200002104044E-3</c:v>
                </c:pt>
                <c:pt idx="161">
                  <c:v>-6.6605500032892451E-3</c:v>
                </c:pt>
                <c:pt idx="163">
                  <c:v>-6.3398999991477467E-3</c:v>
                </c:pt>
                <c:pt idx="164">
                  <c:v>-6.3398999991477467E-3</c:v>
                </c:pt>
                <c:pt idx="168">
                  <c:v>-5.9277999971527606E-3</c:v>
                </c:pt>
                <c:pt idx="172">
                  <c:v>-6.3056500002858229E-3</c:v>
                </c:pt>
                <c:pt idx="173">
                  <c:v>-7.6504000026034191E-3</c:v>
                </c:pt>
                <c:pt idx="174">
                  <c:v>-8.0202999961329624E-3</c:v>
                </c:pt>
                <c:pt idx="175">
                  <c:v>-6.4642500001355074E-3</c:v>
                </c:pt>
                <c:pt idx="176">
                  <c:v>-6.0668999940389767E-3</c:v>
                </c:pt>
                <c:pt idx="177">
                  <c:v>-6.9695499987574294E-3</c:v>
                </c:pt>
                <c:pt idx="180">
                  <c:v>-6.590099997993093E-3</c:v>
                </c:pt>
                <c:pt idx="181">
                  <c:v>-7.0074999966891482E-3</c:v>
                </c:pt>
                <c:pt idx="185">
                  <c:v>-6.9926500000292435E-3</c:v>
                </c:pt>
                <c:pt idx="188">
                  <c:v>-7.605300001159776E-3</c:v>
                </c:pt>
                <c:pt idx="192">
                  <c:v>-7.1157999991555698E-3</c:v>
                </c:pt>
                <c:pt idx="193">
                  <c:v>-6.2988499994389713E-3</c:v>
                </c:pt>
                <c:pt idx="195">
                  <c:v>-7.7653999978792854E-3</c:v>
                </c:pt>
                <c:pt idx="196">
                  <c:v>-7.6093500028946437E-3</c:v>
                </c:pt>
                <c:pt idx="197">
                  <c:v>-8.503450000716839E-3</c:v>
                </c:pt>
                <c:pt idx="198">
                  <c:v>-7.8473999965353869E-3</c:v>
                </c:pt>
                <c:pt idx="199">
                  <c:v>-8.1913499961956404E-3</c:v>
                </c:pt>
                <c:pt idx="201">
                  <c:v>-6.7123499975423329E-3</c:v>
                </c:pt>
                <c:pt idx="203">
                  <c:v>-8.3737000022665597E-3</c:v>
                </c:pt>
                <c:pt idx="209">
                  <c:v>-8.121699996991083E-3</c:v>
                </c:pt>
                <c:pt idx="210">
                  <c:v>-8.6977999962982722E-3</c:v>
                </c:pt>
                <c:pt idx="211">
                  <c:v>-7.8650499999639578E-3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BD-4F83-A9F8-32DD71E1C97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Active!$D$22:$D$25</c:f>
                <c:numCache>
                  <c:formatCode>General</c:formatCode>
                  <c:ptCount val="4"/>
                </c:numCache>
              </c:numRef>
            </c:plus>
            <c:minus>
              <c:numRef>
                <c:f>Active!$D$23:$D$25</c:f>
                <c:numCache>
                  <c:formatCode>General</c:formatCode>
                  <c:ptCount val="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0">
                  <c:v>5.3346999993664213E-3</c:v>
                </c:pt>
                <c:pt idx="38">
                  <c:v>-8.8509499983047135E-3</c:v>
                </c:pt>
                <c:pt idx="86">
                  <c:v>-8.7477999986731447E-3</c:v>
                </c:pt>
                <c:pt idx="87">
                  <c:v>-8.7477999986731447E-3</c:v>
                </c:pt>
                <c:pt idx="88">
                  <c:v>-2.0843499951297417E-3</c:v>
                </c:pt>
                <c:pt idx="89">
                  <c:v>-2.0843499951297417E-3</c:v>
                </c:pt>
                <c:pt idx="94">
                  <c:v>-5.6830999965313822E-3</c:v>
                </c:pt>
                <c:pt idx="98">
                  <c:v>-5.2561999982572161E-3</c:v>
                </c:pt>
                <c:pt idx="99">
                  <c:v>-5.6221000049845316E-3</c:v>
                </c:pt>
                <c:pt idx="100">
                  <c:v>-5.5921000021044165E-3</c:v>
                </c:pt>
                <c:pt idx="103">
                  <c:v>7.0657499963999726E-3</c:v>
                </c:pt>
                <c:pt idx="107">
                  <c:v>-6.4232500008074567E-3</c:v>
                </c:pt>
                <c:pt idx="108">
                  <c:v>-6.4219499981845729E-3</c:v>
                </c:pt>
                <c:pt idx="109">
                  <c:v>-6.3819499991950579E-3</c:v>
                </c:pt>
                <c:pt idx="110">
                  <c:v>-5.8533000046736561E-3</c:v>
                </c:pt>
                <c:pt idx="111">
                  <c:v>-5.8433000012882985E-3</c:v>
                </c:pt>
                <c:pt idx="112">
                  <c:v>-6.6285499997320585E-3</c:v>
                </c:pt>
                <c:pt idx="113">
                  <c:v>-6.6872500028694049E-3</c:v>
                </c:pt>
                <c:pt idx="114">
                  <c:v>-5.9666000015567988E-3</c:v>
                </c:pt>
                <c:pt idx="115">
                  <c:v>-5.9365999986766838E-3</c:v>
                </c:pt>
                <c:pt idx="116">
                  <c:v>-6.3899000015226193E-3</c:v>
                </c:pt>
                <c:pt idx="117">
                  <c:v>-6.3799000054132193E-3</c:v>
                </c:pt>
                <c:pt idx="118">
                  <c:v>-6.2992500024847686E-3</c:v>
                </c:pt>
                <c:pt idx="119">
                  <c:v>-6.2692499996046536E-3</c:v>
                </c:pt>
                <c:pt idx="120">
                  <c:v>-6.0431999954744242E-3</c:v>
                </c:pt>
                <c:pt idx="121">
                  <c:v>-6.0131999998702668E-3</c:v>
                </c:pt>
                <c:pt idx="122">
                  <c:v>-5.917299997236114E-3</c:v>
                </c:pt>
                <c:pt idx="123">
                  <c:v>-5.9073000011267141E-3</c:v>
                </c:pt>
                <c:pt idx="125">
                  <c:v>-5.95420000172453E-3</c:v>
                </c:pt>
                <c:pt idx="127">
                  <c:v>-7.183249996160157E-3</c:v>
                </c:pt>
                <c:pt idx="128">
                  <c:v>-7.1332499937852845E-3</c:v>
                </c:pt>
                <c:pt idx="135">
                  <c:v>-6.7057999985991046E-3</c:v>
                </c:pt>
                <c:pt idx="136">
                  <c:v>-6.5644999995129183E-3</c:v>
                </c:pt>
                <c:pt idx="137">
                  <c:v>-6.5445000000181608E-3</c:v>
                </c:pt>
                <c:pt idx="138">
                  <c:v>-5.9824000054504722E-3</c:v>
                </c:pt>
                <c:pt idx="139">
                  <c:v>-5.9524000025703572E-3</c:v>
                </c:pt>
                <c:pt idx="140">
                  <c:v>-7.1989999996731058E-3</c:v>
                </c:pt>
                <c:pt idx="142">
                  <c:v>-7.005700004810933E-3</c:v>
                </c:pt>
                <c:pt idx="143">
                  <c:v>-6.7644000009750016E-3</c:v>
                </c:pt>
                <c:pt idx="145">
                  <c:v>-6.3096500016399659E-3</c:v>
                </c:pt>
                <c:pt idx="146">
                  <c:v>-6.0496500009321608E-3</c:v>
                </c:pt>
                <c:pt idx="150">
                  <c:v>-6.4277000055881217E-3</c:v>
                </c:pt>
                <c:pt idx="151">
                  <c:v>-6.6516500010038726E-3</c:v>
                </c:pt>
                <c:pt idx="152">
                  <c:v>-5.8109999954467639E-3</c:v>
                </c:pt>
                <c:pt idx="153">
                  <c:v>-5.7909999959520064E-3</c:v>
                </c:pt>
                <c:pt idx="155">
                  <c:v>-6.496250003692694E-3</c:v>
                </c:pt>
                <c:pt idx="156">
                  <c:v>-6.2579000004916452E-3</c:v>
                </c:pt>
                <c:pt idx="157">
                  <c:v>-6.9449500006157905E-3</c:v>
                </c:pt>
                <c:pt idx="158">
                  <c:v>-7.1490499976789579E-3</c:v>
                </c:pt>
                <c:pt idx="159">
                  <c:v>-6.9636499974876642E-3</c:v>
                </c:pt>
                <c:pt idx="160">
                  <c:v>-6.2929999985499308E-3</c:v>
                </c:pt>
                <c:pt idx="162">
                  <c:v>-6.6816999969887547E-3</c:v>
                </c:pt>
                <c:pt idx="165">
                  <c:v>-6.3192499947035685E-3</c:v>
                </c:pt>
                <c:pt idx="166">
                  <c:v>-6.0602500016102567E-3</c:v>
                </c:pt>
                <c:pt idx="167">
                  <c:v>-6.3436999989789911E-3</c:v>
                </c:pt>
                <c:pt idx="169">
                  <c:v>-6.2783000030322E-3</c:v>
                </c:pt>
                <c:pt idx="170">
                  <c:v>-6.2976499975775369E-3</c:v>
                </c:pt>
                <c:pt idx="171">
                  <c:v>-7.3190499970223755E-3</c:v>
                </c:pt>
                <c:pt idx="182">
                  <c:v>-2.2455500002251938E-3</c:v>
                </c:pt>
                <c:pt idx="183">
                  <c:v>-6.7896999971708283E-3</c:v>
                </c:pt>
                <c:pt idx="184">
                  <c:v>-6.7596999942907132E-3</c:v>
                </c:pt>
                <c:pt idx="186">
                  <c:v>-7.2732999979052693E-3</c:v>
                </c:pt>
                <c:pt idx="187">
                  <c:v>-5.7026499998755753E-3</c:v>
                </c:pt>
                <c:pt idx="189">
                  <c:v>-6.4446500036865473E-3</c:v>
                </c:pt>
                <c:pt idx="190">
                  <c:v>-5.4945500014582649E-3</c:v>
                </c:pt>
                <c:pt idx="191">
                  <c:v>-6.4178499960689805E-3</c:v>
                </c:pt>
                <c:pt idx="194">
                  <c:v>-8.0767000035848469E-3</c:v>
                </c:pt>
                <c:pt idx="200">
                  <c:v>-4.1264500032411888E-3</c:v>
                </c:pt>
                <c:pt idx="202">
                  <c:v>-7.6327000060700811E-3</c:v>
                </c:pt>
                <c:pt idx="204">
                  <c:v>-6.1199999981909059E-3</c:v>
                </c:pt>
                <c:pt idx="205">
                  <c:v>-7.7718000029562972E-3</c:v>
                </c:pt>
                <c:pt idx="206">
                  <c:v>-5.9393999981693923E-3</c:v>
                </c:pt>
                <c:pt idx="207">
                  <c:v>-8.0945000008796342E-3</c:v>
                </c:pt>
                <c:pt idx="212">
                  <c:v>-9.5867499985615723E-3</c:v>
                </c:pt>
                <c:pt idx="213">
                  <c:v>-7.1454999997513369E-3</c:v>
                </c:pt>
                <c:pt idx="214">
                  <c:v>-1.1260550003498793E-2</c:v>
                </c:pt>
                <c:pt idx="215">
                  <c:v>-8.6104000001796521E-3</c:v>
                </c:pt>
                <c:pt idx="216">
                  <c:v>-1.08694500013371E-2</c:v>
                </c:pt>
                <c:pt idx="217">
                  <c:v>-1.0857699999178294E-2</c:v>
                </c:pt>
                <c:pt idx="218">
                  <c:v>-1.0860700000193901E-2</c:v>
                </c:pt>
                <c:pt idx="219">
                  <c:v>-1.3839100000041071E-2</c:v>
                </c:pt>
                <c:pt idx="220">
                  <c:v>-1.0929650001344271E-2</c:v>
                </c:pt>
                <c:pt idx="221">
                  <c:v>-1.1014199997589458E-2</c:v>
                </c:pt>
                <c:pt idx="222">
                  <c:v>-1.3341299993044231E-2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BD-4F83-A9F8-32DD71E1C97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BD-4F83-A9F8-32DD71E1C9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BD-4F83-A9F8-32DD71E1C9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BD-4F83-A9F8-32DD71E1C9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Fitted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0">
                  <c:v>3.5455563834870174E-3</c:v>
                </c:pt>
                <c:pt idx="25">
                  <c:v>5.7817833266145713E-4</c:v>
                </c:pt>
                <c:pt idx="26">
                  <c:v>3.1404300523229177E-4</c:v>
                </c:pt>
                <c:pt idx="27">
                  <c:v>2.1678815663912635E-4</c:v>
                </c:pt>
                <c:pt idx="28">
                  <c:v>-3.888443096001314E-4</c:v>
                </c:pt>
                <c:pt idx="29">
                  <c:v>-4.0873734681236978E-4</c:v>
                </c:pt>
                <c:pt idx="30">
                  <c:v>-4.3747173389671411E-4</c:v>
                </c:pt>
                <c:pt idx="31">
                  <c:v>-4.4005046094274501E-4</c:v>
                </c:pt>
                <c:pt idx="32">
                  <c:v>-4.4262918798877596E-4</c:v>
                </c:pt>
                <c:pt idx="33">
                  <c:v>-4.592067189989746E-4</c:v>
                </c:pt>
                <c:pt idx="34">
                  <c:v>-4.8167848325724388E-4</c:v>
                </c:pt>
                <c:pt idx="35">
                  <c:v>-4.8352043114726598E-4</c:v>
                </c:pt>
                <c:pt idx="36">
                  <c:v>-4.8425721030327478E-4</c:v>
                </c:pt>
                <c:pt idx="37">
                  <c:v>-4.9125661228535873E-4</c:v>
                </c:pt>
                <c:pt idx="38">
                  <c:v>-6.1466712091683758E-4</c:v>
                </c:pt>
                <c:pt idx="39">
                  <c:v>-7.0713290499594566E-4</c:v>
                </c:pt>
                <c:pt idx="40">
                  <c:v>-7.2702594220818405E-4</c:v>
                </c:pt>
                <c:pt idx="41">
                  <c:v>-7.6018100422858143E-4</c:v>
                </c:pt>
                <c:pt idx="42">
                  <c:v>-7.6018100422858143E-4</c:v>
                </c:pt>
                <c:pt idx="43">
                  <c:v>-7.6018100422858143E-4</c:v>
                </c:pt>
                <c:pt idx="44">
                  <c:v>-7.6533845832064311E-4</c:v>
                </c:pt>
                <c:pt idx="45">
                  <c:v>-7.6533845832064311E-4</c:v>
                </c:pt>
                <c:pt idx="46">
                  <c:v>-7.6533845832064311E-4</c:v>
                </c:pt>
                <c:pt idx="47">
                  <c:v>-7.6533845832064311E-4</c:v>
                </c:pt>
                <c:pt idx="48">
                  <c:v>-8.0880842852516419E-4</c:v>
                </c:pt>
                <c:pt idx="49">
                  <c:v>-8.0880842852516419E-4</c:v>
                </c:pt>
                <c:pt idx="50">
                  <c:v>-8.0880842852516419E-4</c:v>
                </c:pt>
                <c:pt idx="51">
                  <c:v>-1.0202640462996981E-3</c:v>
                </c:pt>
                <c:pt idx="52">
                  <c:v>-1.0202640462996981E-3</c:v>
                </c:pt>
                <c:pt idx="53">
                  <c:v>-1.0202640462996981E-3</c:v>
                </c:pt>
                <c:pt idx="54">
                  <c:v>-1.6701032618994856E-3</c:v>
                </c:pt>
                <c:pt idx="55">
                  <c:v>-2.3206792566552821E-3</c:v>
                </c:pt>
                <c:pt idx="56">
                  <c:v>-2.3206792566552821E-3</c:v>
                </c:pt>
                <c:pt idx="57">
                  <c:v>-2.3449929688035736E-3</c:v>
                </c:pt>
                <c:pt idx="58">
                  <c:v>-2.3980410680362091E-3</c:v>
                </c:pt>
                <c:pt idx="59">
                  <c:v>-2.9277852812065572E-3</c:v>
                </c:pt>
                <c:pt idx="60">
                  <c:v>-2.9948321844033609E-3</c:v>
                </c:pt>
                <c:pt idx="61">
                  <c:v>-3.0191458965516519E-3</c:v>
                </c:pt>
                <c:pt idx="62">
                  <c:v>-3.2217601644540803E-3</c:v>
                </c:pt>
                <c:pt idx="63">
                  <c:v>-3.2983851966789986E-3</c:v>
                </c:pt>
                <c:pt idx="64">
                  <c:v>-3.3271195837633427E-3</c:v>
                </c:pt>
                <c:pt idx="65">
                  <c:v>-3.5673095886222211E-3</c:v>
                </c:pt>
                <c:pt idx="66">
                  <c:v>-3.5680463677782298E-3</c:v>
                </c:pt>
                <c:pt idx="67">
                  <c:v>-3.5820451717423979E-3</c:v>
                </c:pt>
                <c:pt idx="68">
                  <c:v>-3.5872026258344596E-3</c:v>
                </c:pt>
                <c:pt idx="69">
                  <c:v>-3.5872026258344596E-3</c:v>
                </c:pt>
                <c:pt idx="70">
                  <c:v>-3.6159370129188037E-3</c:v>
                </c:pt>
                <c:pt idx="71">
                  <c:v>-3.6159370129188037E-3</c:v>
                </c:pt>
                <c:pt idx="72">
                  <c:v>-3.6159370129188037E-3</c:v>
                </c:pt>
                <c:pt idx="73">
                  <c:v>-3.6299358168829718E-3</c:v>
                </c:pt>
                <c:pt idx="74">
                  <c:v>-3.9003337671382121E-3</c:v>
                </c:pt>
                <c:pt idx="75">
                  <c:v>-3.9003337671382121E-3</c:v>
                </c:pt>
                <c:pt idx="76">
                  <c:v>-3.9169112981484108E-3</c:v>
                </c:pt>
                <c:pt idx="77">
                  <c:v>-3.9194900251944415E-3</c:v>
                </c:pt>
                <c:pt idx="78">
                  <c:v>-3.9482244122787859E-3</c:v>
                </c:pt>
                <c:pt idx="79">
                  <c:v>-3.9482244122787859E-3</c:v>
                </c:pt>
                <c:pt idx="80">
                  <c:v>-3.9578025413069002E-3</c:v>
                </c:pt>
                <c:pt idx="81">
                  <c:v>-4.4554968611908649E-3</c:v>
                </c:pt>
                <c:pt idx="82">
                  <c:v>-4.584064823914406E-3</c:v>
                </c:pt>
                <c:pt idx="83">
                  <c:v>-4.6032210819706354E-3</c:v>
                </c:pt>
                <c:pt idx="84">
                  <c:v>-4.6032210819706354E-3</c:v>
                </c:pt>
                <c:pt idx="85">
                  <c:v>-4.6032210819706354E-3</c:v>
                </c:pt>
                <c:pt idx="86">
                  <c:v>-4.7984675583129747E-3</c:v>
                </c:pt>
                <c:pt idx="87">
                  <c:v>-4.7984675583129747E-3</c:v>
                </c:pt>
                <c:pt idx="88">
                  <c:v>-4.8688299677118185E-3</c:v>
                </c:pt>
                <c:pt idx="89">
                  <c:v>-4.8688299677118185E-3</c:v>
                </c:pt>
                <c:pt idx="90">
                  <c:v>-4.8894597840800653E-3</c:v>
                </c:pt>
                <c:pt idx="91">
                  <c:v>-4.901616640154211E-3</c:v>
                </c:pt>
                <c:pt idx="92">
                  <c:v>-4.9137734962283568E-3</c:v>
                </c:pt>
                <c:pt idx="93">
                  <c:v>-4.9156154441183791E-3</c:v>
                </c:pt>
                <c:pt idx="94">
                  <c:v>-5.0438150172639152E-3</c:v>
                </c:pt>
                <c:pt idx="95">
                  <c:v>-5.1034941289006307E-3</c:v>
                </c:pt>
                <c:pt idx="96">
                  <c:v>-5.1182297120208071E-3</c:v>
                </c:pt>
                <c:pt idx="97">
                  <c:v>-5.1565422281332658E-3</c:v>
                </c:pt>
                <c:pt idx="98">
                  <c:v>-5.1845398360616012E-3</c:v>
                </c:pt>
                <c:pt idx="99">
                  <c:v>-5.4048368037082411E-3</c:v>
                </c:pt>
                <c:pt idx="100">
                  <c:v>-5.4048368037082411E-3</c:v>
                </c:pt>
                <c:pt idx="101">
                  <c:v>-5.4869876796032257E-3</c:v>
                </c:pt>
                <c:pt idx="102">
                  <c:v>-5.4869876796032257E-3</c:v>
                </c:pt>
                <c:pt idx="103">
                  <c:v>-5.4869876796032257E-3</c:v>
                </c:pt>
                <c:pt idx="104">
                  <c:v>-5.4914083545392787E-3</c:v>
                </c:pt>
                <c:pt idx="105">
                  <c:v>-5.5131433396415396E-3</c:v>
                </c:pt>
                <c:pt idx="106">
                  <c:v>-5.5253001957156853E-3</c:v>
                </c:pt>
                <c:pt idx="107">
                  <c:v>-5.7006536348457862E-3</c:v>
                </c:pt>
                <c:pt idx="108">
                  <c:v>-5.7058110889378483E-3</c:v>
                </c:pt>
                <c:pt idx="109">
                  <c:v>-5.7058110889378483E-3</c:v>
                </c:pt>
                <c:pt idx="110">
                  <c:v>-5.7231253991040561E-3</c:v>
                </c:pt>
                <c:pt idx="111">
                  <c:v>-5.7231253991040561E-3</c:v>
                </c:pt>
                <c:pt idx="112">
                  <c:v>-5.7249673469940776E-3</c:v>
                </c:pt>
                <c:pt idx="113">
                  <c:v>-5.7301248010861398E-3</c:v>
                </c:pt>
                <c:pt idx="114">
                  <c:v>-5.7327035281321704E-3</c:v>
                </c:pt>
                <c:pt idx="115">
                  <c:v>-5.7327035281321704E-3</c:v>
                </c:pt>
                <c:pt idx="116">
                  <c:v>-5.7422816571602855E-3</c:v>
                </c:pt>
                <c:pt idx="117">
                  <c:v>-5.7422816571602855E-3</c:v>
                </c:pt>
                <c:pt idx="118">
                  <c:v>-5.7448603842063161E-3</c:v>
                </c:pt>
                <c:pt idx="119">
                  <c:v>-5.7448603842063161E-3</c:v>
                </c:pt>
                <c:pt idx="120">
                  <c:v>-5.7518597861883998E-3</c:v>
                </c:pt>
                <c:pt idx="121">
                  <c:v>-5.7518597861883998E-3</c:v>
                </c:pt>
                <c:pt idx="122">
                  <c:v>-5.7525965653444089E-3</c:v>
                </c:pt>
                <c:pt idx="123">
                  <c:v>-5.7525965653444089E-3</c:v>
                </c:pt>
                <c:pt idx="124">
                  <c:v>-5.7584907985924793E-3</c:v>
                </c:pt>
                <c:pt idx="125">
                  <c:v>-5.7592275777484884E-3</c:v>
                </c:pt>
                <c:pt idx="126">
                  <c:v>-5.7592275777484884E-3</c:v>
                </c:pt>
                <c:pt idx="127">
                  <c:v>-5.7743315504466698E-3</c:v>
                </c:pt>
                <c:pt idx="128">
                  <c:v>-5.7743315504466698E-3</c:v>
                </c:pt>
                <c:pt idx="129">
                  <c:v>-5.7975400938609471E-3</c:v>
                </c:pt>
                <c:pt idx="130">
                  <c:v>-5.8045394958430316E-3</c:v>
                </c:pt>
                <c:pt idx="131">
                  <c:v>-5.8045394958430316E-3</c:v>
                </c:pt>
                <c:pt idx="132">
                  <c:v>-5.8045394958430316E-3</c:v>
                </c:pt>
                <c:pt idx="133">
                  <c:v>-5.8045394958430316E-3</c:v>
                </c:pt>
                <c:pt idx="134">
                  <c:v>-5.8115388978251152E-3</c:v>
                </c:pt>
                <c:pt idx="135">
                  <c:v>-5.8152227936051591E-3</c:v>
                </c:pt>
                <c:pt idx="136">
                  <c:v>-5.8203802476972212E-3</c:v>
                </c:pt>
                <c:pt idx="137">
                  <c:v>-5.8203802476972212E-3</c:v>
                </c:pt>
                <c:pt idx="138">
                  <c:v>-5.8343790516613894E-3</c:v>
                </c:pt>
                <c:pt idx="139">
                  <c:v>-5.8343790516613894E-3</c:v>
                </c:pt>
                <c:pt idx="140">
                  <c:v>-5.8535353097176187E-3</c:v>
                </c:pt>
                <c:pt idx="141">
                  <c:v>-6.0395720466098479E-3</c:v>
                </c:pt>
                <c:pt idx="142">
                  <c:v>-6.0649909274921527E-3</c:v>
                </c:pt>
                <c:pt idx="143">
                  <c:v>-6.0701483815842148E-3</c:v>
                </c:pt>
                <c:pt idx="144">
                  <c:v>-6.0716219398962322E-3</c:v>
                </c:pt>
                <c:pt idx="145">
                  <c:v>-6.0719903294742363E-3</c:v>
                </c:pt>
                <c:pt idx="146">
                  <c:v>-6.0719903294742363E-3</c:v>
                </c:pt>
                <c:pt idx="147">
                  <c:v>-6.0723587190522413E-3</c:v>
                </c:pt>
                <c:pt idx="148">
                  <c:v>-6.0742006669422628E-3</c:v>
                </c:pt>
                <c:pt idx="149">
                  <c:v>-6.0786213418783158E-3</c:v>
                </c:pt>
                <c:pt idx="150">
                  <c:v>-6.079726510612329E-3</c:v>
                </c:pt>
                <c:pt idx="151">
                  <c:v>-6.0867259125944127E-3</c:v>
                </c:pt>
                <c:pt idx="152">
                  <c:v>-6.0893046396404442E-3</c:v>
                </c:pt>
                <c:pt idx="153">
                  <c:v>-6.0893046396404442E-3</c:v>
                </c:pt>
                <c:pt idx="154">
                  <c:v>-6.0907781979524615E-3</c:v>
                </c:pt>
                <c:pt idx="155">
                  <c:v>-6.0911465875304657E-3</c:v>
                </c:pt>
                <c:pt idx="156">
                  <c:v>-6.0959356520445237E-3</c:v>
                </c:pt>
                <c:pt idx="157">
                  <c:v>-6.0963040416225278E-3</c:v>
                </c:pt>
                <c:pt idx="158">
                  <c:v>-6.0970408207785369E-3</c:v>
                </c:pt>
                <c:pt idx="159">
                  <c:v>-6.1014614957145899E-3</c:v>
                </c:pt>
                <c:pt idx="160">
                  <c:v>-6.1040402227606205E-3</c:v>
                </c:pt>
                <c:pt idx="161">
                  <c:v>-6.1080925081186694E-3</c:v>
                </c:pt>
                <c:pt idx="162">
                  <c:v>-6.1091976768526826E-3</c:v>
                </c:pt>
                <c:pt idx="163">
                  <c:v>-6.1106712351647E-3</c:v>
                </c:pt>
                <c:pt idx="164">
                  <c:v>-6.1106712351647E-3</c:v>
                </c:pt>
                <c:pt idx="165">
                  <c:v>-6.1132499622107307E-3</c:v>
                </c:pt>
                <c:pt idx="166">
                  <c:v>-6.1206177537708193E-3</c:v>
                </c:pt>
                <c:pt idx="167">
                  <c:v>-6.123933259972859E-3</c:v>
                </c:pt>
                <c:pt idx="168">
                  <c:v>-6.1246700391288681E-3</c:v>
                </c:pt>
                <c:pt idx="169">
                  <c:v>-6.128353934908912E-3</c:v>
                </c:pt>
                <c:pt idx="170">
                  <c:v>-6.1309326619549426E-3</c:v>
                </c:pt>
                <c:pt idx="171">
                  <c:v>-6.1707187363794196E-3</c:v>
                </c:pt>
                <c:pt idx="172">
                  <c:v>-6.189874994435649E-3</c:v>
                </c:pt>
                <c:pt idx="173">
                  <c:v>-6.4090667933482757E-3</c:v>
                </c:pt>
                <c:pt idx="174">
                  <c:v>-6.4378011804326202E-3</c:v>
                </c:pt>
                <c:pt idx="175">
                  <c:v>-6.4448005824147038E-3</c:v>
                </c:pt>
                <c:pt idx="176">
                  <c:v>-6.4569574384888495E-3</c:v>
                </c:pt>
                <c:pt idx="177">
                  <c:v>-6.4691142945629953E-3</c:v>
                </c:pt>
                <c:pt idx="178">
                  <c:v>-6.6916215996776617E-3</c:v>
                </c:pt>
                <c:pt idx="179">
                  <c:v>-6.7074623515318513E-3</c:v>
                </c:pt>
                <c:pt idx="180">
                  <c:v>-6.7163037014039573E-3</c:v>
                </c:pt>
                <c:pt idx="181">
                  <c:v>-6.7266186095880816E-3</c:v>
                </c:pt>
                <c:pt idx="182">
                  <c:v>-6.7343547907261743E-3</c:v>
                </c:pt>
                <c:pt idx="183">
                  <c:v>-6.7575633341404526E-3</c:v>
                </c:pt>
                <c:pt idx="184">
                  <c:v>-6.7575633341404526E-3</c:v>
                </c:pt>
                <c:pt idx="185">
                  <c:v>-6.9782286913650966E-3</c:v>
                </c:pt>
                <c:pt idx="186">
                  <c:v>-7.0493278799199487E-3</c:v>
                </c:pt>
                <c:pt idx="187">
                  <c:v>-7.0519066069659794E-3</c:v>
                </c:pt>
                <c:pt idx="188">
                  <c:v>-7.0640634630401251E-3</c:v>
                </c:pt>
                <c:pt idx="189">
                  <c:v>-7.0666421900861557E-3</c:v>
                </c:pt>
                <c:pt idx="190">
                  <c:v>-7.0953765771705002E-3</c:v>
                </c:pt>
                <c:pt idx="191">
                  <c:v>-7.1049547061986153E-3</c:v>
                </c:pt>
                <c:pt idx="192">
                  <c:v>-7.3624590212237008E-3</c:v>
                </c:pt>
                <c:pt idx="193">
                  <c:v>-7.7017458225657667E-3</c:v>
                </c:pt>
                <c:pt idx="194">
                  <c:v>-7.7669507778725484E-3</c:v>
                </c:pt>
                <c:pt idx="195">
                  <c:v>-7.9931419787672587E-3</c:v>
                </c:pt>
                <c:pt idx="196">
                  <c:v>-8.0001413807493441E-3</c:v>
                </c:pt>
                <c:pt idx="197">
                  <c:v>-8.0008781599053523E-3</c:v>
                </c:pt>
                <c:pt idx="198">
                  <c:v>-8.0078775618874359E-3</c:v>
                </c:pt>
                <c:pt idx="199">
                  <c:v>-8.0148769638695196E-3</c:v>
                </c:pt>
                <c:pt idx="200">
                  <c:v>-8.0229815345856173E-3</c:v>
                </c:pt>
                <c:pt idx="201">
                  <c:v>-8.6116680802366709E-3</c:v>
                </c:pt>
                <c:pt idx="202">
                  <c:v>-8.621614598842791E-3</c:v>
                </c:pt>
                <c:pt idx="203">
                  <c:v>-8.6289823904028787E-3</c:v>
                </c:pt>
                <c:pt idx="204">
                  <c:v>-8.660663894111258E-3</c:v>
                </c:pt>
                <c:pt idx="205">
                  <c:v>-8.9539019982027724E-3</c:v>
                </c:pt>
                <c:pt idx="206">
                  <c:v>-8.9804260478190904E-3</c:v>
                </c:pt>
                <c:pt idx="207">
                  <c:v>-8.9885306185351881E-3</c:v>
                </c:pt>
                <c:pt idx="208">
                  <c:v>-9.2655595811945071E-3</c:v>
                </c:pt>
                <c:pt idx="209">
                  <c:v>-9.5720597100941805E-3</c:v>
                </c:pt>
                <c:pt idx="210">
                  <c:v>-9.5875320723703659E-3</c:v>
                </c:pt>
                <c:pt idx="211">
                  <c:v>-9.6041096033805638E-3</c:v>
                </c:pt>
                <c:pt idx="212">
                  <c:v>-9.9260820945564227E-3</c:v>
                </c:pt>
                <c:pt idx="213">
                  <c:v>-9.8800333973058704E-3</c:v>
                </c:pt>
                <c:pt idx="214">
                  <c:v>-1.0528767444171645E-2</c:v>
                </c:pt>
                <c:pt idx="215">
                  <c:v>-1.0535030066997721E-2</c:v>
                </c:pt>
                <c:pt idx="216">
                  <c:v>-1.1139557364502964E-2</c:v>
                </c:pt>
                <c:pt idx="217">
                  <c:v>-1.0890894399349985E-2</c:v>
                </c:pt>
                <c:pt idx="218">
                  <c:v>-1.0890894399349985E-2</c:v>
                </c:pt>
                <c:pt idx="219">
                  <c:v>-1.1792712086304792E-2</c:v>
                </c:pt>
                <c:pt idx="220">
                  <c:v>-1.1818867746343106E-2</c:v>
                </c:pt>
                <c:pt idx="221">
                  <c:v>-1.209552831942442E-2</c:v>
                </c:pt>
                <c:pt idx="222">
                  <c:v>-1.2192046388861578E-2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BD-4F83-A9F8-32DD71E1C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3008"/>
        <c:axId val="1"/>
      </c:scatterChart>
      <c:valAx>
        <c:axId val="515173008"/>
        <c:scaling>
          <c:orientation val="minMax"/>
          <c:max val="11000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03983278685904"/>
              <c:y val="0.862276706429660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35866261398176E-2"/>
              <c:y val="0.3592820657896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3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4560866061955"/>
          <c:y val="0.92215694595061837"/>
          <c:w val="0.6139822415815045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Boo - O-C Diagr.</a:t>
            </a:r>
          </a:p>
        </c:rich>
      </c:tx>
      <c:layout>
        <c:manualLayout>
          <c:xMode val="edge"/>
          <c:yMode val="edge"/>
          <c:x val="0.38239757207890746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0880121396054"/>
          <c:y val="0.14925373134328357"/>
          <c:w val="0.82094081942336872"/>
          <c:h val="0.632835820895522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Active!$D$21:$D$96</c:f>
                <c:numCache>
                  <c:formatCode>General</c:formatCode>
                  <c:ptCount val="76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1.2586400000145659E-2</c:v>
                </c:pt>
                <c:pt idx="1">
                  <c:v>1.0026299998571631E-2</c:v>
                </c:pt>
                <c:pt idx="2">
                  <c:v>2.0144299996900372E-2</c:v>
                </c:pt>
                <c:pt idx="3">
                  <c:v>2.2063449992856476E-2</c:v>
                </c:pt>
                <c:pt idx="4">
                  <c:v>3.0973599998105783E-2</c:v>
                </c:pt>
                <c:pt idx="5">
                  <c:v>3.7112999998498708E-3</c:v>
                </c:pt>
                <c:pt idx="6">
                  <c:v>2.7231949999986682E-2</c:v>
                </c:pt>
                <c:pt idx="7">
                  <c:v>1.0947299997496884E-2</c:v>
                </c:pt>
                <c:pt idx="8">
                  <c:v>1.0295399995811749E-2</c:v>
                </c:pt>
                <c:pt idx="9">
                  <c:v>1.2435549993824679E-2</c:v>
                </c:pt>
                <c:pt idx="10">
                  <c:v>-3.098249995673541E-3</c:v>
                </c:pt>
                <c:pt idx="11">
                  <c:v>1.6739550002967007E-2</c:v>
                </c:pt>
                <c:pt idx="12">
                  <c:v>1.601094999932684E-2</c:v>
                </c:pt>
                <c:pt idx="13">
                  <c:v>1.2518349998572376E-2</c:v>
                </c:pt>
                <c:pt idx="14">
                  <c:v>2.2505199995066505E-2</c:v>
                </c:pt>
                <c:pt idx="15">
                  <c:v>1.2014000021736138E-3</c:v>
                </c:pt>
                <c:pt idx="16">
                  <c:v>7.4315000019851141E-3</c:v>
                </c:pt>
                <c:pt idx="17">
                  <c:v>4.9257499995292164E-3</c:v>
                </c:pt>
                <c:pt idx="18">
                  <c:v>2.1583749999990687E-2</c:v>
                </c:pt>
                <c:pt idx="19">
                  <c:v>2.1953999996185303E-2</c:v>
                </c:pt>
                <c:pt idx="21">
                  <c:v>-6.5515500027686357E-3</c:v>
                </c:pt>
                <c:pt idx="22">
                  <c:v>1.3187900003686082E-2</c:v>
                </c:pt>
                <c:pt idx="23">
                  <c:v>-4.7767500000190921E-2</c:v>
                </c:pt>
                <c:pt idx="24">
                  <c:v>-4.4030499993823469E-3</c:v>
                </c:pt>
                <c:pt idx="26">
                  <c:v>1.9212100000004284E-2</c:v>
                </c:pt>
                <c:pt idx="27">
                  <c:v>1.9990900000266265E-2</c:v>
                </c:pt>
                <c:pt idx="28">
                  <c:v>5.8407000033184886E-3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96-44F7-9F33-499AB3A658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</c:f>
                <c:numCache>
                  <c:formatCode>General</c:formatCode>
                  <c:ptCount val="77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</c:numCache>
              </c:numRef>
            </c:plus>
            <c:minus>
              <c:numRef>
                <c:f>Active!$D$21:$D$97</c:f>
                <c:numCache>
                  <c:formatCode>General</c:formatCode>
                  <c:ptCount val="77"/>
                  <c:pt idx="20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8.0000000000000002E-3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9">
                  <c:v>0</c:v>
                </c:pt>
                <c:pt idx="30">
                  <c:v>-1.5769899997394532E-2</c:v>
                </c:pt>
                <c:pt idx="31">
                  <c:v>-2.2249250003369525E-2</c:v>
                </c:pt>
                <c:pt idx="32">
                  <c:v>1.1271399998804554E-2</c:v>
                </c:pt>
                <c:pt idx="33">
                  <c:v>4.9041499951272272E-3</c:v>
                </c:pt>
                <c:pt idx="34">
                  <c:v>-2.4159000022336841E-3</c:v>
                </c:pt>
                <c:pt idx="35">
                  <c:v>-1.0901149995333981E-2</c:v>
                </c:pt>
                <c:pt idx="36">
                  <c:v>0</c:v>
                </c:pt>
                <c:pt idx="37">
                  <c:v>-8.339199994225055E-3</c:v>
                </c:pt>
                <c:pt idx="39">
                  <c:v>-1.610499995877035E-3</c:v>
                </c:pt>
                <c:pt idx="40">
                  <c:v>-1.2451199996576179E-2</c:v>
                </c:pt>
                <c:pt idx="41">
                  <c:v>-1.6185699998459313E-2</c:v>
                </c:pt>
                <c:pt idx="42">
                  <c:v>-1.1185700001078658E-2</c:v>
                </c:pt>
                <c:pt idx="43">
                  <c:v>-1.1856999990413897E-3</c:v>
                </c:pt>
                <c:pt idx="44">
                  <c:v>-6.1444000020856038E-3</c:v>
                </c:pt>
                <c:pt idx="45">
                  <c:v>-4.1444000016781501E-3</c:v>
                </c:pt>
                <c:pt idx="46">
                  <c:v>2.8555999961099587E-3</c:v>
                </c:pt>
                <c:pt idx="47">
                  <c:v>7.8556000007665716E-3</c:v>
                </c:pt>
                <c:pt idx="48">
                  <c:v>-2.796299995679874E-3</c:v>
                </c:pt>
                <c:pt idx="49">
                  <c:v>-1.796299999114126E-3</c:v>
                </c:pt>
                <c:pt idx="50">
                  <c:v>8.2037000029231422E-3</c:v>
                </c:pt>
                <c:pt idx="51">
                  <c:v>-1.0103000000526663E-2</c:v>
                </c:pt>
                <c:pt idx="52">
                  <c:v>-7.1030000035534613E-3</c:v>
                </c:pt>
                <c:pt idx="53">
                  <c:v>-1.1030000023311004E-3</c:v>
                </c:pt>
                <c:pt idx="54">
                  <c:v>-1.2899200002721045E-2</c:v>
                </c:pt>
                <c:pt idx="55">
                  <c:v>-5.6894999943324365E-3</c:v>
                </c:pt>
                <c:pt idx="56">
                  <c:v>2.3105000000214204E-3</c:v>
                </c:pt>
                <c:pt idx="57">
                  <c:v>4.5051999986753799E-3</c:v>
                </c:pt>
                <c:pt idx="58">
                  <c:v>-1.0699999984353781E-3</c:v>
                </c:pt>
                <c:pt idx="59">
                  <c:v>-8.8278999974136241E-3</c:v>
                </c:pt>
                <c:pt idx="60">
                  <c:v>-7.2909999944386072E-3</c:v>
                </c:pt>
                <c:pt idx="61">
                  <c:v>1.4903700001013931E-2</c:v>
                </c:pt>
                <c:pt idx="62">
                  <c:v>7.5261999954818748E-3</c:v>
                </c:pt>
                <c:pt idx="63">
                  <c:v>-3.8601999985985458E-3</c:v>
                </c:pt>
                <c:pt idx="64">
                  <c:v>-2.6301000034436584E-3</c:v>
                </c:pt>
                <c:pt idx="65">
                  <c:v>-3.7067000012029894E-3</c:v>
                </c:pt>
                <c:pt idx="66">
                  <c:v>-5.7008000003406778E-3</c:v>
                </c:pt>
                <c:pt idx="68">
                  <c:v>-2.5473999994574115E-3</c:v>
                </c:pt>
                <c:pt idx="81">
                  <c:v>-6.0942500058445148E-3</c:v>
                </c:pt>
                <c:pt idx="90">
                  <c:v>-1.3619149998703506E-2</c:v>
                </c:pt>
                <c:pt idx="91">
                  <c:v>-8.0218000002787448E-3</c:v>
                </c:pt>
                <c:pt idx="92">
                  <c:v>-1.0424450003483798E-2</c:v>
                </c:pt>
                <c:pt idx="95">
                  <c:v>-4.4052000012015924E-3</c:v>
                </c:pt>
                <c:pt idx="97">
                  <c:v>3.0196000006981194E-3</c:v>
                </c:pt>
                <c:pt idx="101">
                  <c:v>4.1657499969005585E-3</c:v>
                </c:pt>
                <c:pt idx="102">
                  <c:v>6.1657499973080121E-3</c:v>
                </c:pt>
                <c:pt idx="124">
                  <c:v>-7.1601000017835759E-3</c:v>
                </c:pt>
                <c:pt idx="132">
                  <c:v>-5.2913500039721839E-3</c:v>
                </c:pt>
                <c:pt idx="178">
                  <c:v>-6.7877500041504391E-3</c:v>
                </c:pt>
                <c:pt idx="179">
                  <c:v>3.4391000008326955E-3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96-44F7-9F33-499AB3A65835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5">
                  <c:v>2.3596949999046046E-2</c:v>
                </c:pt>
                <c:pt idx="67">
                  <c:v>1.3711300001887139E-2</c:v>
                </c:pt>
                <c:pt idx="69">
                  <c:v>3.3525999970152043E-3</c:v>
                </c:pt>
                <c:pt idx="70">
                  <c:v>3.1827000057091936E-3</c:v>
                </c:pt>
                <c:pt idx="71">
                  <c:v>4.5826999994460493E-3</c:v>
                </c:pt>
                <c:pt idx="72">
                  <c:v>5.2827000035904348E-3</c:v>
                </c:pt>
                <c:pt idx="73">
                  <c:v>9.3947999994270504E-3</c:v>
                </c:pt>
                <c:pt idx="74">
                  <c:v>1.0160100006032735E-2</c:v>
                </c:pt>
                <c:pt idx="75">
                  <c:v>1.5060100005939603E-2</c:v>
                </c:pt>
                <c:pt idx="76">
                  <c:v>-4.1071500018006191E-3</c:v>
                </c:pt>
                <c:pt idx="77">
                  <c:v>-4.7864999942248687E-3</c:v>
                </c:pt>
                <c:pt idx="78">
                  <c:v>-5.2563999997801147E-3</c:v>
                </c:pt>
                <c:pt idx="79">
                  <c:v>2.3435999974026345E-3</c:v>
                </c:pt>
                <c:pt idx="80">
                  <c:v>-3.5797000018646941E-3</c:v>
                </c:pt>
                <c:pt idx="82">
                  <c:v>-7.0647000029566698E-3</c:v>
                </c:pt>
                <c:pt idx="83">
                  <c:v>-3.7112999998498708E-3</c:v>
                </c:pt>
                <c:pt idx="84">
                  <c:v>-1.6113000019686297E-3</c:v>
                </c:pt>
                <c:pt idx="85">
                  <c:v>1.8886999969254248E-3</c:v>
                </c:pt>
                <c:pt idx="96">
                  <c:v>-6.9872000021860003E-3</c:v>
                </c:pt>
                <c:pt idx="104">
                  <c:v>-6.7988500013598241E-3</c:v>
                </c:pt>
                <c:pt idx="105">
                  <c:v>-6.0248000008868985E-3</c:v>
                </c:pt>
                <c:pt idx="106">
                  <c:v>-6.1274499967112206E-3</c:v>
                </c:pt>
                <c:pt idx="126">
                  <c:v>-5.8542000042507425E-3</c:v>
                </c:pt>
                <c:pt idx="129">
                  <c:v>-5.9474000008776784E-3</c:v>
                </c:pt>
                <c:pt idx="130">
                  <c:v>-6.5913500002352521E-3</c:v>
                </c:pt>
                <c:pt idx="131">
                  <c:v>-5.6913500011432916E-3</c:v>
                </c:pt>
                <c:pt idx="133">
                  <c:v>-4.6913500045775436E-3</c:v>
                </c:pt>
                <c:pt idx="134">
                  <c:v>-6.3353000005008653E-3</c:v>
                </c:pt>
                <c:pt idx="141">
                  <c:v>-8.6092499986989424E-3</c:v>
                </c:pt>
                <c:pt idx="144">
                  <c:v>-6.3526000012643635E-3</c:v>
                </c:pt>
                <c:pt idx="147">
                  <c:v>-4.8467000015079975E-3</c:v>
                </c:pt>
                <c:pt idx="148">
                  <c:v>-6.2319500066223554E-3</c:v>
                </c:pt>
                <c:pt idx="149">
                  <c:v>-6.3965500012272969E-3</c:v>
                </c:pt>
                <c:pt idx="154">
                  <c:v>-6.299200002104044E-3</c:v>
                </c:pt>
                <c:pt idx="161">
                  <c:v>-6.6605500032892451E-3</c:v>
                </c:pt>
                <c:pt idx="163">
                  <c:v>-6.3398999991477467E-3</c:v>
                </c:pt>
                <c:pt idx="164">
                  <c:v>-6.3398999991477467E-3</c:v>
                </c:pt>
                <c:pt idx="168">
                  <c:v>-5.9277999971527606E-3</c:v>
                </c:pt>
                <c:pt idx="172">
                  <c:v>-6.3056500002858229E-3</c:v>
                </c:pt>
                <c:pt idx="173">
                  <c:v>-7.6504000026034191E-3</c:v>
                </c:pt>
                <c:pt idx="174">
                  <c:v>-8.0202999961329624E-3</c:v>
                </c:pt>
                <c:pt idx="175">
                  <c:v>-6.4642500001355074E-3</c:v>
                </c:pt>
                <c:pt idx="176">
                  <c:v>-6.0668999940389767E-3</c:v>
                </c:pt>
                <c:pt idx="177">
                  <c:v>-6.9695499987574294E-3</c:v>
                </c:pt>
                <c:pt idx="180">
                  <c:v>-6.590099997993093E-3</c:v>
                </c:pt>
                <c:pt idx="181">
                  <c:v>-7.0074999966891482E-3</c:v>
                </c:pt>
                <c:pt idx="185">
                  <c:v>-6.9926500000292435E-3</c:v>
                </c:pt>
                <c:pt idx="188">
                  <c:v>-7.605300001159776E-3</c:v>
                </c:pt>
                <c:pt idx="192">
                  <c:v>-7.1157999991555698E-3</c:v>
                </c:pt>
                <c:pt idx="193">
                  <c:v>-6.2988499994389713E-3</c:v>
                </c:pt>
                <c:pt idx="195">
                  <c:v>-7.7653999978792854E-3</c:v>
                </c:pt>
                <c:pt idx="196">
                  <c:v>-7.6093500028946437E-3</c:v>
                </c:pt>
                <c:pt idx="197">
                  <c:v>-8.503450000716839E-3</c:v>
                </c:pt>
                <c:pt idx="198">
                  <c:v>-7.8473999965353869E-3</c:v>
                </c:pt>
                <c:pt idx="199">
                  <c:v>-8.1913499961956404E-3</c:v>
                </c:pt>
                <c:pt idx="201">
                  <c:v>-6.7123499975423329E-3</c:v>
                </c:pt>
                <c:pt idx="203">
                  <c:v>-8.3737000022665597E-3</c:v>
                </c:pt>
                <c:pt idx="209">
                  <c:v>-8.121699996991083E-3</c:v>
                </c:pt>
                <c:pt idx="210">
                  <c:v>-8.6977999962982722E-3</c:v>
                </c:pt>
                <c:pt idx="211">
                  <c:v>-7.8650499999639578E-3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96-44F7-9F33-499AB3A6583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Active!$D$22:$D$25</c:f>
                <c:numCache>
                  <c:formatCode>General</c:formatCode>
                  <c:ptCount val="4"/>
                </c:numCache>
              </c:numRef>
            </c:plus>
            <c:minus>
              <c:numRef>
                <c:f>Active!$D$23:$D$25</c:f>
                <c:numCache>
                  <c:formatCode>General</c:formatCode>
                  <c:ptCount val="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0">
                  <c:v>5.3346999993664213E-3</c:v>
                </c:pt>
                <c:pt idx="38">
                  <c:v>-8.8509499983047135E-3</c:v>
                </c:pt>
                <c:pt idx="86">
                  <c:v>-8.7477999986731447E-3</c:v>
                </c:pt>
                <c:pt idx="87">
                  <c:v>-8.7477999986731447E-3</c:v>
                </c:pt>
                <c:pt idx="88">
                  <c:v>-2.0843499951297417E-3</c:v>
                </c:pt>
                <c:pt idx="89">
                  <c:v>-2.0843499951297417E-3</c:v>
                </c:pt>
                <c:pt idx="94">
                  <c:v>-5.6830999965313822E-3</c:v>
                </c:pt>
                <c:pt idx="98">
                  <c:v>-5.2561999982572161E-3</c:v>
                </c:pt>
                <c:pt idx="99">
                  <c:v>-5.6221000049845316E-3</c:v>
                </c:pt>
                <c:pt idx="100">
                  <c:v>-5.5921000021044165E-3</c:v>
                </c:pt>
                <c:pt idx="103">
                  <c:v>7.0657499963999726E-3</c:v>
                </c:pt>
                <c:pt idx="107">
                  <c:v>-6.4232500008074567E-3</c:v>
                </c:pt>
                <c:pt idx="108">
                  <c:v>-6.4219499981845729E-3</c:v>
                </c:pt>
                <c:pt idx="109">
                  <c:v>-6.3819499991950579E-3</c:v>
                </c:pt>
                <c:pt idx="110">
                  <c:v>-5.8533000046736561E-3</c:v>
                </c:pt>
                <c:pt idx="111">
                  <c:v>-5.8433000012882985E-3</c:v>
                </c:pt>
                <c:pt idx="112">
                  <c:v>-6.6285499997320585E-3</c:v>
                </c:pt>
                <c:pt idx="113">
                  <c:v>-6.6872500028694049E-3</c:v>
                </c:pt>
                <c:pt idx="114">
                  <c:v>-5.9666000015567988E-3</c:v>
                </c:pt>
                <c:pt idx="115">
                  <c:v>-5.9365999986766838E-3</c:v>
                </c:pt>
                <c:pt idx="116">
                  <c:v>-6.3899000015226193E-3</c:v>
                </c:pt>
                <c:pt idx="117">
                  <c:v>-6.3799000054132193E-3</c:v>
                </c:pt>
                <c:pt idx="118">
                  <c:v>-6.2992500024847686E-3</c:v>
                </c:pt>
                <c:pt idx="119">
                  <c:v>-6.2692499996046536E-3</c:v>
                </c:pt>
                <c:pt idx="120">
                  <c:v>-6.0431999954744242E-3</c:v>
                </c:pt>
                <c:pt idx="121">
                  <c:v>-6.0131999998702668E-3</c:v>
                </c:pt>
                <c:pt idx="122">
                  <c:v>-5.917299997236114E-3</c:v>
                </c:pt>
                <c:pt idx="123">
                  <c:v>-5.9073000011267141E-3</c:v>
                </c:pt>
                <c:pt idx="125">
                  <c:v>-5.95420000172453E-3</c:v>
                </c:pt>
                <c:pt idx="127">
                  <c:v>-7.183249996160157E-3</c:v>
                </c:pt>
                <c:pt idx="128">
                  <c:v>-7.1332499937852845E-3</c:v>
                </c:pt>
                <c:pt idx="135">
                  <c:v>-6.7057999985991046E-3</c:v>
                </c:pt>
                <c:pt idx="136">
                  <c:v>-6.5644999995129183E-3</c:v>
                </c:pt>
                <c:pt idx="137">
                  <c:v>-6.5445000000181608E-3</c:v>
                </c:pt>
                <c:pt idx="138">
                  <c:v>-5.9824000054504722E-3</c:v>
                </c:pt>
                <c:pt idx="139">
                  <c:v>-5.9524000025703572E-3</c:v>
                </c:pt>
                <c:pt idx="140">
                  <c:v>-7.1989999996731058E-3</c:v>
                </c:pt>
                <c:pt idx="142">
                  <c:v>-7.005700004810933E-3</c:v>
                </c:pt>
                <c:pt idx="143">
                  <c:v>-6.7644000009750016E-3</c:v>
                </c:pt>
                <c:pt idx="145">
                  <c:v>-6.3096500016399659E-3</c:v>
                </c:pt>
                <c:pt idx="146">
                  <c:v>-6.0496500009321608E-3</c:v>
                </c:pt>
                <c:pt idx="150">
                  <c:v>-6.4277000055881217E-3</c:v>
                </c:pt>
                <c:pt idx="151">
                  <c:v>-6.6516500010038726E-3</c:v>
                </c:pt>
                <c:pt idx="152">
                  <c:v>-5.8109999954467639E-3</c:v>
                </c:pt>
                <c:pt idx="153">
                  <c:v>-5.7909999959520064E-3</c:v>
                </c:pt>
                <c:pt idx="155">
                  <c:v>-6.496250003692694E-3</c:v>
                </c:pt>
                <c:pt idx="156">
                  <c:v>-6.2579000004916452E-3</c:v>
                </c:pt>
                <c:pt idx="157">
                  <c:v>-6.9449500006157905E-3</c:v>
                </c:pt>
                <c:pt idx="158">
                  <c:v>-7.1490499976789579E-3</c:v>
                </c:pt>
                <c:pt idx="159">
                  <c:v>-6.9636499974876642E-3</c:v>
                </c:pt>
                <c:pt idx="160">
                  <c:v>-6.2929999985499308E-3</c:v>
                </c:pt>
                <c:pt idx="162">
                  <c:v>-6.6816999969887547E-3</c:v>
                </c:pt>
                <c:pt idx="165">
                  <c:v>-6.3192499947035685E-3</c:v>
                </c:pt>
                <c:pt idx="166">
                  <c:v>-6.0602500016102567E-3</c:v>
                </c:pt>
                <c:pt idx="167">
                  <c:v>-6.3436999989789911E-3</c:v>
                </c:pt>
                <c:pt idx="169">
                  <c:v>-6.2783000030322E-3</c:v>
                </c:pt>
                <c:pt idx="170">
                  <c:v>-6.2976499975775369E-3</c:v>
                </c:pt>
                <c:pt idx="171">
                  <c:v>-7.3190499970223755E-3</c:v>
                </c:pt>
                <c:pt idx="182">
                  <c:v>-2.2455500002251938E-3</c:v>
                </c:pt>
                <c:pt idx="183">
                  <c:v>-6.7896999971708283E-3</c:v>
                </c:pt>
                <c:pt idx="184">
                  <c:v>-6.7596999942907132E-3</c:v>
                </c:pt>
                <c:pt idx="186">
                  <c:v>-7.2732999979052693E-3</c:v>
                </c:pt>
                <c:pt idx="187">
                  <c:v>-5.7026499998755753E-3</c:v>
                </c:pt>
                <c:pt idx="189">
                  <c:v>-6.4446500036865473E-3</c:v>
                </c:pt>
                <c:pt idx="190">
                  <c:v>-5.4945500014582649E-3</c:v>
                </c:pt>
                <c:pt idx="191">
                  <c:v>-6.4178499960689805E-3</c:v>
                </c:pt>
                <c:pt idx="194">
                  <c:v>-8.0767000035848469E-3</c:v>
                </c:pt>
                <c:pt idx="200">
                  <c:v>-4.1264500032411888E-3</c:v>
                </c:pt>
                <c:pt idx="202">
                  <c:v>-7.6327000060700811E-3</c:v>
                </c:pt>
                <c:pt idx="204">
                  <c:v>-6.1199999981909059E-3</c:v>
                </c:pt>
                <c:pt idx="205">
                  <c:v>-7.7718000029562972E-3</c:v>
                </c:pt>
                <c:pt idx="206">
                  <c:v>-5.9393999981693923E-3</c:v>
                </c:pt>
                <c:pt idx="207">
                  <c:v>-8.0945000008796342E-3</c:v>
                </c:pt>
                <c:pt idx="212">
                  <c:v>-9.5867499985615723E-3</c:v>
                </c:pt>
                <c:pt idx="213">
                  <c:v>-7.1454999997513369E-3</c:v>
                </c:pt>
                <c:pt idx="214">
                  <c:v>-1.1260550003498793E-2</c:v>
                </c:pt>
                <c:pt idx="215">
                  <c:v>-8.6104000001796521E-3</c:v>
                </c:pt>
                <c:pt idx="216">
                  <c:v>-1.08694500013371E-2</c:v>
                </c:pt>
                <c:pt idx="217">
                  <c:v>-1.0857699999178294E-2</c:v>
                </c:pt>
                <c:pt idx="218">
                  <c:v>-1.0860700000193901E-2</c:v>
                </c:pt>
                <c:pt idx="219">
                  <c:v>-1.3839100000041071E-2</c:v>
                </c:pt>
                <c:pt idx="220">
                  <c:v>-1.0929650001344271E-2</c:v>
                </c:pt>
                <c:pt idx="221">
                  <c:v>-1.1014199997589458E-2</c:v>
                </c:pt>
                <c:pt idx="222">
                  <c:v>-1.3341299993044231E-2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96-44F7-9F33-499AB3A6583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96-44F7-9F33-499AB3A658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96-44F7-9F33-499AB3A658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96-44F7-9F33-499AB3A658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Fitted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0">
                  <c:v>3.5455563834870174E-3</c:v>
                </c:pt>
                <c:pt idx="25">
                  <c:v>5.7817833266145713E-4</c:v>
                </c:pt>
                <c:pt idx="26">
                  <c:v>3.1404300523229177E-4</c:v>
                </c:pt>
                <c:pt idx="27">
                  <c:v>2.1678815663912635E-4</c:v>
                </c:pt>
                <c:pt idx="28">
                  <c:v>-3.888443096001314E-4</c:v>
                </c:pt>
                <c:pt idx="29">
                  <c:v>-4.0873734681236978E-4</c:v>
                </c:pt>
                <c:pt idx="30">
                  <c:v>-4.3747173389671411E-4</c:v>
                </c:pt>
                <c:pt idx="31">
                  <c:v>-4.4005046094274501E-4</c:v>
                </c:pt>
                <c:pt idx="32">
                  <c:v>-4.4262918798877596E-4</c:v>
                </c:pt>
                <c:pt idx="33">
                  <c:v>-4.592067189989746E-4</c:v>
                </c:pt>
                <c:pt idx="34">
                  <c:v>-4.8167848325724388E-4</c:v>
                </c:pt>
                <c:pt idx="35">
                  <c:v>-4.8352043114726598E-4</c:v>
                </c:pt>
                <c:pt idx="36">
                  <c:v>-4.8425721030327478E-4</c:v>
                </c:pt>
                <c:pt idx="37">
                  <c:v>-4.9125661228535873E-4</c:v>
                </c:pt>
                <c:pt idx="38">
                  <c:v>-6.1466712091683758E-4</c:v>
                </c:pt>
                <c:pt idx="39">
                  <c:v>-7.0713290499594566E-4</c:v>
                </c:pt>
                <c:pt idx="40">
                  <c:v>-7.2702594220818405E-4</c:v>
                </c:pt>
                <c:pt idx="41">
                  <c:v>-7.6018100422858143E-4</c:v>
                </c:pt>
                <c:pt idx="42">
                  <c:v>-7.6018100422858143E-4</c:v>
                </c:pt>
                <c:pt idx="43">
                  <c:v>-7.6018100422858143E-4</c:v>
                </c:pt>
                <c:pt idx="44">
                  <c:v>-7.6533845832064311E-4</c:v>
                </c:pt>
                <c:pt idx="45">
                  <c:v>-7.6533845832064311E-4</c:v>
                </c:pt>
                <c:pt idx="46">
                  <c:v>-7.6533845832064311E-4</c:v>
                </c:pt>
                <c:pt idx="47">
                  <c:v>-7.6533845832064311E-4</c:v>
                </c:pt>
                <c:pt idx="48">
                  <c:v>-8.0880842852516419E-4</c:v>
                </c:pt>
                <c:pt idx="49">
                  <c:v>-8.0880842852516419E-4</c:v>
                </c:pt>
                <c:pt idx="50">
                  <c:v>-8.0880842852516419E-4</c:v>
                </c:pt>
                <c:pt idx="51">
                  <c:v>-1.0202640462996981E-3</c:v>
                </c:pt>
                <c:pt idx="52">
                  <c:v>-1.0202640462996981E-3</c:v>
                </c:pt>
                <c:pt idx="53">
                  <c:v>-1.0202640462996981E-3</c:v>
                </c:pt>
                <c:pt idx="54">
                  <c:v>-1.6701032618994856E-3</c:v>
                </c:pt>
                <c:pt idx="55">
                  <c:v>-2.3206792566552821E-3</c:v>
                </c:pt>
                <c:pt idx="56">
                  <c:v>-2.3206792566552821E-3</c:v>
                </c:pt>
                <c:pt idx="57">
                  <c:v>-2.3449929688035736E-3</c:v>
                </c:pt>
                <c:pt idx="58">
                  <c:v>-2.3980410680362091E-3</c:v>
                </c:pt>
                <c:pt idx="59">
                  <c:v>-2.9277852812065572E-3</c:v>
                </c:pt>
                <c:pt idx="60">
                  <c:v>-2.9948321844033609E-3</c:v>
                </c:pt>
                <c:pt idx="61">
                  <c:v>-3.0191458965516519E-3</c:v>
                </c:pt>
                <c:pt idx="62">
                  <c:v>-3.2217601644540803E-3</c:v>
                </c:pt>
                <c:pt idx="63">
                  <c:v>-3.2983851966789986E-3</c:v>
                </c:pt>
                <c:pt idx="64">
                  <c:v>-3.3271195837633427E-3</c:v>
                </c:pt>
                <c:pt idx="65">
                  <c:v>-3.5673095886222211E-3</c:v>
                </c:pt>
                <c:pt idx="66">
                  <c:v>-3.5680463677782298E-3</c:v>
                </c:pt>
                <c:pt idx="67">
                  <c:v>-3.5820451717423979E-3</c:v>
                </c:pt>
                <c:pt idx="68">
                  <c:v>-3.5872026258344596E-3</c:v>
                </c:pt>
                <c:pt idx="69">
                  <c:v>-3.5872026258344596E-3</c:v>
                </c:pt>
                <c:pt idx="70">
                  <c:v>-3.6159370129188037E-3</c:v>
                </c:pt>
                <c:pt idx="71">
                  <c:v>-3.6159370129188037E-3</c:v>
                </c:pt>
                <c:pt idx="72">
                  <c:v>-3.6159370129188037E-3</c:v>
                </c:pt>
                <c:pt idx="73">
                  <c:v>-3.6299358168829718E-3</c:v>
                </c:pt>
                <c:pt idx="74">
                  <c:v>-3.9003337671382121E-3</c:v>
                </c:pt>
                <c:pt idx="75">
                  <c:v>-3.9003337671382121E-3</c:v>
                </c:pt>
                <c:pt idx="76">
                  <c:v>-3.9169112981484108E-3</c:v>
                </c:pt>
                <c:pt idx="77">
                  <c:v>-3.9194900251944415E-3</c:v>
                </c:pt>
                <c:pt idx="78">
                  <c:v>-3.9482244122787859E-3</c:v>
                </c:pt>
                <c:pt idx="79">
                  <c:v>-3.9482244122787859E-3</c:v>
                </c:pt>
                <c:pt idx="80">
                  <c:v>-3.9578025413069002E-3</c:v>
                </c:pt>
                <c:pt idx="81">
                  <c:v>-4.4554968611908649E-3</c:v>
                </c:pt>
                <c:pt idx="82">
                  <c:v>-4.584064823914406E-3</c:v>
                </c:pt>
                <c:pt idx="83">
                  <c:v>-4.6032210819706354E-3</c:v>
                </c:pt>
                <c:pt idx="84">
                  <c:v>-4.6032210819706354E-3</c:v>
                </c:pt>
                <c:pt idx="85">
                  <c:v>-4.6032210819706354E-3</c:v>
                </c:pt>
                <c:pt idx="86">
                  <c:v>-4.7984675583129747E-3</c:v>
                </c:pt>
                <c:pt idx="87">
                  <c:v>-4.7984675583129747E-3</c:v>
                </c:pt>
                <c:pt idx="88">
                  <c:v>-4.8688299677118185E-3</c:v>
                </c:pt>
                <c:pt idx="89">
                  <c:v>-4.8688299677118185E-3</c:v>
                </c:pt>
                <c:pt idx="90">
                  <c:v>-4.8894597840800653E-3</c:v>
                </c:pt>
                <c:pt idx="91">
                  <c:v>-4.901616640154211E-3</c:v>
                </c:pt>
                <c:pt idx="92">
                  <c:v>-4.9137734962283568E-3</c:v>
                </c:pt>
                <c:pt idx="93">
                  <c:v>-4.9156154441183791E-3</c:v>
                </c:pt>
                <c:pt idx="94">
                  <c:v>-5.0438150172639152E-3</c:v>
                </c:pt>
                <c:pt idx="95">
                  <c:v>-5.1034941289006307E-3</c:v>
                </c:pt>
                <c:pt idx="96">
                  <c:v>-5.1182297120208071E-3</c:v>
                </c:pt>
                <c:pt idx="97">
                  <c:v>-5.1565422281332658E-3</c:v>
                </c:pt>
                <c:pt idx="98">
                  <c:v>-5.1845398360616012E-3</c:v>
                </c:pt>
                <c:pt idx="99">
                  <c:v>-5.4048368037082411E-3</c:v>
                </c:pt>
                <c:pt idx="100">
                  <c:v>-5.4048368037082411E-3</c:v>
                </c:pt>
                <c:pt idx="101">
                  <c:v>-5.4869876796032257E-3</c:v>
                </c:pt>
                <c:pt idx="102">
                  <c:v>-5.4869876796032257E-3</c:v>
                </c:pt>
                <c:pt idx="103">
                  <c:v>-5.4869876796032257E-3</c:v>
                </c:pt>
                <c:pt idx="104">
                  <c:v>-5.4914083545392787E-3</c:v>
                </c:pt>
                <c:pt idx="105">
                  <c:v>-5.5131433396415396E-3</c:v>
                </c:pt>
                <c:pt idx="106">
                  <c:v>-5.5253001957156853E-3</c:v>
                </c:pt>
                <c:pt idx="107">
                  <c:v>-5.7006536348457862E-3</c:v>
                </c:pt>
                <c:pt idx="108">
                  <c:v>-5.7058110889378483E-3</c:v>
                </c:pt>
                <c:pt idx="109">
                  <c:v>-5.7058110889378483E-3</c:v>
                </c:pt>
                <c:pt idx="110">
                  <c:v>-5.7231253991040561E-3</c:v>
                </c:pt>
                <c:pt idx="111">
                  <c:v>-5.7231253991040561E-3</c:v>
                </c:pt>
                <c:pt idx="112">
                  <c:v>-5.7249673469940776E-3</c:v>
                </c:pt>
                <c:pt idx="113">
                  <c:v>-5.7301248010861398E-3</c:v>
                </c:pt>
                <c:pt idx="114">
                  <c:v>-5.7327035281321704E-3</c:v>
                </c:pt>
                <c:pt idx="115">
                  <c:v>-5.7327035281321704E-3</c:v>
                </c:pt>
                <c:pt idx="116">
                  <c:v>-5.7422816571602855E-3</c:v>
                </c:pt>
                <c:pt idx="117">
                  <c:v>-5.7422816571602855E-3</c:v>
                </c:pt>
                <c:pt idx="118">
                  <c:v>-5.7448603842063161E-3</c:v>
                </c:pt>
                <c:pt idx="119">
                  <c:v>-5.7448603842063161E-3</c:v>
                </c:pt>
                <c:pt idx="120">
                  <c:v>-5.7518597861883998E-3</c:v>
                </c:pt>
                <c:pt idx="121">
                  <c:v>-5.7518597861883998E-3</c:v>
                </c:pt>
                <c:pt idx="122">
                  <c:v>-5.7525965653444089E-3</c:v>
                </c:pt>
                <c:pt idx="123">
                  <c:v>-5.7525965653444089E-3</c:v>
                </c:pt>
                <c:pt idx="124">
                  <c:v>-5.7584907985924793E-3</c:v>
                </c:pt>
                <c:pt idx="125">
                  <c:v>-5.7592275777484884E-3</c:v>
                </c:pt>
                <c:pt idx="126">
                  <c:v>-5.7592275777484884E-3</c:v>
                </c:pt>
                <c:pt idx="127">
                  <c:v>-5.7743315504466698E-3</c:v>
                </c:pt>
                <c:pt idx="128">
                  <c:v>-5.7743315504466698E-3</c:v>
                </c:pt>
                <c:pt idx="129">
                  <c:v>-5.7975400938609471E-3</c:v>
                </c:pt>
                <c:pt idx="130">
                  <c:v>-5.8045394958430316E-3</c:v>
                </c:pt>
                <c:pt idx="131">
                  <c:v>-5.8045394958430316E-3</c:v>
                </c:pt>
                <c:pt idx="132">
                  <c:v>-5.8045394958430316E-3</c:v>
                </c:pt>
                <c:pt idx="133">
                  <c:v>-5.8045394958430316E-3</c:v>
                </c:pt>
                <c:pt idx="134">
                  <c:v>-5.8115388978251152E-3</c:v>
                </c:pt>
                <c:pt idx="135">
                  <c:v>-5.8152227936051591E-3</c:v>
                </c:pt>
                <c:pt idx="136">
                  <c:v>-5.8203802476972212E-3</c:v>
                </c:pt>
                <c:pt idx="137">
                  <c:v>-5.8203802476972212E-3</c:v>
                </c:pt>
                <c:pt idx="138">
                  <c:v>-5.8343790516613894E-3</c:v>
                </c:pt>
                <c:pt idx="139">
                  <c:v>-5.8343790516613894E-3</c:v>
                </c:pt>
                <c:pt idx="140">
                  <c:v>-5.8535353097176187E-3</c:v>
                </c:pt>
                <c:pt idx="141">
                  <c:v>-6.0395720466098479E-3</c:v>
                </c:pt>
                <c:pt idx="142">
                  <c:v>-6.0649909274921527E-3</c:v>
                </c:pt>
                <c:pt idx="143">
                  <c:v>-6.0701483815842148E-3</c:v>
                </c:pt>
                <c:pt idx="144">
                  <c:v>-6.0716219398962322E-3</c:v>
                </c:pt>
                <c:pt idx="145">
                  <c:v>-6.0719903294742363E-3</c:v>
                </c:pt>
                <c:pt idx="146">
                  <c:v>-6.0719903294742363E-3</c:v>
                </c:pt>
                <c:pt idx="147">
                  <c:v>-6.0723587190522413E-3</c:v>
                </c:pt>
                <c:pt idx="148">
                  <c:v>-6.0742006669422628E-3</c:v>
                </c:pt>
                <c:pt idx="149">
                  <c:v>-6.0786213418783158E-3</c:v>
                </c:pt>
                <c:pt idx="150">
                  <c:v>-6.079726510612329E-3</c:v>
                </c:pt>
                <c:pt idx="151">
                  <c:v>-6.0867259125944127E-3</c:v>
                </c:pt>
                <c:pt idx="152">
                  <c:v>-6.0893046396404442E-3</c:v>
                </c:pt>
                <c:pt idx="153">
                  <c:v>-6.0893046396404442E-3</c:v>
                </c:pt>
                <c:pt idx="154">
                  <c:v>-6.0907781979524615E-3</c:v>
                </c:pt>
                <c:pt idx="155">
                  <c:v>-6.0911465875304657E-3</c:v>
                </c:pt>
                <c:pt idx="156">
                  <c:v>-6.0959356520445237E-3</c:v>
                </c:pt>
                <c:pt idx="157">
                  <c:v>-6.0963040416225278E-3</c:v>
                </c:pt>
                <c:pt idx="158">
                  <c:v>-6.0970408207785369E-3</c:v>
                </c:pt>
                <c:pt idx="159">
                  <c:v>-6.1014614957145899E-3</c:v>
                </c:pt>
                <c:pt idx="160">
                  <c:v>-6.1040402227606205E-3</c:v>
                </c:pt>
                <c:pt idx="161">
                  <c:v>-6.1080925081186694E-3</c:v>
                </c:pt>
                <c:pt idx="162">
                  <c:v>-6.1091976768526826E-3</c:v>
                </c:pt>
                <c:pt idx="163">
                  <c:v>-6.1106712351647E-3</c:v>
                </c:pt>
                <c:pt idx="164">
                  <c:v>-6.1106712351647E-3</c:v>
                </c:pt>
                <c:pt idx="165">
                  <c:v>-6.1132499622107307E-3</c:v>
                </c:pt>
                <c:pt idx="166">
                  <c:v>-6.1206177537708193E-3</c:v>
                </c:pt>
                <c:pt idx="167">
                  <c:v>-6.123933259972859E-3</c:v>
                </c:pt>
                <c:pt idx="168">
                  <c:v>-6.1246700391288681E-3</c:v>
                </c:pt>
                <c:pt idx="169">
                  <c:v>-6.128353934908912E-3</c:v>
                </c:pt>
                <c:pt idx="170">
                  <c:v>-6.1309326619549426E-3</c:v>
                </c:pt>
                <c:pt idx="171">
                  <c:v>-6.1707187363794196E-3</c:v>
                </c:pt>
                <c:pt idx="172">
                  <c:v>-6.189874994435649E-3</c:v>
                </c:pt>
                <c:pt idx="173">
                  <c:v>-6.4090667933482757E-3</c:v>
                </c:pt>
                <c:pt idx="174">
                  <c:v>-6.4378011804326202E-3</c:v>
                </c:pt>
                <c:pt idx="175">
                  <c:v>-6.4448005824147038E-3</c:v>
                </c:pt>
                <c:pt idx="176">
                  <c:v>-6.4569574384888495E-3</c:v>
                </c:pt>
                <c:pt idx="177">
                  <c:v>-6.4691142945629953E-3</c:v>
                </c:pt>
                <c:pt idx="178">
                  <c:v>-6.6916215996776617E-3</c:v>
                </c:pt>
                <c:pt idx="179">
                  <c:v>-6.7074623515318513E-3</c:v>
                </c:pt>
                <c:pt idx="180">
                  <c:v>-6.7163037014039573E-3</c:v>
                </c:pt>
                <c:pt idx="181">
                  <c:v>-6.7266186095880816E-3</c:v>
                </c:pt>
                <c:pt idx="182">
                  <c:v>-6.7343547907261743E-3</c:v>
                </c:pt>
                <c:pt idx="183">
                  <c:v>-6.7575633341404526E-3</c:v>
                </c:pt>
                <c:pt idx="184">
                  <c:v>-6.7575633341404526E-3</c:v>
                </c:pt>
                <c:pt idx="185">
                  <c:v>-6.9782286913650966E-3</c:v>
                </c:pt>
                <c:pt idx="186">
                  <c:v>-7.0493278799199487E-3</c:v>
                </c:pt>
                <c:pt idx="187">
                  <c:v>-7.0519066069659794E-3</c:v>
                </c:pt>
                <c:pt idx="188">
                  <c:v>-7.0640634630401251E-3</c:v>
                </c:pt>
                <c:pt idx="189">
                  <c:v>-7.0666421900861557E-3</c:v>
                </c:pt>
                <c:pt idx="190">
                  <c:v>-7.0953765771705002E-3</c:v>
                </c:pt>
                <c:pt idx="191">
                  <c:v>-7.1049547061986153E-3</c:v>
                </c:pt>
                <c:pt idx="192">
                  <c:v>-7.3624590212237008E-3</c:v>
                </c:pt>
                <c:pt idx="193">
                  <c:v>-7.7017458225657667E-3</c:v>
                </c:pt>
                <c:pt idx="194">
                  <c:v>-7.7669507778725484E-3</c:v>
                </c:pt>
                <c:pt idx="195">
                  <c:v>-7.9931419787672587E-3</c:v>
                </c:pt>
                <c:pt idx="196">
                  <c:v>-8.0001413807493441E-3</c:v>
                </c:pt>
                <c:pt idx="197">
                  <c:v>-8.0008781599053523E-3</c:v>
                </c:pt>
                <c:pt idx="198">
                  <c:v>-8.0078775618874359E-3</c:v>
                </c:pt>
                <c:pt idx="199">
                  <c:v>-8.0148769638695196E-3</c:v>
                </c:pt>
                <c:pt idx="200">
                  <c:v>-8.0229815345856173E-3</c:v>
                </c:pt>
                <c:pt idx="201">
                  <c:v>-8.6116680802366709E-3</c:v>
                </c:pt>
                <c:pt idx="202">
                  <c:v>-8.621614598842791E-3</c:v>
                </c:pt>
                <c:pt idx="203">
                  <c:v>-8.6289823904028787E-3</c:v>
                </c:pt>
                <c:pt idx="204">
                  <c:v>-8.660663894111258E-3</c:v>
                </c:pt>
                <c:pt idx="205">
                  <c:v>-8.9539019982027724E-3</c:v>
                </c:pt>
                <c:pt idx="206">
                  <c:v>-8.9804260478190904E-3</c:v>
                </c:pt>
                <c:pt idx="207">
                  <c:v>-8.9885306185351881E-3</c:v>
                </c:pt>
                <c:pt idx="208">
                  <c:v>-9.2655595811945071E-3</c:v>
                </c:pt>
                <c:pt idx="209">
                  <c:v>-9.5720597100941805E-3</c:v>
                </c:pt>
                <c:pt idx="210">
                  <c:v>-9.5875320723703659E-3</c:v>
                </c:pt>
                <c:pt idx="211">
                  <c:v>-9.6041096033805638E-3</c:v>
                </c:pt>
                <c:pt idx="212">
                  <c:v>-9.9260820945564227E-3</c:v>
                </c:pt>
                <c:pt idx="213">
                  <c:v>-9.8800333973058704E-3</c:v>
                </c:pt>
                <c:pt idx="214">
                  <c:v>-1.0528767444171645E-2</c:v>
                </c:pt>
                <c:pt idx="215">
                  <c:v>-1.0535030066997721E-2</c:v>
                </c:pt>
                <c:pt idx="216">
                  <c:v>-1.1139557364502964E-2</c:v>
                </c:pt>
                <c:pt idx="217">
                  <c:v>-1.0890894399349985E-2</c:v>
                </c:pt>
                <c:pt idx="218">
                  <c:v>-1.0890894399349985E-2</c:v>
                </c:pt>
                <c:pt idx="219">
                  <c:v>-1.1792712086304792E-2</c:v>
                </c:pt>
                <c:pt idx="220">
                  <c:v>-1.1818867746343106E-2</c:v>
                </c:pt>
                <c:pt idx="221">
                  <c:v>-1.209552831942442E-2</c:v>
                </c:pt>
                <c:pt idx="222">
                  <c:v>-1.2192046388861578E-2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96-44F7-9F33-499AB3A658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-12104</c:v>
                </c:pt>
                <c:pt idx="1">
                  <c:v>-10843</c:v>
                </c:pt>
                <c:pt idx="2">
                  <c:v>-10823</c:v>
                </c:pt>
                <c:pt idx="3">
                  <c:v>-9904.5</c:v>
                </c:pt>
                <c:pt idx="4">
                  <c:v>-9496</c:v>
                </c:pt>
                <c:pt idx="5">
                  <c:v>-8693</c:v>
                </c:pt>
                <c:pt idx="6">
                  <c:v>-8689.5</c:v>
                </c:pt>
                <c:pt idx="7">
                  <c:v>-8653</c:v>
                </c:pt>
                <c:pt idx="8">
                  <c:v>-8594</c:v>
                </c:pt>
                <c:pt idx="9">
                  <c:v>-8485.5</c:v>
                </c:pt>
                <c:pt idx="10">
                  <c:v>-8067.5</c:v>
                </c:pt>
                <c:pt idx="11">
                  <c:v>-7925.5</c:v>
                </c:pt>
                <c:pt idx="12">
                  <c:v>-7879.5</c:v>
                </c:pt>
                <c:pt idx="13">
                  <c:v>-7793.5</c:v>
                </c:pt>
                <c:pt idx="14">
                  <c:v>-7372</c:v>
                </c:pt>
                <c:pt idx="15">
                  <c:v>-7254</c:v>
                </c:pt>
                <c:pt idx="16">
                  <c:v>-7215</c:v>
                </c:pt>
                <c:pt idx="17">
                  <c:v>-6707.5</c:v>
                </c:pt>
                <c:pt idx="18">
                  <c:v>-6087.5</c:v>
                </c:pt>
                <c:pt idx="19">
                  <c:v>-5940</c:v>
                </c:pt>
                <c:pt idx="20">
                  <c:v>-5367</c:v>
                </c:pt>
                <c:pt idx="21">
                  <c:v>-4754.5</c:v>
                </c:pt>
                <c:pt idx="22">
                  <c:v>-3019</c:v>
                </c:pt>
                <c:pt idx="23">
                  <c:v>-1825</c:v>
                </c:pt>
                <c:pt idx="24">
                  <c:v>-1339.5</c:v>
                </c:pt>
                <c:pt idx="25">
                  <c:v>-1339.5</c:v>
                </c:pt>
                <c:pt idx="26">
                  <c:v>-981</c:v>
                </c:pt>
                <c:pt idx="27">
                  <c:v>-849</c:v>
                </c:pt>
                <c:pt idx="28">
                  <c:v>-27</c:v>
                </c:pt>
                <c:pt idx="29">
                  <c:v>0</c:v>
                </c:pt>
                <c:pt idx="30">
                  <c:v>39</c:v>
                </c:pt>
                <c:pt idx="31">
                  <c:v>42.5</c:v>
                </c:pt>
                <c:pt idx="32">
                  <c:v>46</c:v>
                </c:pt>
                <c:pt idx="33">
                  <c:v>68.5</c:v>
                </c:pt>
                <c:pt idx="34">
                  <c:v>99</c:v>
                </c:pt>
                <c:pt idx="35">
                  <c:v>101.5</c:v>
                </c:pt>
                <c:pt idx="36">
                  <c:v>102.5</c:v>
                </c:pt>
                <c:pt idx="37">
                  <c:v>112</c:v>
                </c:pt>
                <c:pt idx="38">
                  <c:v>279.5</c:v>
                </c:pt>
                <c:pt idx="39">
                  <c:v>405</c:v>
                </c:pt>
                <c:pt idx="40">
                  <c:v>432</c:v>
                </c:pt>
                <c:pt idx="41">
                  <c:v>477</c:v>
                </c:pt>
                <c:pt idx="42">
                  <c:v>477</c:v>
                </c:pt>
                <c:pt idx="43">
                  <c:v>477</c:v>
                </c:pt>
                <c:pt idx="44">
                  <c:v>484</c:v>
                </c:pt>
                <c:pt idx="45">
                  <c:v>484</c:v>
                </c:pt>
                <c:pt idx="46">
                  <c:v>484</c:v>
                </c:pt>
                <c:pt idx="47">
                  <c:v>484</c:v>
                </c:pt>
                <c:pt idx="48">
                  <c:v>543</c:v>
                </c:pt>
                <c:pt idx="49">
                  <c:v>543</c:v>
                </c:pt>
                <c:pt idx="50">
                  <c:v>543</c:v>
                </c:pt>
                <c:pt idx="51">
                  <c:v>830</c:v>
                </c:pt>
                <c:pt idx="52">
                  <c:v>830</c:v>
                </c:pt>
                <c:pt idx="53">
                  <c:v>830</c:v>
                </c:pt>
                <c:pt idx="54">
                  <c:v>1712</c:v>
                </c:pt>
                <c:pt idx="55">
                  <c:v>2595</c:v>
                </c:pt>
                <c:pt idx="56">
                  <c:v>2595</c:v>
                </c:pt>
                <c:pt idx="57">
                  <c:v>2628</c:v>
                </c:pt>
                <c:pt idx="58">
                  <c:v>2700</c:v>
                </c:pt>
                <c:pt idx="59">
                  <c:v>3419</c:v>
                </c:pt>
                <c:pt idx="60">
                  <c:v>3510</c:v>
                </c:pt>
                <c:pt idx="61">
                  <c:v>3543</c:v>
                </c:pt>
                <c:pt idx="62">
                  <c:v>3818</c:v>
                </c:pt>
                <c:pt idx="63">
                  <c:v>3922</c:v>
                </c:pt>
                <c:pt idx="64">
                  <c:v>3961</c:v>
                </c:pt>
                <c:pt idx="65">
                  <c:v>4287</c:v>
                </c:pt>
                <c:pt idx="66">
                  <c:v>4288</c:v>
                </c:pt>
                <c:pt idx="67">
                  <c:v>4307</c:v>
                </c:pt>
                <c:pt idx="68">
                  <c:v>4314</c:v>
                </c:pt>
                <c:pt idx="69">
                  <c:v>4314</c:v>
                </c:pt>
                <c:pt idx="70">
                  <c:v>4353</c:v>
                </c:pt>
                <c:pt idx="71">
                  <c:v>4353</c:v>
                </c:pt>
                <c:pt idx="72">
                  <c:v>4353</c:v>
                </c:pt>
                <c:pt idx="73">
                  <c:v>4372</c:v>
                </c:pt>
                <c:pt idx="74">
                  <c:v>4739</c:v>
                </c:pt>
                <c:pt idx="75">
                  <c:v>4739</c:v>
                </c:pt>
                <c:pt idx="76">
                  <c:v>4761.5</c:v>
                </c:pt>
                <c:pt idx="77">
                  <c:v>4765</c:v>
                </c:pt>
                <c:pt idx="78">
                  <c:v>4804</c:v>
                </c:pt>
                <c:pt idx="79">
                  <c:v>4804</c:v>
                </c:pt>
                <c:pt idx="80">
                  <c:v>4817</c:v>
                </c:pt>
                <c:pt idx="81">
                  <c:v>5492.5</c:v>
                </c:pt>
                <c:pt idx="82">
                  <c:v>5667</c:v>
                </c:pt>
                <c:pt idx="83">
                  <c:v>5693</c:v>
                </c:pt>
                <c:pt idx="84">
                  <c:v>5693</c:v>
                </c:pt>
                <c:pt idx="85">
                  <c:v>5693</c:v>
                </c:pt>
                <c:pt idx="86">
                  <c:v>5958</c:v>
                </c:pt>
                <c:pt idx="87">
                  <c:v>5958</c:v>
                </c:pt>
                <c:pt idx="88">
                  <c:v>6053.5</c:v>
                </c:pt>
                <c:pt idx="89">
                  <c:v>6053.5</c:v>
                </c:pt>
                <c:pt idx="90">
                  <c:v>6081.5</c:v>
                </c:pt>
                <c:pt idx="91">
                  <c:v>6098</c:v>
                </c:pt>
                <c:pt idx="92">
                  <c:v>6114.5</c:v>
                </c:pt>
                <c:pt idx="93">
                  <c:v>6117</c:v>
                </c:pt>
                <c:pt idx="94">
                  <c:v>6291</c:v>
                </c:pt>
                <c:pt idx="95">
                  <c:v>6372</c:v>
                </c:pt>
                <c:pt idx="96">
                  <c:v>6392</c:v>
                </c:pt>
                <c:pt idx="97">
                  <c:v>6444</c:v>
                </c:pt>
                <c:pt idx="98">
                  <c:v>6482</c:v>
                </c:pt>
                <c:pt idx="99">
                  <c:v>6781</c:v>
                </c:pt>
                <c:pt idx="100">
                  <c:v>6781</c:v>
                </c:pt>
                <c:pt idx="101">
                  <c:v>6892.5</c:v>
                </c:pt>
                <c:pt idx="102">
                  <c:v>6892.5</c:v>
                </c:pt>
                <c:pt idx="103">
                  <c:v>6892.5</c:v>
                </c:pt>
                <c:pt idx="104">
                  <c:v>6898.5</c:v>
                </c:pt>
                <c:pt idx="105">
                  <c:v>6928</c:v>
                </c:pt>
                <c:pt idx="106">
                  <c:v>6944.5</c:v>
                </c:pt>
                <c:pt idx="107">
                  <c:v>7182.5</c:v>
                </c:pt>
                <c:pt idx="108">
                  <c:v>7189.5</c:v>
                </c:pt>
                <c:pt idx="109">
                  <c:v>7189.5</c:v>
                </c:pt>
                <c:pt idx="110">
                  <c:v>7213</c:v>
                </c:pt>
                <c:pt idx="111">
                  <c:v>7213</c:v>
                </c:pt>
                <c:pt idx="112">
                  <c:v>7215.5</c:v>
                </c:pt>
                <c:pt idx="113">
                  <c:v>7222.5</c:v>
                </c:pt>
                <c:pt idx="114">
                  <c:v>7226</c:v>
                </c:pt>
                <c:pt idx="115">
                  <c:v>7226</c:v>
                </c:pt>
                <c:pt idx="116">
                  <c:v>7239</c:v>
                </c:pt>
                <c:pt idx="117">
                  <c:v>7239</c:v>
                </c:pt>
                <c:pt idx="118">
                  <c:v>7242.5</c:v>
                </c:pt>
                <c:pt idx="119">
                  <c:v>7242.5</c:v>
                </c:pt>
                <c:pt idx="120">
                  <c:v>7252</c:v>
                </c:pt>
                <c:pt idx="121">
                  <c:v>7252</c:v>
                </c:pt>
                <c:pt idx="122">
                  <c:v>7253</c:v>
                </c:pt>
                <c:pt idx="123">
                  <c:v>7253</c:v>
                </c:pt>
                <c:pt idx="124">
                  <c:v>7261</c:v>
                </c:pt>
                <c:pt idx="125">
                  <c:v>7262</c:v>
                </c:pt>
                <c:pt idx="126">
                  <c:v>7262</c:v>
                </c:pt>
                <c:pt idx="127">
                  <c:v>7282.5</c:v>
                </c:pt>
                <c:pt idx="128">
                  <c:v>7282.5</c:v>
                </c:pt>
                <c:pt idx="129">
                  <c:v>7314</c:v>
                </c:pt>
                <c:pt idx="130">
                  <c:v>7323.5</c:v>
                </c:pt>
                <c:pt idx="131">
                  <c:v>7323.5</c:v>
                </c:pt>
                <c:pt idx="132">
                  <c:v>7323.5</c:v>
                </c:pt>
                <c:pt idx="133">
                  <c:v>7323.5</c:v>
                </c:pt>
                <c:pt idx="134">
                  <c:v>7333</c:v>
                </c:pt>
                <c:pt idx="135">
                  <c:v>7338</c:v>
                </c:pt>
                <c:pt idx="136">
                  <c:v>7345</c:v>
                </c:pt>
                <c:pt idx="137">
                  <c:v>7345</c:v>
                </c:pt>
                <c:pt idx="138">
                  <c:v>7364</c:v>
                </c:pt>
                <c:pt idx="139">
                  <c:v>7364</c:v>
                </c:pt>
                <c:pt idx="140">
                  <c:v>7390</c:v>
                </c:pt>
                <c:pt idx="141">
                  <c:v>7642.5</c:v>
                </c:pt>
                <c:pt idx="142">
                  <c:v>7677</c:v>
                </c:pt>
                <c:pt idx="143">
                  <c:v>7684</c:v>
                </c:pt>
                <c:pt idx="144">
                  <c:v>7686</c:v>
                </c:pt>
                <c:pt idx="145">
                  <c:v>7686.5</c:v>
                </c:pt>
                <c:pt idx="146">
                  <c:v>7686.5</c:v>
                </c:pt>
                <c:pt idx="147">
                  <c:v>7687</c:v>
                </c:pt>
                <c:pt idx="148">
                  <c:v>7689.5</c:v>
                </c:pt>
                <c:pt idx="149">
                  <c:v>7695.5</c:v>
                </c:pt>
                <c:pt idx="150">
                  <c:v>7697</c:v>
                </c:pt>
                <c:pt idx="151">
                  <c:v>7706.5</c:v>
                </c:pt>
                <c:pt idx="152">
                  <c:v>7710</c:v>
                </c:pt>
                <c:pt idx="153">
                  <c:v>7710</c:v>
                </c:pt>
                <c:pt idx="154">
                  <c:v>7712</c:v>
                </c:pt>
                <c:pt idx="155">
                  <c:v>7712.5</c:v>
                </c:pt>
                <c:pt idx="156">
                  <c:v>7719</c:v>
                </c:pt>
                <c:pt idx="157">
                  <c:v>7719.5</c:v>
                </c:pt>
                <c:pt idx="158">
                  <c:v>7720.5</c:v>
                </c:pt>
                <c:pt idx="159">
                  <c:v>7726.5</c:v>
                </c:pt>
                <c:pt idx="160">
                  <c:v>7730</c:v>
                </c:pt>
                <c:pt idx="161">
                  <c:v>7735.5</c:v>
                </c:pt>
                <c:pt idx="162">
                  <c:v>7737</c:v>
                </c:pt>
                <c:pt idx="163">
                  <c:v>7739</c:v>
                </c:pt>
                <c:pt idx="164">
                  <c:v>7739</c:v>
                </c:pt>
                <c:pt idx="165">
                  <c:v>7742.5</c:v>
                </c:pt>
                <c:pt idx="166">
                  <c:v>7752.5</c:v>
                </c:pt>
                <c:pt idx="167">
                  <c:v>7757</c:v>
                </c:pt>
                <c:pt idx="168">
                  <c:v>7758</c:v>
                </c:pt>
                <c:pt idx="169">
                  <c:v>7763</c:v>
                </c:pt>
                <c:pt idx="170">
                  <c:v>7766.5</c:v>
                </c:pt>
                <c:pt idx="171">
                  <c:v>7820.5</c:v>
                </c:pt>
                <c:pt idx="172">
                  <c:v>7846.5</c:v>
                </c:pt>
                <c:pt idx="173">
                  <c:v>8144</c:v>
                </c:pt>
                <c:pt idx="174">
                  <c:v>8183</c:v>
                </c:pt>
                <c:pt idx="175">
                  <c:v>8192.5</c:v>
                </c:pt>
                <c:pt idx="176">
                  <c:v>8209</c:v>
                </c:pt>
                <c:pt idx="177">
                  <c:v>8225.5</c:v>
                </c:pt>
                <c:pt idx="178">
                  <c:v>8527.5</c:v>
                </c:pt>
                <c:pt idx="179">
                  <c:v>8549</c:v>
                </c:pt>
                <c:pt idx="180">
                  <c:v>8561</c:v>
                </c:pt>
                <c:pt idx="181">
                  <c:v>8575</c:v>
                </c:pt>
                <c:pt idx="182">
                  <c:v>8585.5</c:v>
                </c:pt>
                <c:pt idx="183">
                  <c:v>8617</c:v>
                </c:pt>
                <c:pt idx="184">
                  <c:v>8617</c:v>
                </c:pt>
                <c:pt idx="185">
                  <c:v>8916.5</c:v>
                </c:pt>
                <c:pt idx="186">
                  <c:v>9013</c:v>
                </c:pt>
                <c:pt idx="187">
                  <c:v>9016.5</c:v>
                </c:pt>
                <c:pt idx="188">
                  <c:v>9033</c:v>
                </c:pt>
                <c:pt idx="189">
                  <c:v>9036.5</c:v>
                </c:pt>
                <c:pt idx="190">
                  <c:v>9075.5</c:v>
                </c:pt>
                <c:pt idx="191">
                  <c:v>9088.5</c:v>
                </c:pt>
                <c:pt idx="192">
                  <c:v>9438</c:v>
                </c:pt>
                <c:pt idx="193">
                  <c:v>9898.5</c:v>
                </c:pt>
                <c:pt idx="194">
                  <c:v>9987</c:v>
                </c:pt>
                <c:pt idx="195">
                  <c:v>10294</c:v>
                </c:pt>
                <c:pt idx="196">
                  <c:v>10303.5</c:v>
                </c:pt>
                <c:pt idx="197">
                  <c:v>10304.5</c:v>
                </c:pt>
                <c:pt idx="198">
                  <c:v>10314</c:v>
                </c:pt>
                <c:pt idx="199">
                  <c:v>10323.5</c:v>
                </c:pt>
                <c:pt idx="200">
                  <c:v>10334.5</c:v>
                </c:pt>
                <c:pt idx="201">
                  <c:v>11133.5</c:v>
                </c:pt>
                <c:pt idx="202">
                  <c:v>11147</c:v>
                </c:pt>
                <c:pt idx="203">
                  <c:v>11157</c:v>
                </c:pt>
                <c:pt idx="204">
                  <c:v>11200</c:v>
                </c:pt>
                <c:pt idx="205">
                  <c:v>11598</c:v>
                </c:pt>
                <c:pt idx="206">
                  <c:v>11634</c:v>
                </c:pt>
                <c:pt idx="207">
                  <c:v>11645</c:v>
                </c:pt>
                <c:pt idx="208">
                  <c:v>12021</c:v>
                </c:pt>
                <c:pt idx="209">
                  <c:v>12437</c:v>
                </c:pt>
                <c:pt idx="210">
                  <c:v>12458</c:v>
                </c:pt>
                <c:pt idx="211">
                  <c:v>12480.5</c:v>
                </c:pt>
                <c:pt idx="212">
                  <c:v>12917.5</c:v>
                </c:pt>
                <c:pt idx="213">
                  <c:v>12855</c:v>
                </c:pt>
                <c:pt idx="214">
                  <c:v>13735.5</c:v>
                </c:pt>
                <c:pt idx="215">
                  <c:v>13744</c:v>
                </c:pt>
                <c:pt idx="216">
                  <c:v>14564.5</c:v>
                </c:pt>
                <c:pt idx="217">
                  <c:v>14227</c:v>
                </c:pt>
                <c:pt idx="218">
                  <c:v>14227</c:v>
                </c:pt>
                <c:pt idx="219">
                  <c:v>15451</c:v>
                </c:pt>
                <c:pt idx="220">
                  <c:v>15486.5</c:v>
                </c:pt>
                <c:pt idx="221">
                  <c:v>15862</c:v>
                </c:pt>
                <c:pt idx="222">
                  <c:v>15993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93">
                  <c:v>-0.14890970000124071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96-44F7-9F33-499AB3A65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178256"/>
        <c:axId val="1"/>
      </c:scatterChart>
      <c:valAx>
        <c:axId val="515178256"/>
        <c:scaling>
          <c:orientation val="minMax"/>
          <c:max val="11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20637329286799"/>
              <c:y val="0.86268656716417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796661608497723E-2"/>
              <c:y val="0.36119402985074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1782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7116843702579669E-2"/>
          <c:y val="0.92238805970149251"/>
          <c:w val="0.70864946889226099"/>
          <c:h val="5.97014925373133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457200</xdr:colOff>
      <xdr:row>18</xdr:row>
      <xdr:rowOff>114300</xdr:rowOff>
    </xdr:to>
    <xdr:graphicFrame macro="">
      <xdr:nvGraphicFramePr>
        <xdr:cNvPr id="1037" name="Chart 4">
          <a:extLst>
            <a:ext uri="{FF2B5EF4-FFF2-40B4-BE49-F238E27FC236}">
              <a16:creationId xmlns:a16="http://schemas.microsoft.com/office/drawing/2014/main" id="{BB36AAAF-56A9-E32C-7057-2154031DA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542925</xdr:colOff>
      <xdr:row>0</xdr:row>
      <xdr:rowOff>0</xdr:rowOff>
    </xdr:from>
    <xdr:to>
      <xdr:col>26</xdr:col>
      <xdr:colOff>47625</xdr:colOff>
      <xdr:row>18</xdr:row>
      <xdr:rowOff>123825</xdr:rowOff>
    </xdr:to>
    <xdr:graphicFrame macro="">
      <xdr:nvGraphicFramePr>
        <xdr:cNvPr id="1038" name="Chart 8">
          <a:extLst>
            <a:ext uri="{FF2B5EF4-FFF2-40B4-BE49-F238E27FC236}">
              <a16:creationId xmlns:a16="http://schemas.microsoft.com/office/drawing/2014/main" id="{DF91416D-9317-4CAF-15C9-AE8F94375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2788" TargetMode="External"/><Relationship Id="rId117" Type="http://schemas.openxmlformats.org/officeDocument/2006/relationships/hyperlink" Target="http://var.astro.cz/oejv/issues/oejv0160.pdf" TargetMode="External"/><Relationship Id="rId21" Type="http://schemas.openxmlformats.org/officeDocument/2006/relationships/hyperlink" Target="http://www.konkoly.hu/cgi-bin/IBVS?2788" TargetMode="External"/><Relationship Id="rId42" Type="http://schemas.openxmlformats.org/officeDocument/2006/relationships/hyperlink" Target="http://www.konkoly.hu/cgi-bin/IBVS?5224" TargetMode="External"/><Relationship Id="rId47" Type="http://schemas.openxmlformats.org/officeDocument/2006/relationships/hyperlink" Target="http://www.bav-astro.de/sfs/BAVM_link.php?BAVMnr=158" TargetMode="External"/><Relationship Id="rId63" Type="http://schemas.openxmlformats.org/officeDocument/2006/relationships/hyperlink" Target="http://www.bav-astro.de/sfs/BAVM_link.php?BAVMnr=154" TargetMode="External"/><Relationship Id="rId68" Type="http://schemas.openxmlformats.org/officeDocument/2006/relationships/hyperlink" Target="http://www.konkoly.hu/cgi-bin/IBVS?5357" TargetMode="External"/><Relationship Id="rId84" Type="http://schemas.openxmlformats.org/officeDocument/2006/relationships/hyperlink" Target="http://www.bav-astro.de/sfs/BAVM_link.php?BAVMnr=172" TargetMode="External"/><Relationship Id="rId89" Type="http://schemas.openxmlformats.org/officeDocument/2006/relationships/hyperlink" Target="http://www.bav-astro.de/sfs/BAVM_link.php?BAVMnr=173" TargetMode="External"/><Relationship Id="rId112" Type="http://schemas.openxmlformats.org/officeDocument/2006/relationships/hyperlink" Target="http://www.bav-astro.de/sfs/BAVM_link.php?BAVMnr=220" TargetMode="External"/><Relationship Id="rId16" Type="http://schemas.openxmlformats.org/officeDocument/2006/relationships/hyperlink" Target="http://www.konkoly.hu/cgi-bin/IBVS?2788" TargetMode="External"/><Relationship Id="rId107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konkoly.hu/cgi-bin/IBVS?2788" TargetMode="External"/><Relationship Id="rId32" Type="http://schemas.openxmlformats.org/officeDocument/2006/relationships/hyperlink" Target="http://var.astro.cz/oejv/issues/oejv0060.pdf" TargetMode="External"/><Relationship Id="rId37" Type="http://schemas.openxmlformats.org/officeDocument/2006/relationships/hyperlink" Target="http://www.bav-astro.de/sfs/BAVM_link.php?BAVMnr=131" TargetMode="External"/><Relationship Id="rId53" Type="http://schemas.openxmlformats.org/officeDocument/2006/relationships/hyperlink" Target="http://www.konkoly.hu/cgi-bin/IBVS?5357" TargetMode="External"/><Relationship Id="rId58" Type="http://schemas.openxmlformats.org/officeDocument/2006/relationships/hyperlink" Target="http://www.bav-astro.de/sfs/BAVM_link.php?BAVMnr=158" TargetMode="External"/><Relationship Id="rId74" Type="http://schemas.openxmlformats.org/officeDocument/2006/relationships/hyperlink" Target="http://www.bav-astro.de/sfs/BAVM_link.php?BAVMnr=158" TargetMode="External"/><Relationship Id="rId79" Type="http://schemas.openxmlformats.org/officeDocument/2006/relationships/hyperlink" Target="http://www.konkoly.hu/cgi-bin/IBVS?5493" TargetMode="External"/><Relationship Id="rId102" Type="http://schemas.openxmlformats.org/officeDocument/2006/relationships/hyperlink" Target="http://var.astro.cz/oejv/issues/oejv0074.pdf" TargetMode="External"/><Relationship Id="rId123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2788" TargetMode="External"/><Relationship Id="rId61" Type="http://schemas.openxmlformats.org/officeDocument/2006/relationships/hyperlink" Target="http://www.bav-astro.de/sfs/BAVM_link.php?BAVMnr=158" TargetMode="External"/><Relationship Id="rId82" Type="http://schemas.openxmlformats.org/officeDocument/2006/relationships/hyperlink" Target="http://www.bav-astro.de/sfs/BAVM_link.php?BAVMnr=173" TargetMode="External"/><Relationship Id="rId90" Type="http://schemas.openxmlformats.org/officeDocument/2006/relationships/hyperlink" Target="http://vsolj.cetus-net.org/no44.pdf" TargetMode="External"/><Relationship Id="rId95" Type="http://schemas.openxmlformats.org/officeDocument/2006/relationships/hyperlink" Target="http://www.konkoly.hu/cgi-bin/IBVS?5694" TargetMode="External"/><Relationship Id="rId19" Type="http://schemas.openxmlformats.org/officeDocument/2006/relationships/hyperlink" Target="http://www.konkoly.hu/cgi-bin/IBVS?2788" TargetMode="External"/><Relationship Id="rId14" Type="http://schemas.openxmlformats.org/officeDocument/2006/relationships/hyperlink" Target="http://www.konkoly.hu/cgi-bin/IBVS?2788" TargetMode="External"/><Relationship Id="rId22" Type="http://schemas.openxmlformats.org/officeDocument/2006/relationships/hyperlink" Target="http://www.konkoly.hu/cgi-bin/IBVS?2788" TargetMode="External"/><Relationship Id="rId27" Type="http://schemas.openxmlformats.org/officeDocument/2006/relationships/hyperlink" Target="http://www.konkoly.hu/cgi-bin/IBVS?2788" TargetMode="External"/><Relationship Id="rId30" Type="http://schemas.openxmlformats.org/officeDocument/2006/relationships/hyperlink" Target="http://www.bav-astro.de/sfs/BAVM_link.php?BAVMnr=43" TargetMode="External"/><Relationship Id="rId35" Type="http://schemas.openxmlformats.org/officeDocument/2006/relationships/hyperlink" Target="http://www.bav-astro.de/sfs/BAVM_link.php?BAVMnr=131" TargetMode="External"/><Relationship Id="rId43" Type="http://schemas.openxmlformats.org/officeDocument/2006/relationships/hyperlink" Target="http://www.bav-astro.de/sfs/BAVM_link.php?BAVMnr=143" TargetMode="External"/><Relationship Id="rId48" Type="http://schemas.openxmlformats.org/officeDocument/2006/relationships/hyperlink" Target="http://www.konkoly.hu/cgi-bin/IBVS?5357" TargetMode="External"/><Relationship Id="rId56" Type="http://schemas.openxmlformats.org/officeDocument/2006/relationships/hyperlink" Target="http://www.konkoly.hu/cgi-bin/IBVS?5357" TargetMode="External"/><Relationship Id="rId64" Type="http://schemas.openxmlformats.org/officeDocument/2006/relationships/hyperlink" Target="http://www.bav-astro.de/sfs/BAVM_link.php?BAVMnr=178" TargetMode="External"/><Relationship Id="rId69" Type="http://schemas.openxmlformats.org/officeDocument/2006/relationships/hyperlink" Target="http://www.konkoly.hu/cgi-bin/IBVS?5357" TargetMode="External"/><Relationship Id="rId77" Type="http://schemas.openxmlformats.org/officeDocument/2006/relationships/hyperlink" Target="http://www.bav-astro.de/sfs/BAVM_link.php?BAVMnr=158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var.astro.cz/oejv/issues/oejv0116.pdf" TargetMode="External"/><Relationship Id="rId113" Type="http://schemas.openxmlformats.org/officeDocument/2006/relationships/hyperlink" Target="http://www.konkoly.hu/cgi-bin/IBVS?5992" TargetMode="External"/><Relationship Id="rId118" Type="http://schemas.openxmlformats.org/officeDocument/2006/relationships/hyperlink" Target="http://www.konkoly.hu/cgi-bin/IBVS?6029" TargetMode="External"/><Relationship Id="rId8" Type="http://schemas.openxmlformats.org/officeDocument/2006/relationships/hyperlink" Target="http://www.konkoly.hu/cgi-bin/IBVS?2788" TargetMode="External"/><Relationship Id="rId51" Type="http://schemas.openxmlformats.org/officeDocument/2006/relationships/hyperlink" Target="http://www.konkoly.hu/cgi-bin/IBVS?5357" TargetMode="External"/><Relationship Id="rId72" Type="http://schemas.openxmlformats.org/officeDocument/2006/relationships/hyperlink" Target="http://www.konkoly.hu/cgi-bin/IBVS?5493" TargetMode="External"/><Relationship Id="rId80" Type="http://schemas.openxmlformats.org/officeDocument/2006/relationships/hyperlink" Target="http://www.bav-astro.de/sfs/BAVM_link.php?BAVMnr=158" TargetMode="External"/><Relationship Id="rId85" Type="http://schemas.openxmlformats.org/officeDocument/2006/relationships/hyperlink" Target="http://www.bav-astro.de/sfs/BAVM_link.php?BAVMnr=173" TargetMode="External"/><Relationship Id="rId93" Type="http://schemas.openxmlformats.org/officeDocument/2006/relationships/hyperlink" Target="http://www.bav-astro.de/sfs/BAVM_link.php?BAVMnr=173" TargetMode="External"/><Relationship Id="rId98" Type="http://schemas.openxmlformats.org/officeDocument/2006/relationships/hyperlink" Target="http://www.konkoly.hu/cgi-bin/IBVS?5707" TargetMode="External"/><Relationship Id="rId121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2788" TargetMode="External"/><Relationship Id="rId12" Type="http://schemas.openxmlformats.org/officeDocument/2006/relationships/hyperlink" Target="http://www.konkoly.hu/cgi-bin/IBVS?2788" TargetMode="External"/><Relationship Id="rId17" Type="http://schemas.openxmlformats.org/officeDocument/2006/relationships/hyperlink" Target="http://www.konkoly.hu/cgi-bin/IBVS?2788" TargetMode="External"/><Relationship Id="rId25" Type="http://schemas.openxmlformats.org/officeDocument/2006/relationships/hyperlink" Target="http://www.konkoly.hu/cgi-bin/IBVS?2690" TargetMode="External"/><Relationship Id="rId33" Type="http://schemas.openxmlformats.org/officeDocument/2006/relationships/hyperlink" Target="http://www.konkoly.hu/cgi-bin/IBVS?5027" TargetMode="External"/><Relationship Id="rId38" Type="http://schemas.openxmlformats.org/officeDocument/2006/relationships/hyperlink" Target="http://www.bav-astro.de/sfs/BAVM_link.php?BAVMnr=131" TargetMode="External"/><Relationship Id="rId46" Type="http://schemas.openxmlformats.org/officeDocument/2006/relationships/hyperlink" Target="http://www.bav-astro.de/sfs/BAVM_link.php?BAVMnr=152" TargetMode="External"/><Relationship Id="rId59" Type="http://schemas.openxmlformats.org/officeDocument/2006/relationships/hyperlink" Target="http://www.konkoly.hu/cgi-bin/IBVS?5357" TargetMode="External"/><Relationship Id="rId67" Type="http://schemas.openxmlformats.org/officeDocument/2006/relationships/hyperlink" Target="http://www.konkoly.hu/cgi-bin/IBVS?5357" TargetMode="External"/><Relationship Id="rId103" Type="http://schemas.openxmlformats.org/officeDocument/2006/relationships/hyperlink" Target="http://www.bav-astro.de/sfs/BAVM_link.php?BAVMnr=186" TargetMode="External"/><Relationship Id="rId108" Type="http://schemas.openxmlformats.org/officeDocument/2006/relationships/hyperlink" Target="http://www.bav-astro.de/sfs/BAVM_link.php?BAVMnr=209" TargetMode="External"/><Relationship Id="rId116" Type="http://schemas.openxmlformats.org/officeDocument/2006/relationships/hyperlink" Target="http://www.konkoly.hu/cgi-bin/IBVS?6029" TargetMode="External"/><Relationship Id="rId20" Type="http://schemas.openxmlformats.org/officeDocument/2006/relationships/hyperlink" Target="http://www.konkoly.hu/cgi-bin/IBVS?2788" TargetMode="External"/><Relationship Id="rId41" Type="http://schemas.openxmlformats.org/officeDocument/2006/relationships/hyperlink" Target="http://www.bav-astro.de/sfs/BAVM_link.php?BAVMnr=131" TargetMode="External"/><Relationship Id="rId54" Type="http://schemas.openxmlformats.org/officeDocument/2006/relationships/hyperlink" Target="http://www.konkoly.hu/cgi-bin/IBVS?5357" TargetMode="External"/><Relationship Id="rId62" Type="http://schemas.openxmlformats.org/officeDocument/2006/relationships/hyperlink" Target="http://www.bav-astro.de/sfs/BAVM_link.php?BAVMnr=158" TargetMode="External"/><Relationship Id="rId70" Type="http://schemas.openxmlformats.org/officeDocument/2006/relationships/hyperlink" Target="http://www.bav-astro.de/sfs/BAVM_link.php?BAVMnr=158" TargetMode="External"/><Relationship Id="rId75" Type="http://schemas.openxmlformats.org/officeDocument/2006/relationships/hyperlink" Target="http://www.bav-astro.de/sfs/BAVM_link.php?BAVMnr=158" TargetMode="External"/><Relationship Id="rId83" Type="http://schemas.openxmlformats.org/officeDocument/2006/relationships/hyperlink" Target="http://var.astro.cz/oejv/issues/oejv0074.pdf" TargetMode="External"/><Relationship Id="rId88" Type="http://schemas.openxmlformats.org/officeDocument/2006/relationships/hyperlink" Target="http://www.bav-astro.de/sfs/BAVM_link.php?BAVMnr=173" TargetMode="External"/><Relationship Id="rId91" Type="http://schemas.openxmlformats.org/officeDocument/2006/relationships/hyperlink" Target="http://var.astro.cz/oejv/issues/oejv0003.pdf" TargetMode="External"/><Relationship Id="rId96" Type="http://schemas.openxmlformats.org/officeDocument/2006/relationships/hyperlink" Target="http://www.bav-astro.de/sfs/BAVM_link.php?BAVMnr=178" TargetMode="External"/><Relationship Id="rId111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788" TargetMode="External"/><Relationship Id="rId15" Type="http://schemas.openxmlformats.org/officeDocument/2006/relationships/hyperlink" Target="http://www.konkoly.hu/cgi-bin/IBVS?2788" TargetMode="External"/><Relationship Id="rId23" Type="http://schemas.openxmlformats.org/officeDocument/2006/relationships/hyperlink" Target="http://www.konkoly.hu/cgi-bin/IBVS?2788" TargetMode="External"/><Relationship Id="rId28" Type="http://schemas.openxmlformats.org/officeDocument/2006/relationships/hyperlink" Target="http://www.bav-astro.de/sfs/BAVM_link.php?BAVMnr=43" TargetMode="External"/><Relationship Id="rId36" Type="http://schemas.openxmlformats.org/officeDocument/2006/relationships/hyperlink" Target="http://www.bav-astro.de/sfs/BAVM_link.php?BAVMnr=131" TargetMode="External"/><Relationship Id="rId49" Type="http://schemas.openxmlformats.org/officeDocument/2006/relationships/hyperlink" Target="http://www.konkoly.hu/cgi-bin/IBVS?5357" TargetMode="External"/><Relationship Id="rId57" Type="http://schemas.openxmlformats.org/officeDocument/2006/relationships/hyperlink" Target="http://www.konkoly.hu/cgi-bin/IBVS?5357" TargetMode="External"/><Relationship Id="rId106" Type="http://schemas.openxmlformats.org/officeDocument/2006/relationships/hyperlink" Target="http://www.bav-astro.de/sfs/BAVM_link.php?BAVMnr=209" TargetMode="External"/><Relationship Id="rId114" Type="http://schemas.openxmlformats.org/officeDocument/2006/relationships/hyperlink" Target="http://www.bav-astro.de/sfs/BAVM_link.php?BAVMnr=220" TargetMode="External"/><Relationship Id="rId119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2788" TargetMode="External"/><Relationship Id="rId31" Type="http://schemas.openxmlformats.org/officeDocument/2006/relationships/hyperlink" Target="http://vsolj.cetus-net.org/no47.pdf" TargetMode="External"/><Relationship Id="rId44" Type="http://schemas.openxmlformats.org/officeDocument/2006/relationships/hyperlink" Target="http://var.astro.cz/oejv/issues/oejv0074.pdf" TargetMode="External"/><Relationship Id="rId52" Type="http://schemas.openxmlformats.org/officeDocument/2006/relationships/hyperlink" Target="http://www.konkoly.hu/cgi-bin/IBVS?5357" TargetMode="External"/><Relationship Id="rId60" Type="http://schemas.openxmlformats.org/officeDocument/2006/relationships/hyperlink" Target="http://www.bav-astro.de/sfs/BAVM_link.php?BAVMnr=158" TargetMode="External"/><Relationship Id="rId65" Type="http://schemas.openxmlformats.org/officeDocument/2006/relationships/hyperlink" Target="http://www.bav-astro.de/sfs/BAVM_link.php?BAVMnr=158" TargetMode="External"/><Relationship Id="rId73" Type="http://schemas.openxmlformats.org/officeDocument/2006/relationships/hyperlink" Target="http://www.bav-astro.de/sfs/BAVM_link.php?BAVMnr=158" TargetMode="External"/><Relationship Id="rId78" Type="http://schemas.openxmlformats.org/officeDocument/2006/relationships/hyperlink" Target="http://www.konkoly.hu/cgi-bin/IBVS?5494" TargetMode="External"/><Relationship Id="rId81" Type="http://schemas.openxmlformats.org/officeDocument/2006/relationships/hyperlink" Target="http://www.bav-astro.de/sfs/BAVM_link.php?BAVMnr=158" TargetMode="External"/><Relationship Id="rId86" Type="http://schemas.openxmlformats.org/officeDocument/2006/relationships/hyperlink" Target="http://www.bav-astro.de/sfs/BAVM_link.php?BAVMnr=172" TargetMode="External"/><Relationship Id="rId94" Type="http://schemas.openxmlformats.org/officeDocument/2006/relationships/hyperlink" Target="http://var.astro.cz/oejv/issues/oejv0074.pdf" TargetMode="External"/><Relationship Id="rId99" Type="http://schemas.openxmlformats.org/officeDocument/2006/relationships/hyperlink" Target="http://www.bav-astro.de/sfs/BAVM_link.php?BAVMnr=186" TargetMode="External"/><Relationship Id="rId101" Type="http://schemas.openxmlformats.org/officeDocument/2006/relationships/hyperlink" Target="http://var.astro.cz/oejv/issues/oejv0074.pdf" TargetMode="External"/><Relationship Id="rId122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2788" TargetMode="External"/><Relationship Id="rId9" Type="http://schemas.openxmlformats.org/officeDocument/2006/relationships/hyperlink" Target="http://www.konkoly.hu/cgi-bin/IBVS?2788" TargetMode="External"/><Relationship Id="rId13" Type="http://schemas.openxmlformats.org/officeDocument/2006/relationships/hyperlink" Target="http://www.konkoly.hu/cgi-bin/IBVS?2788" TargetMode="External"/><Relationship Id="rId18" Type="http://schemas.openxmlformats.org/officeDocument/2006/relationships/hyperlink" Target="http://www.konkoly.hu/cgi-bin/IBVS?2788" TargetMode="External"/><Relationship Id="rId39" Type="http://schemas.openxmlformats.org/officeDocument/2006/relationships/hyperlink" Target="http://www.konkoly.hu/cgi-bin/IBVS?4840" TargetMode="External"/><Relationship Id="rId109" Type="http://schemas.openxmlformats.org/officeDocument/2006/relationships/hyperlink" Target="http://www.bav-astro.de/sfs/BAVM_link.php?BAVMnr=209" TargetMode="External"/><Relationship Id="rId34" Type="http://schemas.openxmlformats.org/officeDocument/2006/relationships/hyperlink" Target="http://www.konkoly.hu/cgi-bin/IBVS?5027" TargetMode="External"/><Relationship Id="rId50" Type="http://schemas.openxmlformats.org/officeDocument/2006/relationships/hyperlink" Target="http://www.konkoly.hu/cgi-bin/IBVS?5357" TargetMode="External"/><Relationship Id="rId55" Type="http://schemas.openxmlformats.org/officeDocument/2006/relationships/hyperlink" Target="http://www.konkoly.hu/cgi-bin/IBVS?5357" TargetMode="External"/><Relationship Id="rId76" Type="http://schemas.openxmlformats.org/officeDocument/2006/relationships/hyperlink" Target="http://www.konkoly.hu/cgi-bin/IBVS?5493" TargetMode="External"/><Relationship Id="rId97" Type="http://schemas.openxmlformats.org/officeDocument/2006/relationships/hyperlink" Target="http://var.astro.cz/oejv/issues/oejv0074.pdf" TargetMode="External"/><Relationship Id="rId104" Type="http://schemas.openxmlformats.org/officeDocument/2006/relationships/hyperlink" Target="http://www.bav-astro.de/sfs/BAVM_link.php?BAVMnr=201" TargetMode="External"/><Relationship Id="rId120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2788" TargetMode="External"/><Relationship Id="rId71" Type="http://schemas.openxmlformats.org/officeDocument/2006/relationships/hyperlink" Target="http://www.bav-astro.de/sfs/BAVM_link.php?BAVMnr=158" TargetMode="External"/><Relationship Id="rId92" Type="http://schemas.openxmlformats.org/officeDocument/2006/relationships/hyperlink" Target="http://www.bav-astro.de/sfs/BAVM_link.php?BAVMnr=173" TargetMode="External"/><Relationship Id="rId2" Type="http://schemas.openxmlformats.org/officeDocument/2006/relationships/hyperlink" Target="http://www.konkoly.hu/cgi-bin/IBVS?2788" TargetMode="External"/><Relationship Id="rId29" Type="http://schemas.openxmlformats.org/officeDocument/2006/relationships/hyperlink" Target="http://www.bav-astro.de/sfs/BAVM_link.php?BAVMnr=43" TargetMode="External"/><Relationship Id="rId24" Type="http://schemas.openxmlformats.org/officeDocument/2006/relationships/hyperlink" Target="http://www.konkoly.hu/cgi-bin/IBVS?2788" TargetMode="External"/><Relationship Id="rId40" Type="http://schemas.openxmlformats.org/officeDocument/2006/relationships/hyperlink" Target="http://www.bav-astro.de/sfs/BAVM_link.php?BAVMnr=158" TargetMode="External"/><Relationship Id="rId45" Type="http://schemas.openxmlformats.org/officeDocument/2006/relationships/hyperlink" Target="http://www.bav-astro.de/sfs/BAVM_link.php?BAVMnr=152" TargetMode="External"/><Relationship Id="rId66" Type="http://schemas.openxmlformats.org/officeDocument/2006/relationships/hyperlink" Target="http://www.konkoly.hu/cgi-bin/IBVS?5357" TargetMode="External"/><Relationship Id="rId87" Type="http://schemas.openxmlformats.org/officeDocument/2006/relationships/hyperlink" Target="http://www.bav-astro.de/sfs/BAVM_link.php?BAVMnr=173" TargetMode="External"/><Relationship Id="rId110" Type="http://schemas.openxmlformats.org/officeDocument/2006/relationships/hyperlink" Target="http://www.bav-astro.de/sfs/BAVM_link.php?BAVMnr=209" TargetMode="External"/><Relationship Id="rId115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243"/>
  <sheetViews>
    <sheetView tabSelected="1" workbookViewId="0">
      <pane xSplit="13" ySplit="22" topLeftCell="N229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RowHeight="12.75" x14ac:dyDescent="0.2"/>
  <cols>
    <col min="1" max="1" width="17.140625" style="1" customWidth="1"/>
    <col min="2" max="2" width="6" style="16" customWidth="1"/>
    <col min="3" max="3" width="13.28515625" style="1" customWidth="1"/>
    <col min="4" max="4" width="8.42578125" style="1" customWidth="1"/>
    <col min="5" max="5" width="10.140625" style="1" customWidth="1"/>
    <col min="6" max="6" width="15.28515625" style="1" customWidth="1"/>
    <col min="7" max="7" width="9.5703125" style="1" customWidth="1"/>
    <col min="8" max="8" width="10" style="1" customWidth="1"/>
    <col min="9" max="14" width="9.140625" style="1"/>
    <col min="15" max="15" width="13" style="1" bestFit="1" customWidth="1"/>
    <col min="16" max="16" width="10.140625" style="1" bestFit="1" customWidth="1"/>
    <col min="17" max="16384" width="9.140625" style="1"/>
  </cols>
  <sheetData>
    <row r="1" spans="1:8" ht="20.25" x14ac:dyDescent="0.3">
      <c r="A1" s="28" t="s">
        <v>60</v>
      </c>
      <c r="B1" s="27"/>
      <c r="C1" s="26"/>
    </row>
    <row r="2" spans="1:8" x14ac:dyDescent="0.2">
      <c r="A2" s="11" t="s">
        <v>17</v>
      </c>
      <c r="B2" s="16" t="s">
        <v>43</v>
      </c>
    </row>
    <row r="3" spans="1:8" ht="13.5" thickBot="1" x14ac:dyDescent="0.25">
      <c r="A3" s="11"/>
      <c r="C3" s="6"/>
      <c r="D3" s="6"/>
    </row>
    <row r="4" spans="1:8" ht="13.5" thickBot="1" x14ac:dyDescent="0.25">
      <c r="A4" s="12" t="s">
        <v>18</v>
      </c>
      <c r="B4" s="18"/>
      <c r="C4" s="8" t="s">
        <v>5</v>
      </c>
      <c r="D4" s="9" t="s">
        <v>5</v>
      </c>
      <c r="E4" s="5"/>
    </row>
    <row r="5" spans="1:8" x14ac:dyDescent="0.2">
      <c r="A5" s="41" t="s">
        <v>63</v>
      </c>
      <c r="B5" s="11"/>
      <c r="C5" s="42">
        <v>-9.5</v>
      </c>
      <c r="D5" s="11" t="s">
        <v>64</v>
      </c>
    </row>
    <row r="6" spans="1:8" x14ac:dyDescent="0.2">
      <c r="A6" s="12" t="s">
        <v>19</v>
      </c>
    </row>
    <row r="7" spans="1:8" x14ac:dyDescent="0.2">
      <c r="A7" s="11" t="s">
        <v>1</v>
      </c>
      <c r="C7" s="2">
        <v>46212.483</v>
      </c>
    </row>
    <row r="8" spans="1:8" x14ac:dyDescent="0.2">
      <c r="A8" s="11" t="s">
        <v>9</v>
      </c>
      <c r="C8" s="1">
        <v>0.84699409999999997</v>
      </c>
    </row>
    <row r="9" spans="1:8" x14ac:dyDescent="0.2">
      <c r="A9" s="49" t="s">
        <v>69</v>
      </c>
      <c r="B9" s="50">
        <v>65</v>
      </c>
      <c r="C9" s="48" t="str">
        <f>"F"&amp;B9</f>
        <v>F65</v>
      </c>
      <c r="D9" s="47" t="str">
        <f>"G"&amp;B9</f>
        <v>G65</v>
      </c>
      <c r="F9" s="11"/>
      <c r="G9" s="11"/>
      <c r="H9" s="11"/>
    </row>
    <row r="10" spans="1:8" ht="13.5" thickBot="1" x14ac:dyDescent="0.25">
      <c r="A10" s="11"/>
      <c r="B10" s="11"/>
      <c r="C10" s="14" t="s">
        <v>24</v>
      </c>
      <c r="D10" s="14" t="s">
        <v>25</v>
      </c>
      <c r="E10" s="11"/>
      <c r="F10" s="11"/>
      <c r="G10" s="11"/>
      <c r="H10" s="11"/>
    </row>
    <row r="11" spans="1:8" x14ac:dyDescent="0.2">
      <c r="A11" s="11" t="s">
        <v>20</v>
      </c>
      <c r="B11" s="11"/>
      <c r="C11" s="47">
        <f ca="1">INTERCEPT(INDIRECT($D$9):G991,INDIRECT($C$9):F991)</f>
        <v>-4.0873734681236978E-4</v>
      </c>
      <c r="D11" s="15"/>
      <c r="E11" s="11"/>
      <c r="H11" s="11"/>
    </row>
    <row r="12" spans="1:8" x14ac:dyDescent="0.2">
      <c r="A12" s="11" t="s">
        <v>21</v>
      </c>
      <c r="B12" s="11"/>
      <c r="C12" s="47">
        <f ca="1">SLOPE(INDIRECT($D$9):G991,INDIRECT($C$9):F991)</f>
        <v>-7.3677915600882933E-7</v>
      </c>
      <c r="D12" s="15"/>
      <c r="E12" s="11"/>
      <c r="F12" s="11"/>
      <c r="G12" s="11"/>
      <c r="H12" s="11"/>
    </row>
    <row r="13" spans="1:8" x14ac:dyDescent="0.2">
      <c r="A13" s="11" t="s">
        <v>22</v>
      </c>
      <c r="B13" s="11"/>
      <c r="C13" s="15" t="s">
        <v>5</v>
      </c>
      <c r="F13" s="11"/>
      <c r="G13" s="11"/>
      <c r="H13" s="11"/>
    </row>
    <row r="14" spans="1:8" x14ac:dyDescent="0.2">
      <c r="A14" s="11"/>
      <c r="B14" s="11"/>
      <c r="C14" s="11"/>
      <c r="F14" s="11"/>
      <c r="G14" s="11"/>
      <c r="H14" s="11"/>
    </row>
    <row r="15" spans="1:8" x14ac:dyDescent="0.2">
      <c r="A15" s="13" t="s">
        <v>23</v>
      </c>
      <c r="B15" s="11"/>
      <c r="C15" s="29">
        <f ca="1">(C7+C11)+(C8+C12)*INT(MAX(F21:F3532))</f>
        <v>59758.44744925361</v>
      </c>
      <c r="E15" s="31" t="s">
        <v>75</v>
      </c>
      <c r="F15" s="42">
        <v>1</v>
      </c>
      <c r="G15" s="11"/>
      <c r="H15" s="11"/>
    </row>
    <row r="16" spans="1:8" x14ac:dyDescent="0.2">
      <c r="A16" s="12" t="s">
        <v>7</v>
      </c>
      <c r="B16" s="11"/>
      <c r="C16" s="30">
        <f ca="1">+C8+C12</f>
        <v>0.84699336322084395</v>
      </c>
      <c r="E16" s="31" t="s">
        <v>65</v>
      </c>
      <c r="F16" s="43">
        <f ca="1">NOW()+15018.5+$C$5/24</f>
        <v>59970.777585185184</v>
      </c>
      <c r="G16" s="11"/>
      <c r="H16" s="11"/>
    </row>
    <row r="17" spans="1:21" ht="13.5" thickBot="1" x14ac:dyDescent="0.25">
      <c r="A17" s="31" t="s">
        <v>61</v>
      </c>
      <c r="B17" s="11"/>
      <c r="C17" s="11">
        <f>COUNT(C21:C2190)</f>
        <v>223</v>
      </c>
      <c r="E17" s="31" t="s">
        <v>76</v>
      </c>
      <c r="F17" s="43">
        <f ca="1">ROUND(2*(F16-$C$7)/$C$8,0)/2+F15</f>
        <v>16244.5</v>
      </c>
      <c r="G17" s="11"/>
      <c r="H17" s="11"/>
    </row>
    <row r="18" spans="1:21" ht="14.25" thickTop="1" thickBot="1" x14ac:dyDescent="0.25">
      <c r="A18" s="12" t="s">
        <v>6</v>
      </c>
      <c r="B18" s="11"/>
      <c r="C18" s="45">
        <f ca="1">+C15</f>
        <v>59758.44744925361</v>
      </c>
      <c r="D18" s="46">
        <f ca="1">+C16</f>
        <v>0.84699336322084395</v>
      </c>
      <c r="E18" s="31" t="s">
        <v>66</v>
      </c>
      <c r="F18" s="47">
        <f ca="1">ROUND(2*(F16-$C$15)/$C$16,0)/2+F15</f>
        <v>251.5</v>
      </c>
      <c r="G18" s="11"/>
      <c r="H18" s="11"/>
    </row>
    <row r="19" spans="1:21" ht="13.5" thickTop="1" x14ac:dyDescent="0.2">
      <c r="E19" s="31" t="s">
        <v>67</v>
      </c>
      <c r="F19" s="44">
        <f ca="1">+$C$15+$C$16*F18-15018.5-$C$5/24</f>
        <v>44953.36211343699</v>
      </c>
      <c r="G19" s="11"/>
      <c r="H19" s="11"/>
      <c r="I19" s="1" t="s">
        <v>13</v>
      </c>
      <c r="J19" s="1" t="s">
        <v>14</v>
      </c>
    </row>
    <row r="20" spans="1:21" ht="13.5" thickBot="1" x14ac:dyDescent="0.25">
      <c r="A20" s="3" t="s">
        <v>10</v>
      </c>
      <c r="B20" s="3" t="s">
        <v>12</v>
      </c>
      <c r="C20" s="3" t="s">
        <v>11</v>
      </c>
      <c r="D20" s="3" t="s">
        <v>28</v>
      </c>
      <c r="E20" s="3" t="s">
        <v>4</v>
      </c>
      <c r="F20" s="3" t="s">
        <v>3</v>
      </c>
      <c r="G20" s="3" t="s">
        <v>8</v>
      </c>
      <c r="H20" s="22" t="s">
        <v>98</v>
      </c>
      <c r="I20" s="4" t="s">
        <v>71</v>
      </c>
      <c r="J20" s="4" t="s">
        <v>95</v>
      </c>
      <c r="K20" s="4" t="s">
        <v>93</v>
      </c>
      <c r="L20" s="4" t="s">
        <v>719</v>
      </c>
      <c r="M20" s="4" t="s">
        <v>720</v>
      </c>
      <c r="N20" s="4" t="s">
        <v>721</v>
      </c>
      <c r="O20" s="4" t="s">
        <v>2</v>
      </c>
      <c r="P20" s="3" t="s">
        <v>15</v>
      </c>
      <c r="Q20" s="1" t="s">
        <v>44</v>
      </c>
      <c r="U20" s="102" t="s">
        <v>723</v>
      </c>
    </row>
    <row r="21" spans="1:21" x14ac:dyDescent="0.2">
      <c r="A21" s="2" t="s">
        <v>53</v>
      </c>
      <c r="B21" s="19"/>
      <c r="C21" s="36">
        <v>35960.478999999999</v>
      </c>
      <c r="D21" s="32"/>
      <c r="E21" s="2">
        <f t="shared" ref="E21:E84" si="0">(C21-C$7)/C$8</f>
        <v>-12103.985139920102</v>
      </c>
      <c r="F21" s="2">
        <f t="shared" ref="F21:F84" si="1">ROUND(2*E21,0)/2</f>
        <v>-12104</v>
      </c>
      <c r="G21" s="2">
        <f t="shared" ref="G21:G56" si="2">C21-(C$7+C$8*F21)</f>
        <v>1.2586400000145659E-2</v>
      </c>
      <c r="H21" s="2">
        <f t="shared" ref="H21:H40" si="3">G21</f>
        <v>1.2586400000145659E-2</v>
      </c>
      <c r="I21" s="2"/>
      <c r="K21" s="2"/>
      <c r="L21" s="2"/>
      <c r="M21" s="2"/>
      <c r="N21" s="2"/>
      <c r="O21" s="2"/>
      <c r="P21" s="2">
        <f t="shared" ref="P21:P84" si="4">+C21-15018.5</f>
        <v>20941.978999999999</v>
      </c>
      <c r="Q21" s="1">
        <f t="shared" ref="Q21:Q49" si="5">G21</f>
        <v>1.2586400000145659E-2</v>
      </c>
      <c r="U21" s="2"/>
    </row>
    <row r="22" spans="1:21" x14ac:dyDescent="0.2">
      <c r="A22" s="1" t="s">
        <v>53</v>
      </c>
      <c r="C22" s="37">
        <v>37028.536</v>
      </c>
      <c r="D22" s="21"/>
      <c r="E22" s="1">
        <f t="shared" si="0"/>
        <v>-10842.988162491332</v>
      </c>
      <c r="F22" s="2">
        <f t="shared" si="1"/>
        <v>-10843</v>
      </c>
      <c r="G22" s="1">
        <f t="shared" si="2"/>
        <v>1.0026299998571631E-2</v>
      </c>
      <c r="H22" s="1">
        <f t="shared" si="3"/>
        <v>1.0026299998571631E-2</v>
      </c>
      <c r="I22" s="2"/>
      <c r="L22" s="2"/>
      <c r="M22" s="2"/>
      <c r="N22" s="2"/>
      <c r="O22" s="2"/>
      <c r="P22" s="1">
        <f t="shared" si="4"/>
        <v>22010.036</v>
      </c>
      <c r="Q22" s="1">
        <f t="shared" si="5"/>
        <v>1.0026299998571631E-2</v>
      </c>
    </row>
    <row r="23" spans="1:21" x14ac:dyDescent="0.2">
      <c r="A23" s="1" t="s">
        <v>53</v>
      </c>
      <c r="C23" s="37">
        <v>37045.485999999997</v>
      </c>
      <c r="D23" s="21"/>
      <c r="E23" s="1">
        <f t="shared" si="0"/>
        <v>-10822.976216717452</v>
      </c>
      <c r="F23" s="2">
        <f t="shared" si="1"/>
        <v>-10823</v>
      </c>
      <c r="G23" s="1">
        <f t="shared" si="2"/>
        <v>2.0144299996900372E-2</v>
      </c>
      <c r="H23" s="1">
        <f t="shared" si="3"/>
        <v>2.0144299996900372E-2</v>
      </c>
      <c r="I23" s="2"/>
      <c r="L23" s="2"/>
      <c r="M23" s="2"/>
      <c r="N23" s="2"/>
      <c r="O23" s="2"/>
      <c r="P23" s="1">
        <f t="shared" si="4"/>
        <v>22026.985999999997</v>
      </c>
      <c r="Q23" s="1">
        <f t="shared" si="5"/>
        <v>2.0144299996900372E-2</v>
      </c>
    </row>
    <row r="24" spans="1:21" x14ac:dyDescent="0.2">
      <c r="A24" s="1" t="s">
        <v>53</v>
      </c>
      <c r="C24" s="37">
        <v>37823.451999999997</v>
      </c>
      <c r="D24" s="21"/>
      <c r="E24" s="1">
        <f t="shared" si="0"/>
        <v>-9904.4739508811253</v>
      </c>
      <c r="F24" s="2">
        <f t="shared" si="1"/>
        <v>-9904.5</v>
      </c>
      <c r="G24" s="1">
        <f t="shared" si="2"/>
        <v>2.2063449992856476E-2</v>
      </c>
      <c r="H24" s="1">
        <f t="shared" si="3"/>
        <v>2.2063449992856476E-2</v>
      </c>
      <c r="I24" s="2"/>
      <c r="L24" s="2"/>
      <c r="M24" s="2"/>
      <c r="N24" s="2"/>
      <c r="O24" s="2"/>
      <c r="P24" s="1">
        <f t="shared" si="4"/>
        <v>22804.951999999997</v>
      </c>
      <c r="Q24" s="1">
        <f t="shared" si="5"/>
        <v>2.2063449992856476E-2</v>
      </c>
    </row>
    <row r="25" spans="1:21" x14ac:dyDescent="0.2">
      <c r="A25" s="1" t="s">
        <v>53</v>
      </c>
      <c r="C25" s="37">
        <v>38169.457999999999</v>
      </c>
      <c r="D25" s="21"/>
      <c r="E25" s="1">
        <f t="shared" si="0"/>
        <v>-9495.9634311502305</v>
      </c>
      <c r="F25" s="2">
        <f t="shared" si="1"/>
        <v>-9496</v>
      </c>
      <c r="G25" s="1">
        <f t="shared" si="2"/>
        <v>3.0973599998105783E-2</v>
      </c>
      <c r="H25" s="1">
        <f t="shared" si="3"/>
        <v>3.0973599998105783E-2</v>
      </c>
      <c r="I25" s="2"/>
      <c r="L25" s="2"/>
      <c r="M25" s="2"/>
      <c r="N25" s="2"/>
      <c r="O25" s="2"/>
      <c r="P25" s="1">
        <f t="shared" si="4"/>
        <v>23150.957999999999</v>
      </c>
      <c r="Q25" s="1">
        <f t="shared" si="5"/>
        <v>3.0973599998105783E-2</v>
      </c>
    </row>
    <row r="26" spans="1:21" x14ac:dyDescent="0.2">
      <c r="A26" s="1" t="s">
        <v>53</v>
      </c>
      <c r="C26" s="37">
        <v>38849.567000000003</v>
      </c>
      <c r="D26" s="21"/>
      <c r="E26" s="1">
        <f t="shared" si="0"/>
        <v>-8692.9956182693568</v>
      </c>
      <c r="F26" s="2">
        <f t="shared" si="1"/>
        <v>-8693</v>
      </c>
      <c r="G26" s="1">
        <f t="shared" si="2"/>
        <v>3.7112999998498708E-3</v>
      </c>
      <c r="H26" s="1">
        <f t="shared" si="3"/>
        <v>3.7112999998498708E-3</v>
      </c>
      <c r="I26" s="2"/>
      <c r="L26" s="2"/>
      <c r="M26" s="2"/>
      <c r="N26" s="2"/>
      <c r="O26" s="2"/>
      <c r="P26" s="1">
        <f t="shared" si="4"/>
        <v>23831.067000000003</v>
      </c>
      <c r="Q26" s="1">
        <f t="shared" si="5"/>
        <v>3.7112999998498708E-3</v>
      </c>
    </row>
    <row r="27" spans="1:21" x14ac:dyDescent="0.2">
      <c r="A27" s="1" t="s">
        <v>53</v>
      </c>
      <c r="C27" s="37">
        <v>38852.555</v>
      </c>
      <c r="D27" s="21"/>
      <c r="E27" s="1">
        <f t="shared" si="0"/>
        <v>-8689.4678487134679</v>
      </c>
      <c r="F27" s="2">
        <f t="shared" si="1"/>
        <v>-8689.5</v>
      </c>
      <c r="G27" s="1">
        <f t="shared" si="2"/>
        <v>2.7231949999986682E-2</v>
      </c>
      <c r="H27" s="1">
        <f t="shared" si="3"/>
        <v>2.7231949999986682E-2</v>
      </c>
      <c r="I27" s="2"/>
      <c r="L27" s="2"/>
      <c r="M27" s="2"/>
      <c r="N27" s="2"/>
      <c r="O27" s="2"/>
      <c r="P27" s="1">
        <f t="shared" si="4"/>
        <v>23834.055</v>
      </c>
      <c r="Q27" s="1">
        <f t="shared" si="5"/>
        <v>2.7231949999986682E-2</v>
      </c>
    </row>
    <row r="28" spans="1:21" x14ac:dyDescent="0.2">
      <c r="A28" s="1" t="s">
        <v>53</v>
      </c>
      <c r="C28" s="37">
        <v>38883.453999999998</v>
      </c>
      <c r="D28" s="21"/>
      <c r="E28" s="1">
        <f t="shared" si="0"/>
        <v>-8652.9870751165836</v>
      </c>
      <c r="F28" s="2">
        <f t="shared" si="1"/>
        <v>-8653</v>
      </c>
      <c r="G28" s="1">
        <f t="shared" si="2"/>
        <v>1.0947299997496884E-2</v>
      </c>
      <c r="H28" s="1">
        <f t="shared" si="3"/>
        <v>1.0947299997496884E-2</v>
      </c>
      <c r="I28" s="2"/>
      <c r="L28" s="2"/>
      <c r="M28" s="2"/>
      <c r="N28" s="2"/>
      <c r="O28" s="2"/>
      <c r="P28" s="1">
        <f t="shared" si="4"/>
        <v>23864.953999999998</v>
      </c>
      <c r="Q28" s="1">
        <f t="shared" si="5"/>
        <v>1.0947299997496884E-2</v>
      </c>
    </row>
    <row r="29" spans="1:21" x14ac:dyDescent="0.2">
      <c r="A29" s="1" t="s">
        <v>53</v>
      </c>
      <c r="C29" s="37">
        <v>38933.425999999999</v>
      </c>
      <c r="D29" s="21"/>
      <c r="E29" s="1">
        <f t="shared" si="0"/>
        <v>-8593.9878447795581</v>
      </c>
      <c r="F29" s="2">
        <f t="shared" si="1"/>
        <v>-8594</v>
      </c>
      <c r="G29" s="1">
        <f t="shared" si="2"/>
        <v>1.0295399995811749E-2</v>
      </c>
      <c r="H29" s="1">
        <f t="shared" si="3"/>
        <v>1.0295399995811749E-2</v>
      </c>
      <c r="I29" s="2"/>
      <c r="L29" s="2"/>
      <c r="M29" s="2"/>
      <c r="N29" s="2"/>
      <c r="O29" s="2"/>
      <c r="P29" s="1">
        <f t="shared" si="4"/>
        <v>23914.925999999999</v>
      </c>
      <c r="Q29" s="1">
        <f t="shared" si="5"/>
        <v>1.0295399995811749E-2</v>
      </c>
    </row>
    <row r="30" spans="1:21" x14ac:dyDescent="0.2">
      <c r="A30" s="1" t="s">
        <v>53</v>
      </c>
      <c r="C30" s="37">
        <v>39025.326999999997</v>
      </c>
      <c r="D30" s="21"/>
      <c r="E30" s="1">
        <f t="shared" si="0"/>
        <v>-8485.4853180205191</v>
      </c>
      <c r="F30" s="2">
        <f t="shared" si="1"/>
        <v>-8485.5</v>
      </c>
      <c r="G30" s="1">
        <f t="shared" si="2"/>
        <v>1.2435549993824679E-2</v>
      </c>
      <c r="H30" s="1">
        <f t="shared" si="3"/>
        <v>1.2435549993824679E-2</v>
      </c>
      <c r="I30" s="2"/>
      <c r="L30" s="2"/>
      <c r="M30" s="2"/>
      <c r="N30" s="2"/>
      <c r="O30" s="2"/>
      <c r="P30" s="1">
        <f t="shared" si="4"/>
        <v>24006.826999999997</v>
      </c>
      <c r="Q30" s="1">
        <f t="shared" si="5"/>
        <v>1.2435549993824679E-2</v>
      </c>
    </row>
    <row r="31" spans="1:21" x14ac:dyDescent="0.2">
      <c r="A31" s="1" t="s">
        <v>53</v>
      </c>
      <c r="C31" s="37">
        <v>39379.355000000003</v>
      </c>
      <c r="D31" s="21"/>
      <c r="E31" s="1">
        <f t="shared" si="0"/>
        <v>-8067.5036579357484</v>
      </c>
      <c r="F31" s="2">
        <f t="shared" si="1"/>
        <v>-8067.5</v>
      </c>
      <c r="G31" s="1">
        <f t="shared" si="2"/>
        <v>-3.098249995673541E-3</v>
      </c>
      <c r="H31" s="1">
        <f t="shared" si="3"/>
        <v>-3.098249995673541E-3</v>
      </c>
      <c r="I31" s="2"/>
      <c r="L31" s="2"/>
      <c r="M31" s="2"/>
      <c r="N31" s="2"/>
      <c r="O31" s="2"/>
      <c r="P31" s="1">
        <f t="shared" si="4"/>
        <v>24360.855000000003</v>
      </c>
      <c r="Q31" s="1">
        <f t="shared" si="5"/>
        <v>-3.098249995673541E-3</v>
      </c>
    </row>
    <row r="32" spans="1:21" x14ac:dyDescent="0.2">
      <c r="A32" s="1" t="s">
        <v>53</v>
      </c>
      <c r="C32" s="37">
        <v>39499.648000000001</v>
      </c>
      <c r="D32" s="21"/>
      <c r="E32" s="1">
        <f t="shared" si="0"/>
        <v>-7925.4802365211272</v>
      </c>
      <c r="F32" s="2">
        <f t="shared" si="1"/>
        <v>-7925.5</v>
      </c>
      <c r="G32" s="1">
        <f t="shared" si="2"/>
        <v>1.6739550002967007E-2</v>
      </c>
      <c r="H32" s="1">
        <f t="shared" si="3"/>
        <v>1.6739550002967007E-2</v>
      </c>
      <c r="I32" s="2"/>
      <c r="L32" s="2"/>
      <c r="M32" s="2"/>
      <c r="N32" s="2"/>
      <c r="O32" s="2"/>
      <c r="P32" s="1">
        <f t="shared" si="4"/>
        <v>24481.148000000001</v>
      </c>
      <c r="Q32" s="1">
        <f t="shared" si="5"/>
        <v>1.6739550002967007E-2</v>
      </c>
    </row>
    <row r="33" spans="1:34" x14ac:dyDescent="0.2">
      <c r="A33" s="1" t="s">
        <v>53</v>
      </c>
      <c r="C33" s="37">
        <v>39538.608999999997</v>
      </c>
      <c r="D33" s="21"/>
      <c r="E33" s="1">
        <f t="shared" si="0"/>
        <v>-7879.4810967396388</v>
      </c>
      <c r="F33" s="2">
        <f t="shared" si="1"/>
        <v>-7879.5</v>
      </c>
      <c r="G33" s="1">
        <f t="shared" si="2"/>
        <v>1.601094999932684E-2</v>
      </c>
      <c r="H33" s="1">
        <f t="shared" si="3"/>
        <v>1.601094999932684E-2</v>
      </c>
      <c r="I33" s="2"/>
      <c r="L33" s="2"/>
      <c r="M33" s="2"/>
      <c r="N33" s="2"/>
      <c r="O33" s="2"/>
      <c r="P33" s="1">
        <f t="shared" si="4"/>
        <v>24520.108999999997</v>
      </c>
      <c r="Q33" s="1">
        <f t="shared" si="5"/>
        <v>1.601094999932684E-2</v>
      </c>
    </row>
    <row r="34" spans="1:34" x14ac:dyDescent="0.2">
      <c r="A34" s="1" t="s">
        <v>53</v>
      </c>
      <c r="C34" s="37">
        <v>39611.447</v>
      </c>
      <c r="D34" s="21"/>
      <c r="E34" s="1">
        <f t="shared" si="0"/>
        <v>-7793.4852202630454</v>
      </c>
      <c r="F34" s="2">
        <f t="shared" si="1"/>
        <v>-7793.5</v>
      </c>
      <c r="G34" s="1">
        <f t="shared" si="2"/>
        <v>1.2518349998572376E-2</v>
      </c>
      <c r="H34" s="1">
        <f t="shared" si="3"/>
        <v>1.2518349998572376E-2</v>
      </c>
      <c r="I34" s="2"/>
      <c r="L34" s="2"/>
      <c r="M34" s="2"/>
      <c r="N34" s="2"/>
      <c r="O34" s="2"/>
      <c r="P34" s="1">
        <f t="shared" si="4"/>
        <v>24592.947</v>
      </c>
      <c r="Q34" s="1">
        <f t="shared" si="5"/>
        <v>1.2518349998572376E-2</v>
      </c>
    </row>
    <row r="35" spans="1:34" x14ac:dyDescent="0.2">
      <c r="A35" s="1" t="s">
        <v>53</v>
      </c>
      <c r="C35" s="37">
        <v>39968.464999999997</v>
      </c>
      <c r="D35" s="21"/>
      <c r="E35" s="1">
        <f t="shared" si="0"/>
        <v>-7371.9734293308584</v>
      </c>
      <c r="F35" s="2">
        <f t="shared" si="1"/>
        <v>-7372</v>
      </c>
      <c r="G35" s="1">
        <f t="shared" si="2"/>
        <v>2.2505199995066505E-2</v>
      </c>
      <c r="H35" s="1">
        <f t="shared" si="3"/>
        <v>2.2505199995066505E-2</v>
      </c>
      <c r="I35" s="2"/>
      <c r="L35" s="2"/>
      <c r="M35" s="2"/>
      <c r="N35" s="2"/>
      <c r="O35" s="2"/>
      <c r="P35" s="1">
        <f t="shared" si="4"/>
        <v>24949.964999999997</v>
      </c>
      <c r="Q35" s="1">
        <f t="shared" si="5"/>
        <v>2.2505199995066505E-2</v>
      </c>
    </row>
    <row r="36" spans="1:34" x14ac:dyDescent="0.2">
      <c r="A36" s="1" t="s">
        <v>53</v>
      </c>
      <c r="C36" s="37">
        <v>40068.389000000003</v>
      </c>
      <c r="D36" s="21"/>
      <c r="E36" s="1">
        <f t="shared" si="0"/>
        <v>-7253.9985815721711</v>
      </c>
      <c r="F36" s="2">
        <f t="shared" si="1"/>
        <v>-7254</v>
      </c>
      <c r="G36" s="1">
        <f t="shared" si="2"/>
        <v>1.2014000021736138E-3</v>
      </c>
      <c r="H36" s="1">
        <f t="shared" si="3"/>
        <v>1.2014000021736138E-3</v>
      </c>
      <c r="I36" s="2"/>
      <c r="L36" s="2"/>
      <c r="M36" s="2"/>
      <c r="N36" s="2"/>
      <c r="O36" s="2"/>
      <c r="P36" s="1">
        <f t="shared" si="4"/>
        <v>25049.889000000003</v>
      </c>
      <c r="Q36" s="1">
        <f t="shared" si="5"/>
        <v>1.2014000021736138E-3</v>
      </c>
    </row>
    <row r="37" spans="1:34" x14ac:dyDescent="0.2">
      <c r="A37" s="1" t="s">
        <v>53</v>
      </c>
      <c r="C37" s="37">
        <v>40101.428</v>
      </c>
      <c r="D37" s="21"/>
      <c r="E37" s="1">
        <f t="shared" si="0"/>
        <v>-7214.9912260309729</v>
      </c>
      <c r="F37" s="2">
        <f t="shared" si="1"/>
        <v>-7215</v>
      </c>
      <c r="G37" s="1">
        <f t="shared" si="2"/>
        <v>7.4315000019851141E-3</v>
      </c>
      <c r="H37" s="1">
        <f t="shared" si="3"/>
        <v>7.4315000019851141E-3</v>
      </c>
      <c r="I37" s="2"/>
      <c r="L37" s="2"/>
      <c r="M37" s="2"/>
      <c r="N37" s="2"/>
      <c r="O37" s="2"/>
      <c r="P37" s="1">
        <f t="shared" si="4"/>
        <v>25082.928</v>
      </c>
      <c r="Q37" s="1">
        <f t="shared" si="5"/>
        <v>7.4315000019851141E-3</v>
      </c>
    </row>
    <row r="38" spans="1:34" x14ac:dyDescent="0.2">
      <c r="A38" s="1" t="s">
        <v>53</v>
      </c>
      <c r="C38" s="37">
        <v>40531.275000000001</v>
      </c>
      <c r="D38" s="21"/>
      <c r="E38" s="1">
        <f t="shared" si="0"/>
        <v>-6707.4941844341056</v>
      </c>
      <c r="F38" s="2">
        <f t="shared" si="1"/>
        <v>-6707.5</v>
      </c>
      <c r="G38" s="1">
        <f t="shared" si="2"/>
        <v>4.9257499995292164E-3</v>
      </c>
      <c r="H38" s="1">
        <f t="shared" si="3"/>
        <v>4.9257499995292164E-3</v>
      </c>
      <c r="I38" s="2"/>
      <c r="L38" s="2"/>
      <c r="M38" s="2"/>
      <c r="N38" s="2"/>
      <c r="O38" s="2"/>
      <c r="P38" s="1">
        <f t="shared" si="4"/>
        <v>25512.775000000001</v>
      </c>
      <c r="Q38" s="1">
        <f t="shared" si="5"/>
        <v>4.9257499995292164E-3</v>
      </c>
    </row>
    <row r="39" spans="1:34" x14ac:dyDescent="0.2">
      <c r="A39" s="1" t="s">
        <v>53</v>
      </c>
      <c r="C39" s="37">
        <v>41056.428</v>
      </c>
      <c r="D39" s="21"/>
      <c r="E39" s="1">
        <f t="shared" si="0"/>
        <v>-6087.4745172368976</v>
      </c>
      <c r="F39" s="2">
        <f t="shared" si="1"/>
        <v>-6087.5</v>
      </c>
      <c r="G39" s="1">
        <f t="shared" si="2"/>
        <v>2.1583749999990687E-2</v>
      </c>
      <c r="H39" s="1">
        <f t="shared" si="3"/>
        <v>2.1583749999990687E-2</v>
      </c>
      <c r="I39" s="2"/>
      <c r="L39" s="2"/>
      <c r="M39" s="2"/>
      <c r="N39" s="2"/>
      <c r="O39" s="2"/>
      <c r="P39" s="1">
        <f t="shared" si="4"/>
        <v>26037.928</v>
      </c>
      <c r="Q39" s="1">
        <f t="shared" si="5"/>
        <v>2.1583749999990687E-2</v>
      </c>
    </row>
    <row r="40" spans="1:34" x14ac:dyDescent="0.2">
      <c r="A40" s="1" t="s">
        <v>53</v>
      </c>
      <c r="C40" s="37">
        <v>41181.360000000001</v>
      </c>
      <c r="D40" s="21"/>
      <c r="E40" s="1">
        <f t="shared" si="0"/>
        <v>-5939.9740801028011</v>
      </c>
      <c r="F40" s="2">
        <f t="shared" si="1"/>
        <v>-5940</v>
      </c>
      <c r="G40" s="1">
        <f t="shared" si="2"/>
        <v>2.1953999996185303E-2</v>
      </c>
      <c r="H40" s="1">
        <f t="shared" si="3"/>
        <v>2.1953999996185303E-2</v>
      </c>
      <c r="I40" s="2"/>
      <c r="L40" s="2"/>
      <c r="M40" s="2"/>
      <c r="N40" s="2"/>
      <c r="O40" s="2"/>
      <c r="P40" s="1">
        <f t="shared" si="4"/>
        <v>26162.86</v>
      </c>
      <c r="Q40" s="1">
        <f t="shared" si="5"/>
        <v>2.1953999996185303E-2</v>
      </c>
    </row>
    <row r="41" spans="1:34" x14ac:dyDescent="0.2">
      <c r="A41" s="77" t="s">
        <v>107</v>
      </c>
      <c r="B41" s="86" t="s">
        <v>47</v>
      </c>
      <c r="C41" s="77">
        <v>41666.671000000002</v>
      </c>
      <c r="D41" s="77" t="s">
        <v>71</v>
      </c>
      <c r="E41" s="54">
        <f t="shared" si="0"/>
        <v>-5366.9937016090171</v>
      </c>
      <c r="F41" s="2">
        <f t="shared" si="1"/>
        <v>-5367</v>
      </c>
      <c r="G41" s="1">
        <f t="shared" si="2"/>
        <v>5.3346999993664213E-3</v>
      </c>
      <c r="H41" s="20"/>
      <c r="I41" s="2"/>
      <c r="K41" s="1">
        <f>G41</f>
        <v>5.3346999993664213E-3</v>
      </c>
      <c r="L41" s="2"/>
      <c r="M41" s="2"/>
      <c r="N41" s="2"/>
      <c r="O41" s="2">
        <f ca="1">C$11+C$12*F41</f>
        <v>3.5455563834870174E-3</v>
      </c>
      <c r="P41" s="7">
        <f t="shared" si="4"/>
        <v>26648.171000000002</v>
      </c>
      <c r="Q41" s="1">
        <f t="shared" si="5"/>
        <v>5.3346999993664213E-3</v>
      </c>
    </row>
    <row r="42" spans="1:34" x14ac:dyDescent="0.2">
      <c r="A42" s="1" t="s">
        <v>53</v>
      </c>
      <c r="C42" s="37">
        <v>42185.442999999999</v>
      </c>
      <c r="D42" s="21"/>
      <c r="E42" s="1">
        <f t="shared" si="0"/>
        <v>-4754.5077350597849</v>
      </c>
      <c r="F42" s="2">
        <f t="shared" si="1"/>
        <v>-4754.5</v>
      </c>
      <c r="G42" s="1">
        <f t="shared" si="2"/>
        <v>-6.5515500027686357E-3</v>
      </c>
      <c r="H42" s="1">
        <f>G42</f>
        <v>-6.5515500027686357E-3</v>
      </c>
      <c r="I42" s="2"/>
      <c r="L42" s="2"/>
      <c r="M42" s="2"/>
      <c r="N42" s="2"/>
      <c r="O42" s="2"/>
      <c r="P42" s="1">
        <f t="shared" si="4"/>
        <v>27166.942999999999</v>
      </c>
      <c r="Q42" s="1">
        <f t="shared" si="5"/>
        <v>-6.5515500027686357E-3</v>
      </c>
    </row>
    <row r="43" spans="1:34" x14ac:dyDescent="0.2">
      <c r="A43" s="1" t="s">
        <v>53</v>
      </c>
      <c r="C43" s="37">
        <v>43655.421000000002</v>
      </c>
      <c r="D43" s="21"/>
      <c r="E43" s="1">
        <f t="shared" si="0"/>
        <v>-3018.9844297616692</v>
      </c>
      <c r="F43" s="2">
        <f t="shared" si="1"/>
        <v>-3019</v>
      </c>
      <c r="G43" s="1">
        <f t="shared" si="2"/>
        <v>1.3187900003686082E-2</v>
      </c>
      <c r="H43" s="1">
        <f>G43</f>
        <v>1.3187900003686082E-2</v>
      </c>
      <c r="I43" s="2"/>
      <c r="L43" s="2"/>
      <c r="M43" s="2"/>
      <c r="N43" s="2"/>
      <c r="O43" s="2"/>
      <c r="P43" s="1">
        <f t="shared" si="4"/>
        <v>28636.921000000002</v>
      </c>
      <c r="Q43" s="1">
        <f t="shared" si="5"/>
        <v>1.3187900003686082E-2</v>
      </c>
    </row>
    <row r="44" spans="1:34" x14ac:dyDescent="0.2">
      <c r="A44" s="1" t="s">
        <v>53</v>
      </c>
      <c r="C44" s="37">
        <v>44666.671000000002</v>
      </c>
      <c r="D44" s="21"/>
      <c r="E44" s="1">
        <f t="shared" si="0"/>
        <v>-1825.0563964967384</v>
      </c>
      <c r="F44" s="2">
        <f t="shared" si="1"/>
        <v>-1825</v>
      </c>
      <c r="G44" s="1">
        <f t="shared" si="2"/>
        <v>-4.7767500000190921E-2</v>
      </c>
      <c r="H44" s="1">
        <f>G44</f>
        <v>-4.7767500000190921E-2</v>
      </c>
      <c r="I44" s="2"/>
      <c r="L44" s="2"/>
      <c r="M44" s="2"/>
      <c r="N44" s="2"/>
      <c r="O44" s="2"/>
      <c r="P44" s="1">
        <f t="shared" si="4"/>
        <v>29648.171000000002</v>
      </c>
      <c r="Q44" s="1">
        <f t="shared" si="5"/>
        <v>-4.7767500000190921E-2</v>
      </c>
    </row>
    <row r="45" spans="1:34" x14ac:dyDescent="0.2">
      <c r="A45" s="1" t="s">
        <v>53</v>
      </c>
      <c r="C45" s="37">
        <v>45077.93</v>
      </c>
      <c r="D45" s="21"/>
      <c r="E45" s="1">
        <f t="shared" si="0"/>
        <v>-1339.5051984423503</v>
      </c>
      <c r="F45" s="2">
        <f t="shared" si="1"/>
        <v>-1339.5</v>
      </c>
      <c r="G45" s="1">
        <f t="shared" si="2"/>
        <v>-4.4030499993823469E-3</v>
      </c>
      <c r="H45" s="1">
        <f>G45</f>
        <v>-4.4030499993823469E-3</v>
      </c>
      <c r="I45" s="2"/>
      <c r="L45" s="2"/>
      <c r="M45" s="2"/>
      <c r="N45" s="2"/>
      <c r="P45" s="1">
        <f t="shared" si="4"/>
        <v>30059.43</v>
      </c>
      <c r="Q45" s="1">
        <f t="shared" si="5"/>
        <v>-4.4030499993823469E-3</v>
      </c>
    </row>
    <row r="46" spans="1:34" x14ac:dyDescent="0.2">
      <c r="A46" s="77" t="s">
        <v>722</v>
      </c>
      <c r="B46" s="86" t="s">
        <v>46</v>
      </c>
      <c r="C46" s="94">
        <v>45077.957999999999</v>
      </c>
      <c r="D46" s="94" t="s">
        <v>71</v>
      </c>
      <c r="E46" s="54">
        <f t="shared" si="0"/>
        <v>-1339.4721403608378</v>
      </c>
      <c r="F46" s="2">
        <f t="shared" si="1"/>
        <v>-1339.5</v>
      </c>
      <c r="G46" s="1">
        <f t="shared" si="2"/>
        <v>2.3596949999046046E-2</v>
      </c>
      <c r="H46" s="20"/>
      <c r="J46" s="2">
        <f>G46</f>
        <v>2.3596949999046046E-2</v>
      </c>
      <c r="L46" s="2"/>
      <c r="M46" s="2"/>
      <c r="N46" s="2"/>
      <c r="O46" s="1">
        <f t="shared" ref="O46:O77" ca="1" si="6">C$11+C$12*F46</f>
        <v>5.7817833266145713E-4</v>
      </c>
      <c r="P46" s="7">
        <f t="shared" si="4"/>
        <v>30059.457999999999</v>
      </c>
      <c r="Q46" s="1">
        <f t="shared" si="5"/>
        <v>2.3596949999046046E-2</v>
      </c>
    </row>
    <row r="47" spans="1:34" x14ac:dyDescent="0.2">
      <c r="A47" s="1" t="s">
        <v>53</v>
      </c>
      <c r="C47" s="37">
        <v>45381.601000000002</v>
      </c>
      <c r="D47" s="21"/>
      <c r="E47" s="1">
        <f t="shared" si="0"/>
        <v>-980.97731731543092</v>
      </c>
      <c r="F47" s="2">
        <f t="shared" si="1"/>
        <v>-981</v>
      </c>
      <c r="G47" s="1">
        <f t="shared" si="2"/>
        <v>1.9212100000004284E-2</v>
      </c>
      <c r="H47" s="1">
        <f>G47</f>
        <v>1.9212100000004284E-2</v>
      </c>
      <c r="J47" s="2"/>
      <c r="L47" s="2"/>
      <c r="M47" s="2"/>
      <c r="N47" s="2"/>
      <c r="O47" s="1">
        <f t="shared" ca="1" si="6"/>
        <v>3.1404300523229177E-4</v>
      </c>
      <c r="P47" s="1">
        <f t="shared" si="4"/>
        <v>30363.101000000002</v>
      </c>
      <c r="Q47" s="1">
        <f t="shared" si="5"/>
        <v>1.9212100000004284E-2</v>
      </c>
    </row>
    <row r="48" spans="1:34" x14ac:dyDescent="0.2">
      <c r="A48" s="1" t="s">
        <v>53</v>
      </c>
      <c r="C48" s="37">
        <v>45493.404999999999</v>
      </c>
      <c r="D48" s="21"/>
      <c r="E48" s="1">
        <f t="shared" si="0"/>
        <v>-848.9763978285107</v>
      </c>
      <c r="F48" s="1">
        <f t="shared" si="1"/>
        <v>-849</v>
      </c>
      <c r="G48" s="1">
        <f t="shared" si="2"/>
        <v>1.9990900000266265E-2</v>
      </c>
      <c r="H48" s="1">
        <f>G48</f>
        <v>1.9990900000266265E-2</v>
      </c>
      <c r="J48" s="2"/>
      <c r="L48" s="2"/>
      <c r="M48" s="2"/>
      <c r="N48" s="2"/>
      <c r="O48" s="1">
        <f t="shared" ca="1" si="6"/>
        <v>2.1678815663912635E-4</v>
      </c>
      <c r="P48" s="1">
        <f t="shared" si="4"/>
        <v>30474.904999999999</v>
      </c>
      <c r="Q48" s="1">
        <f t="shared" si="5"/>
        <v>1.9990900000266265E-2</v>
      </c>
      <c r="AD48" s="1">
        <v>4</v>
      </c>
      <c r="AF48" s="1" t="s">
        <v>29</v>
      </c>
      <c r="AH48" s="1" t="s">
        <v>31</v>
      </c>
    </row>
    <row r="49" spans="1:34" x14ac:dyDescent="0.2">
      <c r="A49" s="1" t="s">
        <v>53</v>
      </c>
      <c r="C49" s="37">
        <v>46189.62</v>
      </c>
      <c r="D49" s="21"/>
      <c r="E49" s="1">
        <f t="shared" si="0"/>
        <v>-26.99310420225779</v>
      </c>
      <c r="F49" s="1">
        <f t="shared" si="1"/>
        <v>-27</v>
      </c>
      <c r="G49" s="1">
        <f t="shared" si="2"/>
        <v>5.8407000033184886E-3</v>
      </c>
      <c r="H49" s="1">
        <f>G49</f>
        <v>5.8407000033184886E-3</v>
      </c>
      <c r="J49" s="2"/>
      <c r="L49" s="2"/>
      <c r="M49" s="2"/>
      <c r="N49" s="2"/>
      <c r="O49" s="1">
        <f t="shared" ca="1" si="6"/>
        <v>-3.888443096001314E-4</v>
      </c>
      <c r="P49" s="1">
        <f t="shared" si="4"/>
        <v>31171.120000000003</v>
      </c>
      <c r="Q49" s="1">
        <f t="shared" si="5"/>
        <v>5.8407000033184886E-3</v>
      </c>
      <c r="AD49" s="1">
        <v>9</v>
      </c>
      <c r="AF49" s="1" t="s">
        <v>29</v>
      </c>
      <c r="AH49" s="1" t="s">
        <v>31</v>
      </c>
    </row>
    <row r="50" spans="1:34" x14ac:dyDescent="0.2">
      <c r="A50" s="1" t="s">
        <v>30</v>
      </c>
      <c r="C50" s="37">
        <v>46212.483</v>
      </c>
      <c r="D50" s="21"/>
      <c r="E50" s="1">
        <f t="shared" si="0"/>
        <v>0</v>
      </c>
      <c r="F50" s="1">
        <f t="shared" si="1"/>
        <v>0</v>
      </c>
      <c r="G50" s="1">
        <f t="shared" si="2"/>
        <v>0</v>
      </c>
      <c r="I50" s="1">
        <f t="shared" ref="I50:I58" si="7">G50</f>
        <v>0</v>
      </c>
      <c r="J50" s="2"/>
      <c r="L50" s="2"/>
      <c r="M50" s="2"/>
      <c r="N50" s="2"/>
      <c r="O50" s="1">
        <f t="shared" ca="1" si="6"/>
        <v>-4.0873734681236978E-4</v>
      </c>
      <c r="P50" s="7">
        <f t="shared" si="4"/>
        <v>31193.983</v>
      </c>
      <c r="AD50" s="1">
        <v>7</v>
      </c>
      <c r="AF50" s="1" t="s">
        <v>29</v>
      </c>
      <c r="AH50" s="1" t="s">
        <v>31</v>
      </c>
    </row>
    <row r="51" spans="1:34" x14ac:dyDescent="0.2">
      <c r="A51" s="1" t="s">
        <v>30</v>
      </c>
      <c r="C51" s="37">
        <v>46245.5</v>
      </c>
      <c r="D51" s="21"/>
      <c r="E51" s="1">
        <f t="shared" si="0"/>
        <v>38.981381334297168</v>
      </c>
      <c r="F51" s="1">
        <f t="shared" si="1"/>
        <v>39</v>
      </c>
      <c r="G51" s="1">
        <f t="shared" si="2"/>
        <v>-1.5769899997394532E-2</v>
      </c>
      <c r="I51" s="1">
        <f t="shared" si="7"/>
        <v>-1.5769899997394532E-2</v>
      </c>
      <c r="J51" s="2"/>
      <c r="L51" s="2"/>
      <c r="M51" s="2"/>
      <c r="N51" s="2"/>
      <c r="O51" s="1">
        <f t="shared" ca="1" si="6"/>
        <v>-4.3747173389671411E-4</v>
      </c>
      <c r="P51" s="7">
        <f t="shared" si="4"/>
        <v>31227</v>
      </c>
      <c r="AD51" s="1">
        <v>7</v>
      </c>
      <c r="AF51" s="1" t="s">
        <v>29</v>
      </c>
      <c r="AH51" s="1" t="s">
        <v>31</v>
      </c>
    </row>
    <row r="52" spans="1:34" x14ac:dyDescent="0.2">
      <c r="A52" s="1" t="s">
        <v>30</v>
      </c>
      <c r="B52" s="16" t="s">
        <v>46</v>
      </c>
      <c r="C52" s="37">
        <v>46248.457999999999</v>
      </c>
      <c r="D52" s="33" t="s">
        <v>54</v>
      </c>
      <c r="E52" s="1">
        <f t="shared" si="0"/>
        <v>42.473731517136358</v>
      </c>
      <c r="F52" s="1">
        <f t="shared" si="1"/>
        <v>42.5</v>
      </c>
      <c r="G52" s="1">
        <f t="shared" si="2"/>
        <v>-2.2249250003369525E-2</v>
      </c>
      <c r="I52" s="1">
        <f t="shared" si="7"/>
        <v>-2.2249250003369525E-2</v>
      </c>
      <c r="J52" s="2"/>
      <c r="L52" s="2"/>
      <c r="M52" s="2"/>
      <c r="N52" s="2"/>
      <c r="O52" s="1">
        <f t="shared" ca="1" si="6"/>
        <v>-4.4005046094274501E-4</v>
      </c>
      <c r="P52" s="7">
        <f t="shared" si="4"/>
        <v>31229.957999999999</v>
      </c>
      <c r="AD52" s="1">
        <v>10</v>
      </c>
      <c r="AF52" s="1" t="s">
        <v>29</v>
      </c>
      <c r="AH52" s="1" t="s">
        <v>31</v>
      </c>
    </row>
    <row r="53" spans="1:34" x14ac:dyDescent="0.2">
      <c r="A53" s="77" t="s">
        <v>201</v>
      </c>
      <c r="B53" s="86" t="s">
        <v>47</v>
      </c>
      <c r="C53" s="94">
        <v>46251.455999999998</v>
      </c>
      <c r="D53" s="94" t="s">
        <v>71</v>
      </c>
      <c r="E53" s="54">
        <f t="shared" si="0"/>
        <v>46.013307530711415</v>
      </c>
      <c r="F53" s="1">
        <f t="shared" si="1"/>
        <v>46</v>
      </c>
      <c r="G53" s="1">
        <f t="shared" si="2"/>
        <v>1.1271399998804554E-2</v>
      </c>
      <c r="H53" s="20"/>
      <c r="I53" s="1">
        <f t="shared" si="7"/>
        <v>1.1271399998804554E-2</v>
      </c>
      <c r="J53" s="2"/>
      <c r="O53" s="1">
        <f t="shared" ca="1" si="6"/>
        <v>-4.4262918798877596E-4</v>
      </c>
      <c r="P53" s="7">
        <f t="shared" si="4"/>
        <v>31232.955999999998</v>
      </c>
      <c r="Q53" s="1">
        <f>G53</f>
        <v>1.1271399998804554E-2</v>
      </c>
      <c r="AD53" s="1">
        <v>11</v>
      </c>
      <c r="AF53" s="1" t="s">
        <v>33</v>
      </c>
      <c r="AH53" s="1" t="s">
        <v>31</v>
      </c>
    </row>
    <row r="54" spans="1:34" x14ac:dyDescent="0.2">
      <c r="A54" s="77" t="s">
        <v>201</v>
      </c>
      <c r="B54" s="86" t="s">
        <v>46</v>
      </c>
      <c r="C54" s="77">
        <v>46270.506999999998</v>
      </c>
      <c r="D54" s="77" t="s">
        <v>71</v>
      </c>
      <c r="E54" s="54">
        <f t="shared" si="0"/>
        <v>68.505790063942143</v>
      </c>
      <c r="F54" s="1">
        <f t="shared" si="1"/>
        <v>68.5</v>
      </c>
      <c r="G54" s="1">
        <f t="shared" si="2"/>
        <v>4.9041499951272272E-3</v>
      </c>
      <c r="H54" s="20"/>
      <c r="I54" s="1">
        <f t="shared" si="7"/>
        <v>4.9041499951272272E-3</v>
      </c>
      <c r="J54" s="2"/>
      <c r="O54" s="1">
        <f t="shared" ca="1" si="6"/>
        <v>-4.592067189989746E-4</v>
      </c>
      <c r="P54" s="7">
        <f t="shared" si="4"/>
        <v>31252.006999999998</v>
      </c>
      <c r="Q54" s="1">
        <f>G54</f>
        <v>4.9041499951272272E-3</v>
      </c>
      <c r="AD54" s="1">
        <v>13</v>
      </c>
      <c r="AF54" s="1" t="s">
        <v>35</v>
      </c>
      <c r="AH54" s="1" t="s">
        <v>31</v>
      </c>
    </row>
    <row r="55" spans="1:34" x14ac:dyDescent="0.2">
      <c r="A55" s="77" t="s">
        <v>201</v>
      </c>
      <c r="B55" s="86" t="s">
        <v>47</v>
      </c>
      <c r="C55" s="77">
        <v>46296.332999999999</v>
      </c>
      <c r="D55" s="77" t="s">
        <v>71</v>
      </c>
      <c r="E55" s="54">
        <f t="shared" si="0"/>
        <v>98.997147677886474</v>
      </c>
      <c r="F55" s="1">
        <f t="shared" si="1"/>
        <v>99</v>
      </c>
      <c r="G55" s="1">
        <f t="shared" si="2"/>
        <v>-2.4159000022336841E-3</v>
      </c>
      <c r="H55" s="20"/>
      <c r="I55" s="1">
        <f t="shared" si="7"/>
        <v>-2.4159000022336841E-3</v>
      </c>
      <c r="J55" s="2"/>
      <c r="O55" s="1">
        <f t="shared" ca="1" si="6"/>
        <v>-4.8167848325724388E-4</v>
      </c>
      <c r="P55" s="7">
        <f t="shared" si="4"/>
        <v>31277.832999999999</v>
      </c>
      <c r="Q55" s="1">
        <f>G55</f>
        <v>-2.4159000022336841E-3</v>
      </c>
      <c r="AD55" s="1">
        <v>7</v>
      </c>
      <c r="AF55" s="1" t="s">
        <v>37</v>
      </c>
      <c r="AH55" s="1" t="s">
        <v>31</v>
      </c>
    </row>
    <row r="56" spans="1:34" x14ac:dyDescent="0.2">
      <c r="A56" s="72" t="s">
        <v>210</v>
      </c>
      <c r="B56" s="73" t="s">
        <v>46</v>
      </c>
      <c r="C56" s="72">
        <v>46298.442000000003</v>
      </c>
      <c r="D56" s="72" t="s">
        <v>71</v>
      </c>
      <c r="E56" s="54">
        <f t="shared" si="0"/>
        <v>101.48712960338516</v>
      </c>
      <c r="F56" s="1">
        <f t="shared" si="1"/>
        <v>101.5</v>
      </c>
      <c r="G56" s="1">
        <f t="shared" si="2"/>
        <v>-1.0901149995333981E-2</v>
      </c>
      <c r="H56" s="20"/>
      <c r="I56" s="1">
        <f t="shared" si="7"/>
        <v>-1.0901149995333981E-2</v>
      </c>
      <c r="J56" s="2"/>
      <c r="O56" s="1">
        <f t="shared" ca="1" si="6"/>
        <v>-4.8352043114726598E-4</v>
      </c>
      <c r="P56" s="7">
        <f t="shared" si="4"/>
        <v>31279.942000000003</v>
      </c>
      <c r="Q56" s="1">
        <f>G56</f>
        <v>-1.0901149995333981E-2</v>
      </c>
      <c r="AD56" s="1">
        <v>25</v>
      </c>
      <c r="AF56" s="1" t="s">
        <v>33</v>
      </c>
      <c r="AH56" s="1" t="s">
        <v>31</v>
      </c>
    </row>
    <row r="57" spans="1:34" x14ac:dyDescent="0.2">
      <c r="A57" s="1" t="s">
        <v>32</v>
      </c>
      <c r="C57" s="37">
        <v>46299.442000000003</v>
      </c>
      <c r="D57" s="21"/>
      <c r="E57" s="1">
        <f t="shared" si="0"/>
        <v>102.66777537175591</v>
      </c>
      <c r="F57" s="1">
        <f t="shared" si="1"/>
        <v>102.5</v>
      </c>
      <c r="I57" s="1">
        <f t="shared" si="7"/>
        <v>0</v>
      </c>
      <c r="J57" s="2"/>
      <c r="O57" s="1">
        <f t="shared" ca="1" si="6"/>
        <v>-4.8425721030327478E-4</v>
      </c>
      <c r="P57" s="7">
        <f t="shared" si="4"/>
        <v>31280.942000000003</v>
      </c>
      <c r="AD57" s="1">
        <v>14</v>
      </c>
      <c r="AF57" s="1" t="s">
        <v>40</v>
      </c>
      <c r="AH57" s="1" t="s">
        <v>31</v>
      </c>
    </row>
    <row r="58" spans="1:34" x14ac:dyDescent="0.2">
      <c r="A58" s="1" t="s">
        <v>32</v>
      </c>
      <c r="C58" s="37">
        <v>46307.338000000003</v>
      </c>
      <c r="D58" s="21"/>
      <c r="E58" s="1">
        <f t="shared" si="0"/>
        <v>111.99015435881219</v>
      </c>
      <c r="F58" s="1">
        <f t="shared" si="1"/>
        <v>112</v>
      </c>
      <c r="G58" s="1">
        <f t="shared" ref="G58:G89" si="8">C58-(C$7+C$8*F58)</f>
        <v>-8.339199994225055E-3</v>
      </c>
      <c r="I58" s="1">
        <f t="shared" si="7"/>
        <v>-8.339199994225055E-3</v>
      </c>
      <c r="J58" s="2"/>
      <c r="O58" s="1">
        <f t="shared" ca="1" si="6"/>
        <v>-4.9125661228535873E-4</v>
      </c>
      <c r="P58" s="7">
        <f t="shared" si="4"/>
        <v>31288.838000000003</v>
      </c>
    </row>
    <row r="59" spans="1:34" x14ac:dyDescent="0.2">
      <c r="A59" s="72" t="s">
        <v>217</v>
      </c>
      <c r="B59" s="73" t="s">
        <v>46</v>
      </c>
      <c r="C59" s="72">
        <v>46449.209000000003</v>
      </c>
      <c r="D59" s="72" t="s">
        <v>71</v>
      </c>
      <c r="E59" s="54">
        <f t="shared" si="0"/>
        <v>279.48955016333929</v>
      </c>
      <c r="F59" s="1">
        <f t="shared" si="1"/>
        <v>279.5</v>
      </c>
      <c r="G59" s="1">
        <f t="shared" si="8"/>
        <v>-8.8509499983047135E-3</v>
      </c>
      <c r="H59" s="20"/>
      <c r="J59" s="2"/>
      <c r="K59" s="1">
        <f>G59</f>
        <v>-8.8509499983047135E-3</v>
      </c>
      <c r="O59" s="1">
        <f t="shared" ca="1" si="6"/>
        <v>-6.1466712091683758E-4</v>
      </c>
      <c r="P59" s="7">
        <f t="shared" si="4"/>
        <v>31430.709000000003</v>
      </c>
      <c r="Q59" s="1">
        <f t="shared" ref="Q59:Q80" si="9">G59</f>
        <v>-8.8509499983047135E-3</v>
      </c>
      <c r="AD59" s="1">
        <v>34</v>
      </c>
      <c r="AF59" s="1" t="s">
        <v>33</v>
      </c>
      <c r="AH59" s="1" t="s">
        <v>31</v>
      </c>
    </row>
    <row r="60" spans="1:34" x14ac:dyDescent="0.2">
      <c r="A60" s="72" t="s">
        <v>221</v>
      </c>
      <c r="B60" s="73" t="s">
        <v>47</v>
      </c>
      <c r="C60" s="72">
        <v>46555.514000000003</v>
      </c>
      <c r="D60" s="72" t="s">
        <v>71</v>
      </c>
      <c r="E60" s="54">
        <f t="shared" si="0"/>
        <v>404.9980985699932</v>
      </c>
      <c r="F60" s="1">
        <f t="shared" si="1"/>
        <v>405</v>
      </c>
      <c r="G60" s="1">
        <f t="shared" si="8"/>
        <v>-1.610499995877035E-3</v>
      </c>
      <c r="H60" s="20"/>
      <c r="I60" s="1">
        <f t="shared" ref="I60:I87" si="10">G60</f>
        <v>-1.610499995877035E-3</v>
      </c>
      <c r="J60" s="2"/>
      <c r="O60" s="1">
        <f t="shared" ca="1" si="6"/>
        <v>-7.0713290499594566E-4</v>
      </c>
      <c r="P60" s="7">
        <f t="shared" si="4"/>
        <v>31537.014000000003</v>
      </c>
      <c r="Q60" s="1">
        <f t="shared" si="9"/>
        <v>-1.610499995877035E-3</v>
      </c>
    </row>
    <row r="61" spans="1:34" x14ac:dyDescent="0.2">
      <c r="A61" s="72" t="s">
        <v>221</v>
      </c>
      <c r="B61" s="73" t="s">
        <v>47</v>
      </c>
      <c r="C61" s="72">
        <v>46578.372000000003</v>
      </c>
      <c r="D61" s="72" t="s">
        <v>71</v>
      </c>
      <c r="E61" s="54">
        <f t="shared" si="0"/>
        <v>431.98529954341222</v>
      </c>
      <c r="F61" s="1">
        <f t="shared" si="1"/>
        <v>432</v>
      </c>
      <c r="G61" s="1">
        <f t="shared" si="8"/>
        <v>-1.2451199996576179E-2</v>
      </c>
      <c r="H61" s="20"/>
      <c r="I61" s="1">
        <f t="shared" si="10"/>
        <v>-1.2451199996576179E-2</v>
      </c>
      <c r="J61" s="2"/>
      <c r="O61" s="1">
        <f t="shared" ca="1" si="6"/>
        <v>-7.2702594220818405E-4</v>
      </c>
      <c r="P61" s="7">
        <f t="shared" si="4"/>
        <v>31559.872000000003</v>
      </c>
      <c r="Q61" s="1">
        <f t="shared" si="9"/>
        <v>-1.2451199996576179E-2</v>
      </c>
    </row>
    <row r="62" spans="1:34" x14ac:dyDescent="0.2">
      <c r="A62" s="72" t="s">
        <v>221</v>
      </c>
      <c r="B62" s="73" t="s">
        <v>47</v>
      </c>
      <c r="C62" s="72">
        <v>46616.483</v>
      </c>
      <c r="D62" s="72" t="s">
        <v>71</v>
      </c>
      <c r="E62" s="54">
        <f t="shared" si="0"/>
        <v>476.98089042178691</v>
      </c>
      <c r="F62" s="1">
        <f t="shared" si="1"/>
        <v>477</v>
      </c>
      <c r="G62" s="1">
        <f t="shared" si="8"/>
        <v>-1.6185699998459313E-2</v>
      </c>
      <c r="H62" s="20"/>
      <c r="I62" s="1">
        <f t="shared" si="10"/>
        <v>-1.6185699998459313E-2</v>
      </c>
      <c r="J62" s="2"/>
      <c r="O62" s="1">
        <f t="shared" ca="1" si="6"/>
        <v>-7.6018100422858143E-4</v>
      </c>
      <c r="P62" s="7">
        <f t="shared" si="4"/>
        <v>31597.983</v>
      </c>
      <c r="Q62" s="1">
        <f t="shared" si="9"/>
        <v>-1.6185699998459313E-2</v>
      </c>
    </row>
    <row r="63" spans="1:34" x14ac:dyDescent="0.2">
      <c r="A63" s="72" t="s">
        <v>221</v>
      </c>
      <c r="B63" s="73" t="s">
        <v>47</v>
      </c>
      <c r="C63" s="72">
        <v>46616.487999999998</v>
      </c>
      <c r="D63" s="72" t="s">
        <v>71</v>
      </c>
      <c r="E63" s="54">
        <f t="shared" si="0"/>
        <v>476.98679365062566</v>
      </c>
      <c r="F63" s="1">
        <f t="shared" si="1"/>
        <v>477</v>
      </c>
      <c r="G63" s="1">
        <f t="shared" si="8"/>
        <v>-1.1185700001078658E-2</v>
      </c>
      <c r="H63" s="20"/>
      <c r="I63" s="1">
        <f t="shared" si="10"/>
        <v>-1.1185700001078658E-2</v>
      </c>
      <c r="K63" s="2"/>
      <c r="O63" s="1">
        <f t="shared" ca="1" si="6"/>
        <v>-7.6018100422858143E-4</v>
      </c>
      <c r="P63" s="7">
        <f t="shared" si="4"/>
        <v>31597.987999999998</v>
      </c>
      <c r="Q63" s="1">
        <f t="shared" si="9"/>
        <v>-1.1185700001078658E-2</v>
      </c>
    </row>
    <row r="64" spans="1:34" x14ac:dyDescent="0.2">
      <c r="A64" s="72" t="s">
        <v>221</v>
      </c>
      <c r="B64" s="73" t="s">
        <v>47</v>
      </c>
      <c r="C64" s="72">
        <v>46616.498</v>
      </c>
      <c r="D64" s="72" t="s">
        <v>71</v>
      </c>
      <c r="E64" s="54">
        <f t="shared" si="0"/>
        <v>476.99860010831179</v>
      </c>
      <c r="F64" s="1">
        <f t="shared" si="1"/>
        <v>477</v>
      </c>
      <c r="G64" s="1">
        <f t="shared" si="8"/>
        <v>-1.1856999990413897E-3</v>
      </c>
      <c r="H64" s="20"/>
      <c r="I64" s="1">
        <f t="shared" si="10"/>
        <v>-1.1856999990413897E-3</v>
      </c>
      <c r="O64" s="1">
        <f t="shared" ca="1" si="6"/>
        <v>-7.6018100422858143E-4</v>
      </c>
      <c r="P64" s="7">
        <f t="shared" si="4"/>
        <v>31597.998</v>
      </c>
      <c r="Q64" s="1">
        <f t="shared" si="9"/>
        <v>-1.1856999990413897E-3</v>
      </c>
    </row>
    <row r="65" spans="1:17" x14ac:dyDescent="0.2">
      <c r="A65" s="72" t="s">
        <v>221</v>
      </c>
      <c r="B65" s="73" t="s">
        <v>47</v>
      </c>
      <c r="C65" s="72">
        <v>46622.421999999999</v>
      </c>
      <c r="D65" s="72" t="s">
        <v>71</v>
      </c>
      <c r="E65" s="54">
        <f t="shared" si="0"/>
        <v>483.99274564013905</v>
      </c>
      <c r="F65" s="1">
        <f t="shared" si="1"/>
        <v>484</v>
      </c>
      <c r="G65" s="1">
        <f t="shared" si="8"/>
        <v>-6.1444000020856038E-3</v>
      </c>
      <c r="H65" s="20"/>
      <c r="I65" s="1">
        <f t="shared" si="10"/>
        <v>-6.1444000020856038E-3</v>
      </c>
      <c r="O65" s="1">
        <f t="shared" ca="1" si="6"/>
        <v>-7.6533845832064311E-4</v>
      </c>
      <c r="P65" s="7">
        <f t="shared" si="4"/>
        <v>31603.921999999999</v>
      </c>
      <c r="Q65" s="1">
        <f t="shared" si="9"/>
        <v>-6.1444000020856038E-3</v>
      </c>
    </row>
    <row r="66" spans="1:17" x14ac:dyDescent="0.2">
      <c r="A66" s="72" t="s">
        <v>221</v>
      </c>
      <c r="B66" s="73" t="s">
        <v>47</v>
      </c>
      <c r="C66" s="72">
        <v>46622.423999999999</v>
      </c>
      <c r="D66" s="72" t="s">
        <v>71</v>
      </c>
      <c r="E66" s="54">
        <f t="shared" si="0"/>
        <v>483.99510693167628</v>
      </c>
      <c r="F66" s="1">
        <f t="shared" si="1"/>
        <v>484</v>
      </c>
      <c r="G66" s="1">
        <f t="shared" si="8"/>
        <v>-4.1444000016781501E-3</v>
      </c>
      <c r="H66" s="20"/>
      <c r="I66" s="1">
        <f t="shared" si="10"/>
        <v>-4.1444000016781501E-3</v>
      </c>
      <c r="O66" s="1">
        <f t="shared" ca="1" si="6"/>
        <v>-7.6533845832064311E-4</v>
      </c>
      <c r="P66" s="7">
        <f t="shared" si="4"/>
        <v>31603.923999999999</v>
      </c>
      <c r="Q66" s="1">
        <f t="shared" si="9"/>
        <v>-4.1444000016781501E-3</v>
      </c>
    </row>
    <row r="67" spans="1:17" x14ac:dyDescent="0.2">
      <c r="A67" s="72" t="s">
        <v>221</v>
      </c>
      <c r="B67" s="73" t="s">
        <v>47</v>
      </c>
      <c r="C67" s="72">
        <v>46622.430999999997</v>
      </c>
      <c r="D67" s="72" t="s">
        <v>71</v>
      </c>
      <c r="E67" s="54">
        <f t="shared" si="0"/>
        <v>484.00337145205225</v>
      </c>
      <c r="F67" s="1">
        <f t="shared" si="1"/>
        <v>484</v>
      </c>
      <c r="G67" s="1">
        <f t="shared" si="8"/>
        <v>2.8555999961099587E-3</v>
      </c>
      <c r="H67" s="20"/>
      <c r="I67" s="1">
        <f t="shared" si="10"/>
        <v>2.8555999961099587E-3</v>
      </c>
      <c r="O67" s="1">
        <f t="shared" ca="1" si="6"/>
        <v>-7.6533845832064311E-4</v>
      </c>
      <c r="P67" s="7">
        <f t="shared" si="4"/>
        <v>31603.930999999997</v>
      </c>
      <c r="Q67" s="1">
        <f t="shared" si="9"/>
        <v>2.8555999961099587E-3</v>
      </c>
    </row>
    <row r="68" spans="1:17" x14ac:dyDescent="0.2">
      <c r="A68" s="72" t="s">
        <v>221</v>
      </c>
      <c r="B68" s="73" t="s">
        <v>47</v>
      </c>
      <c r="C68" s="72">
        <v>46622.436000000002</v>
      </c>
      <c r="D68" s="72" t="s">
        <v>71</v>
      </c>
      <c r="E68" s="54">
        <f t="shared" si="0"/>
        <v>484.00927468089964</v>
      </c>
      <c r="F68" s="1">
        <f t="shared" si="1"/>
        <v>484</v>
      </c>
      <c r="G68" s="1">
        <f t="shared" si="8"/>
        <v>7.8556000007665716E-3</v>
      </c>
      <c r="H68" s="20"/>
      <c r="I68" s="1">
        <f t="shared" si="10"/>
        <v>7.8556000007665716E-3</v>
      </c>
      <c r="O68" s="1">
        <f t="shared" ca="1" si="6"/>
        <v>-7.6533845832064311E-4</v>
      </c>
      <c r="P68" s="7">
        <f t="shared" si="4"/>
        <v>31603.936000000002</v>
      </c>
      <c r="Q68" s="1">
        <f t="shared" si="9"/>
        <v>7.8556000007665716E-3</v>
      </c>
    </row>
    <row r="69" spans="1:17" x14ac:dyDescent="0.2">
      <c r="A69" s="72" t="s">
        <v>221</v>
      </c>
      <c r="B69" s="73" t="s">
        <v>47</v>
      </c>
      <c r="C69" s="72">
        <v>46672.398000000001</v>
      </c>
      <c r="D69" s="72" t="s">
        <v>71</v>
      </c>
      <c r="E69" s="54">
        <f t="shared" si="0"/>
        <v>542.996698560239</v>
      </c>
      <c r="F69" s="1">
        <f t="shared" si="1"/>
        <v>543</v>
      </c>
      <c r="G69" s="1">
        <f t="shared" si="8"/>
        <v>-2.796299995679874E-3</v>
      </c>
      <c r="H69" s="20"/>
      <c r="I69" s="1">
        <f t="shared" si="10"/>
        <v>-2.796299995679874E-3</v>
      </c>
      <c r="O69" s="1">
        <f t="shared" ca="1" si="6"/>
        <v>-8.0880842852516419E-4</v>
      </c>
      <c r="P69" s="7">
        <f t="shared" si="4"/>
        <v>31653.898000000001</v>
      </c>
      <c r="Q69" s="1">
        <f t="shared" si="9"/>
        <v>-2.796299995679874E-3</v>
      </c>
    </row>
    <row r="70" spans="1:17" x14ac:dyDescent="0.2">
      <c r="A70" s="72" t="s">
        <v>221</v>
      </c>
      <c r="B70" s="73" t="s">
        <v>47</v>
      </c>
      <c r="C70" s="72">
        <v>46672.398999999998</v>
      </c>
      <c r="D70" s="72" t="s">
        <v>71</v>
      </c>
      <c r="E70" s="54">
        <f t="shared" si="0"/>
        <v>542.99787920600329</v>
      </c>
      <c r="F70" s="1">
        <f t="shared" si="1"/>
        <v>543</v>
      </c>
      <c r="G70" s="1">
        <f t="shared" si="8"/>
        <v>-1.796299999114126E-3</v>
      </c>
      <c r="H70" s="20"/>
      <c r="I70" s="1">
        <f t="shared" si="10"/>
        <v>-1.796299999114126E-3</v>
      </c>
      <c r="O70" s="1">
        <f t="shared" ca="1" si="6"/>
        <v>-8.0880842852516419E-4</v>
      </c>
      <c r="P70" s="7">
        <f t="shared" si="4"/>
        <v>31653.898999999998</v>
      </c>
      <c r="Q70" s="1">
        <f t="shared" si="9"/>
        <v>-1.796299999114126E-3</v>
      </c>
    </row>
    <row r="71" spans="1:17" x14ac:dyDescent="0.2">
      <c r="A71" s="72" t="s">
        <v>221</v>
      </c>
      <c r="B71" s="73" t="s">
        <v>47</v>
      </c>
      <c r="C71" s="72">
        <v>46672.409</v>
      </c>
      <c r="D71" s="72" t="s">
        <v>71</v>
      </c>
      <c r="E71" s="54">
        <f t="shared" si="0"/>
        <v>543.00968566368942</v>
      </c>
      <c r="F71" s="1">
        <f t="shared" si="1"/>
        <v>543</v>
      </c>
      <c r="G71" s="1">
        <f t="shared" si="8"/>
        <v>8.2037000029231422E-3</v>
      </c>
      <c r="H71" s="20"/>
      <c r="I71" s="1">
        <f t="shared" si="10"/>
        <v>8.2037000029231422E-3</v>
      </c>
      <c r="O71" s="1">
        <f t="shared" ca="1" si="6"/>
        <v>-8.0880842852516419E-4</v>
      </c>
      <c r="P71" s="7">
        <f t="shared" si="4"/>
        <v>31653.909</v>
      </c>
      <c r="Q71" s="1">
        <f t="shared" si="9"/>
        <v>8.2037000029231422E-3</v>
      </c>
    </row>
    <row r="72" spans="1:17" x14ac:dyDescent="0.2">
      <c r="A72" s="72" t="s">
        <v>260</v>
      </c>
      <c r="B72" s="73" t="s">
        <v>47</v>
      </c>
      <c r="C72" s="72">
        <v>46915.478000000003</v>
      </c>
      <c r="D72" s="72" t="s">
        <v>71</v>
      </c>
      <c r="E72" s="54">
        <f t="shared" si="0"/>
        <v>829.98807193580524</v>
      </c>
      <c r="F72" s="1">
        <f t="shared" si="1"/>
        <v>830</v>
      </c>
      <c r="G72" s="1">
        <f t="shared" si="8"/>
        <v>-1.0103000000526663E-2</v>
      </c>
      <c r="H72" s="20"/>
      <c r="I72" s="1">
        <f t="shared" si="10"/>
        <v>-1.0103000000526663E-2</v>
      </c>
      <c r="O72" s="1">
        <f t="shared" ca="1" si="6"/>
        <v>-1.0202640462996981E-3</v>
      </c>
      <c r="P72" s="7">
        <f t="shared" si="4"/>
        <v>31896.978000000003</v>
      </c>
      <c r="Q72" s="1">
        <f t="shared" si="9"/>
        <v>-1.0103000000526663E-2</v>
      </c>
    </row>
    <row r="73" spans="1:17" x14ac:dyDescent="0.2">
      <c r="A73" s="72" t="s">
        <v>260</v>
      </c>
      <c r="B73" s="73" t="s">
        <v>47</v>
      </c>
      <c r="C73" s="72">
        <v>46915.481</v>
      </c>
      <c r="D73" s="72" t="s">
        <v>71</v>
      </c>
      <c r="E73" s="54">
        <f t="shared" si="0"/>
        <v>829.99161387310676</v>
      </c>
      <c r="F73" s="1">
        <f t="shared" si="1"/>
        <v>830</v>
      </c>
      <c r="G73" s="1">
        <f t="shared" si="8"/>
        <v>-7.1030000035534613E-3</v>
      </c>
      <c r="H73" s="20"/>
      <c r="I73" s="1">
        <f t="shared" si="10"/>
        <v>-7.1030000035534613E-3</v>
      </c>
      <c r="O73" s="1">
        <f t="shared" ca="1" si="6"/>
        <v>-1.0202640462996981E-3</v>
      </c>
      <c r="P73" s="7">
        <f t="shared" si="4"/>
        <v>31896.981</v>
      </c>
      <c r="Q73" s="1">
        <f t="shared" si="9"/>
        <v>-7.1030000035534613E-3</v>
      </c>
    </row>
    <row r="74" spans="1:17" x14ac:dyDescent="0.2">
      <c r="A74" s="72" t="s">
        <v>260</v>
      </c>
      <c r="B74" s="73" t="s">
        <v>47</v>
      </c>
      <c r="C74" s="72">
        <v>46915.487000000001</v>
      </c>
      <c r="D74" s="72" t="s">
        <v>71</v>
      </c>
      <c r="E74" s="54">
        <f t="shared" si="0"/>
        <v>829.99869774771844</v>
      </c>
      <c r="F74" s="1">
        <f t="shared" si="1"/>
        <v>830</v>
      </c>
      <c r="G74" s="1">
        <f t="shared" si="8"/>
        <v>-1.1030000023311004E-3</v>
      </c>
      <c r="H74" s="20"/>
      <c r="I74" s="1">
        <f t="shared" si="10"/>
        <v>-1.1030000023311004E-3</v>
      </c>
      <c r="O74" s="1">
        <f t="shared" ca="1" si="6"/>
        <v>-1.0202640462996981E-3</v>
      </c>
      <c r="P74" s="7">
        <f t="shared" si="4"/>
        <v>31896.987000000001</v>
      </c>
      <c r="Q74" s="1">
        <f t="shared" si="9"/>
        <v>-1.1030000023311004E-3</v>
      </c>
    </row>
    <row r="75" spans="1:17" x14ac:dyDescent="0.2">
      <c r="A75" s="72" t="s">
        <v>260</v>
      </c>
      <c r="B75" s="73" t="s">
        <v>47</v>
      </c>
      <c r="C75" s="72">
        <v>47662.523999999998</v>
      </c>
      <c r="D75" s="72" t="s">
        <v>71</v>
      </c>
      <c r="E75" s="54">
        <f t="shared" si="0"/>
        <v>1711.9847706141018</v>
      </c>
      <c r="F75" s="1">
        <f t="shared" si="1"/>
        <v>1712</v>
      </c>
      <c r="G75" s="1">
        <f t="shared" si="8"/>
        <v>-1.2899200002721045E-2</v>
      </c>
      <c r="H75" s="20"/>
      <c r="I75" s="1">
        <f t="shared" si="10"/>
        <v>-1.2899200002721045E-2</v>
      </c>
      <c r="O75" s="1">
        <f t="shared" ca="1" si="6"/>
        <v>-1.6701032618994856E-3</v>
      </c>
      <c r="P75" s="7">
        <f t="shared" si="4"/>
        <v>32644.023999999998</v>
      </c>
      <c r="Q75" s="1">
        <f t="shared" si="9"/>
        <v>-1.2899200002721045E-2</v>
      </c>
    </row>
    <row r="76" spans="1:17" x14ac:dyDescent="0.2">
      <c r="A76" s="72" t="s">
        <v>270</v>
      </c>
      <c r="B76" s="73" t="s">
        <v>47</v>
      </c>
      <c r="C76" s="72">
        <v>48410.427000000003</v>
      </c>
      <c r="D76" s="72" t="s">
        <v>71</v>
      </c>
      <c r="E76" s="54">
        <f t="shared" si="0"/>
        <v>2594.9932827159046</v>
      </c>
      <c r="F76" s="1">
        <f t="shared" si="1"/>
        <v>2595</v>
      </c>
      <c r="G76" s="1">
        <f t="shared" si="8"/>
        <v>-5.6894999943324365E-3</v>
      </c>
      <c r="H76" s="20"/>
      <c r="I76" s="1">
        <f t="shared" si="10"/>
        <v>-5.6894999943324365E-3</v>
      </c>
      <c r="O76" s="1">
        <f t="shared" ca="1" si="6"/>
        <v>-2.3206792566552821E-3</v>
      </c>
      <c r="P76" s="7">
        <f t="shared" si="4"/>
        <v>33391.927000000003</v>
      </c>
      <c r="Q76" s="1">
        <f t="shared" si="9"/>
        <v>-5.6894999943324365E-3</v>
      </c>
    </row>
    <row r="77" spans="1:17" x14ac:dyDescent="0.2">
      <c r="A77" s="72" t="s">
        <v>270</v>
      </c>
      <c r="B77" s="73" t="s">
        <v>47</v>
      </c>
      <c r="C77" s="72">
        <v>48410.434999999998</v>
      </c>
      <c r="D77" s="72" t="s">
        <v>71</v>
      </c>
      <c r="E77" s="54">
        <f t="shared" si="0"/>
        <v>2595.0027278820448</v>
      </c>
      <c r="F77" s="1">
        <f t="shared" si="1"/>
        <v>2595</v>
      </c>
      <c r="G77" s="1">
        <f t="shared" si="8"/>
        <v>2.3105000000214204E-3</v>
      </c>
      <c r="H77" s="20"/>
      <c r="I77" s="1">
        <f t="shared" si="10"/>
        <v>2.3105000000214204E-3</v>
      </c>
      <c r="O77" s="1">
        <f t="shared" ca="1" si="6"/>
        <v>-2.3206792566552821E-3</v>
      </c>
      <c r="P77" s="7">
        <f t="shared" si="4"/>
        <v>33391.934999999998</v>
      </c>
      <c r="Q77" s="1">
        <f t="shared" si="9"/>
        <v>2.3105000000214204E-3</v>
      </c>
    </row>
    <row r="78" spans="1:17" x14ac:dyDescent="0.2">
      <c r="A78" s="72" t="s">
        <v>270</v>
      </c>
      <c r="B78" s="73" t="s">
        <v>47</v>
      </c>
      <c r="C78" s="72">
        <v>48438.387999999999</v>
      </c>
      <c r="D78" s="72" t="s">
        <v>71</v>
      </c>
      <c r="E78" s="54">
        <f t="shared" si="0"/>
        <v>2628.0053190453145</v>
      </c>
      <c r="F78" s="1">
        <f t="shared" si="1"/>
        <v>2628</v>
      </c>
      <c r="G78" s="1">
        <f t="shared" si="8"/>
        <v>4.5051999986753799E-3</v>
      </c>
      <c r="H78" s="20"/>
      <c r="I78" s="1">
        <f t="shared" si="10"/>
        <v>4.5051999986753799E-3</v>
      </c>
      <c r="O78" s="1">
        <f t="shared" ref="O78:O109" ca="1" si="11">C$11+C$12*F78</f>
        <v>-2.3449929688035736E-3</v>
      </c>
      <c r="P78" s="7">
        <f t="shared" si="4"/>
        <v>33419.887999999999</v>
      </c>
      <c r="Q78" s="1">
        <f t="shared" si="9"/>
        <v>4.5051999986753799E-3</v>
      </c>
    </row>
    <row r="79" spans="1:17" x14ac:dyDescent="0.2">
      <c r="A79" s="72" t="s">
        <v>270</v>
      </c>
      <c r="B79" s="73" t="s">
        <v>47</v>
      </c>
      <c r="C79" s="72">
        <v>48499.366000000002</v>
      </c>
      <c r="D79" s="72" t="s">
        <v>71</v>
      </c>
      <c r="E79" s="54">
        <f t="shared" si="0"/>
        <v>2699.9987367090298</v>
      </c>
      <c r="F79" s="1">
        <f t="shared" si="1"/>
        <v>2700</v>
      </c>
      <c r="G79" s="1">
        <f t="shared" si="8"/>
        <v>-1.0699999984353781E-3</v>
      </c>
      <c r="H79" s="20"/>
      <c r="I79" s="1">
        <f t="shared" si="10"/>
        <v>-1.0699999984353781E-3</v>
      </c>
      <c r="O79" s="1">
        <f t="shared" ca="1" si="11"/>
        <v>-2.3980410680362091E-3</v>
      </c>
      <c r="P79" s="7">
        <f t="shared" si="4"/>
        <v>33480.866000000002</v>
      </c>
      <c r="Q79" s="1">
        <f t="shared" si="9"/>
        <v>-1.0699999984353781E-3</v>
      </c>
    </row>
    <row r="80" spans="1:17" x14ac:dyDescent="0.2">
      <c r="A80" s="72" t="s">
        <v>270</v>
      </c>
      <c r="B80" s="73" t="s">
        <v>47</v>
      </c>
      <c r="C80" s="72">
        <v>49108.347000000002</v>
      </c>
      <c r="D80" s="72" t="s">
        <v>71</v>
      </c>
      <c r="E80" s="54">
        <f t="shared" si="0"/>
        <v>3418.9895773772232</v>
      </c>
      <c r="F80" s="1">
        <f t="shared" si="1"/>
        <v>3419</v>
      </c>
      <c r="G80" s="1">
        <f t="shared" si="8"/>
        <v>-8.8278999974136241E-3</v>
      </c>
      <c r="H80" s="20"/>
      <c r="I80" s="1">
        <f t="shared" si="10"/>
        <v>-8.8278999974136241E-3</v>
      </c>
      <c r="O80" s="1">
        <f t="shared" ca="1" si="11"/>
        <v>-2.9277852812065572E-3</v>
      </c>
      <c r="P80" s="7">
        <f t="shared" si="4"/>
        <v>34089.847000000002</v>
      </c>
      <c r="Q80" s="1">
        <f t="shared" si="9"/>
        <v>-8.8278999974136241E-3</v>
      </c>
    </row>
    <row r="81" spans="1:17" x14ac:dyDescent="0.2">
      <c r="A81" s="1" t="s">
        <v>34</v>
      </c>
      <c r="C81" s="37">
        <v>49185.425000000003</v>
      </c>
      <c r="D81" s="21">
        <v>5.0000000000000001E-3</v>
      </c>
      <c r="E81" s="1">
        <f t="shared" si="0"/>
        <v>3509.9913919117062</v>
      </c>
      <c r="F81" s="1">
        <f t="shared" si="1"/>
        <v>3510</v>
      </c>
      <c r="G81" s="1">
        <f t="shared" si="8"/>
        <v>-7.2909999944386072E-3</v>
      </c>
      <c r="I81" s="1">
        <f t="shared" si="10"/>
        <v>-7.2909999944386072E-3</v>
      </c>
      <c r="O81" s="1">
        <f t="shared" ca="1" si="11"/>
        <v>-2.9948321844033609E-3</v>
      </c>
      <c r="P81" s="7">
        <f t="shared" si="4"/>
        <v>34166.925000000003</v>
      </c>
    </row>
    <row r="82" spans="1:17" x14ac:dyDescent="0.2">
      <c r="A82" s="72" t="s">
        <v>270</v>
      </c>
      <c r="B82" s="73" t="s">
        <v>47</v>
      </c>
      <c r="C82" s="72">
        <v>49213.398000000001</v>
      </c>
      <c r="D82" s="72" t="s">
        <v>71</v>
      </c>
      <c r="E82" s="54">
        <f t="shared" si="0"/>
        <v>3543.017595990339</v>
      </c>
      <c r="F82" s="1">
        <f t="shared" si="1"/>
        <v>3543</v>
      </c>
      <c r="G82" s="1">
        <f t="shared" si="8"/>
        <v>1.4903700001013931E-2</v>
      </c>
      <c r="H82" s="20"/>
      <c r="I82" s="1">
        <f t="shared" si="10"/>
        <v>1.4903700001013931E-2</v>
      </c>
      <c r="O82" s="1">
        <f t="shared" ca="1" si="11"/>
        <v>-3.0191458965516519E-3</v>
      </c>
      <c r="P82" s="7">
        <f t="shared" si="4"/>
        <v>34194.898000000001</v>
      </c>
      <c r="Q82" s="1">
        <f>G82</f>
        <v>1.4903700001013931E-2</v>
      </c>
    </row>
    <row r="83" spans="1:17" x14ac:dyDescent="0.2">
      <c r="A83" s="72" t="s">
        <v>270</v>
      </c>
      <c r="B83" s="73" t="s">
        <v>47</v>
      </c>
      <c r="C83" s="72">
        <v>49446.313999999998</v>
      </c>
      <c r="D83" s="72" t="s">
        <v>71</v>
      </c>
      <c r="E83" s="54">
        <f t="shared" si="0"/>
        <v>3818.0088857761803</v>
      </c>
      <c r="F83" s="1">
        <f t="shared" si="1"/>
        <v>3818</v>
      </c>
      <c r="G83" s="1">
        <f t="shared" si="8"/>
        <v>7.5261999954818748E-3</v>
      </c>
      <c r="H83" s="20"/>
      <c r="I83" s="1">
        <f t="shared" si="10"/>
        <v>7.5261999954818748E-3</v>
      </c>
      <c r="O83" s="1">
        <f t="shared" ca="1" si="11"/>
        <v>-3.2217601644540803E-3</v>
      </c>
      <c r="P83" s="7">
        <f t="shared" si="4"/>
        <v>34427.813999999998</v>
      </c>
      <c r="Q83" s="1">
        <f>G83</f>
        <v>7.5261999954818748E-3</v>
      </c>
    </row>
    <row r="84" spans="1:17" x14ac:dyDescent="0.2">
      <c r="A84" s="1" t="s">
        <v>36</v>
      </c>
      <c r="C84" s="37">
        <v>49534.39</v>
      </c>
      <c r="D84" s="21">
        <v>8.0000000000000002E-3</v>
      </c>
      <c r="E84" s="1">
        <f t="shared" si="0"/>
        <v>3921.9954424712041</v>
      </c>
      <c r="F84" s="1">
        <f t="shared" si="1"/>
        <v>3922</v>
      </c>
      <c r="G84" s="1">
        <f t="shared" si="8"/>
        <v>-3.8601999985985458E-3</v>
      </c>
      <c r="I84" s="1">
        <f t="shared" si="10"/>
        <v>-3.8601999985985458E-3</v>
      </c>
      <c r="O84" s="1">
        <f t="shared" ca="1" si="11"/>
        <v>-3.2983851966789986E-3</v>
      </c>
      <c r="P84" s="7">
        <f t="shared" si="4"/>
        <v>34515.89</v>
      </c>
    </row>
    <row r="85" spans="1:17" x14ac:dyDescent="0.2">
      <c r="A85" s="1" t="s">
        <v>38</v>
      </c>
      <c r="C85" s="37">
        <v>49567.423999999999</v>
      </c>
      <c r="D85" s="21"/>
      <c r="E85" s="1">
        <f t="shared" ref="E85:E148" si="12">(C85-C$7)/C$8</f>
        <v>3960.9968947835632</v>
      </c>
      <c r="F85" s="1">
        <f t="shared" ref="F85:F148" si="13">ROUND(2*E85,0)/2</f>
        <v>3961</v>
      </c>
      <c r="G85" s="1">
        <f t="shared" si="8"/>
        <v>-2.6301000034436584E-3</v>
      </c>
      <c r="I85" s="1">
        <f t="shared" si="10"/>
        <v>-2.6301000034436584E-3</v>
      </c>
      <c r="O85" s="1">
        <f t="shared" ca="1" si="11"/>
        <v>-3.3271195837633427E-3</v>
      </c>
      <c r="P85" s="7">
        <f t="shared" ref="P85:P148" si="14">+C85-15018.5</f>
        <v>34548.923999999999</v>
      </c>
    </row>
    <row r="86" spans="1:17" x14ac:dyDescent="0.2">
      <c r="A86" s="1" t="s">
        <v>39</v>
      </c>
      <c r="C86" s="37">
        <v>49843.542999999998</v>
      </c>
      <c r="D86" s="21">
        <v>5.0000000000000001E-3</v>
      </c>
      <c r="E86" s="1">
        <f t="shared" si="12"/>
        <v>4286.995623700328</v>
      </c>
      <c r="F86" s="1">
        <f t="shared" si="13"/>
        <v>4287</v>
      </c>
      <c r="G86" s="1">
        <f t="shared" si="8"/>
        <v>-3.7067000012029894E-3</v>
      </c>
      <c r="I86" s="1">
        <f t="shared" si="10"/>
        <v>-3.7067000012029894E-3</v>
      </c>
      <c r="O86" s="1">
        <f t="shared" ca="1" si="11"/>
        <v>-3.5673095886222211E-3</v>
      </c>
      <c r="P86" s="7">
        <f t="shared" si="14"/>
        <v>34825.042999999998</v>
      </c>
    </row>
    <row r="87" spans="1:17" x14ac:dyDescent="0.2">
      <c r="A87" s="1" t="s">
        <v>36</v>
      </c>
      <c r="C87" s="37">
        <v>49844.387999999999</v>
      </c>
      <c r="D87" s="21">
        <v>3.0000000000000001E-3</v>
      </c>
      <c r="E87" s="1">
        <f t="shared" si="12"/>
        <v>4287.9932693746023</v>
      </c>
      <c r="F87" s="1">
        <f t="shared" si="13"/>
        <v>4288</v>
      </c>
      <c r="G87" s="1">
        <f t="shared" si="8"/>
        <v>-5.7008000003406778E-3</v>
      </c>
      <c r="I87" s="1">
        <f t="shared" si="10"/>
        <v>-5.7008000003406778E-3</v>
      </c>
      <c r="O87" s="1">
        <f t="shared" ca="1" si="11"/>
        <v>-3.5680463677782298E-3</v>
      </c>
      <c r="P87" s="7">
        <f t="shared" si="14"/>
        <v>34825.887999999999</v>
      </c>
    </row>
    <row r="88" spans="1:17" x14ac:dyDescent="0.2">
      <c r="A88" s="72" t="s">
        <v>311</v>
      </c>
      <c r="B88" s="73" t="s">
        <v>47</v>
      </c>
      <c r="C88" s="72">
        <v>49860.5003</v>
      </c>
      <c r="D88" s="72" t="s">
        <v>71</v>
      </c>
      <c r="E88" s="54">
        <f t="shared" si="12"/>
        <v>4307.0161881883232</v>
      </c>
      <c r="F88" s="1">
        <f t="shared" si="13"/>
        <v>4307</v>
      </c>
      <c r="G88" s="1">
        <f t="shared" si="8"/>
        <v>1.3711300001887139E-2</v>
      </c>
      <c r="H88" s="20"/>
      <c r="J88" s="1">
        <f>G88</f>
        <v>1.3711300001887139E-2</v>
      </c>
      <c r="O88" s="1">
        <f t="shared" ca="1" si="11"/>
        <v>-3.5820451717423979E-3</v>
      </c>
      <c r="P88" s="7">
        <f t="shared" si="14"/>
        <v>34842.0003</v>
      </c>
      <c r="Q88" s="1">
        <f t="shared" ref="Q88:Q101" si="15">G88</f>
        <v>1.3711300001887139E-2</v>
      </c>
    </row>
    <row r="89" spans="1:17" x14ac:dyDescent="0.2">
      <c r="A89" s="24" t="s">
        <v>70</v>
      </c>
      <c r="B89" s="53"/>
      <c r="C89" s="24">
        <v>49866.413</v>
      </c>
      <c r="D89" s="24" t="s">
        <v>71</v>
      </c>
      <c r="E89" s="1">
        <f t="shared" si="12"/>
        <v>4313.9969924229699</v>
      </c>
      <c r="F89" s="1">
        <f t="shared" si="13"/>
        <v>4314</v>
      </c>
      <c r="G89" s="1">
        <f t="shared" si="8"/>
        <v>-2.5473999994574115E-3</v>
      </c>
      <c r="H89" s="20"/>
      <c r="I89" s="1">
        <f>G89</f>
        <v>-2.5473999994574115E-3</v>
      </c>
      <c r="O89" s="1">
        <f t="shared" ca="1" si="11"/>
        <v>-3.5872026258344596E-3</v>
      </c>
      <c r="P89" s="7">
        <f t="shared" si="14"/>
        <v>34847.913</v>
      </c>
      <c r="Q89" s="1">
        <f t="shared" si="15"/>
        <v>-2.5473999994574115E-3</v>
      </c>
    </row>
    <row r="90" spans="1:17" x14ac:dyDescent="0.2">
      <c r="A90" s="72" t="s">
        <v>311</v>
      </c>
      <c r="B90" s="73" t="s">
        <v>47</v>
      </c>
      <c r="C90" s="72">
        <v>49866.418899999997</v>
      </c>
      <c r="D90" s="72" t="s">
        <v>71</v>
      </c>
      <c r="E90" s="54">
        <f t="shared" si="12"/>
        <v>4314.0039582329991</v>
      </c>
      <c r="F90" s="1">
        <f t="shared" si="13"/>
        <v>4314</v>
      </c>
      <c r="G90" s="1">
        <f t="shared" ref="G90:G121" si="16">C90-(C$7+C$8*F90)</f>
        <v>3.3525999970152043E-3</v>
      </c>
      <c r="H90" s="20"/>
      <c r="J90" s="1">
        <f t="shared" ref="J90:J101" si="17">G90</f>
        <v>3.3525999970152043E-3</v>
      </c>
      <c r="O90" s="1">
        <f t="shared" ca="1" si="11"/>
        <v>-3.5872026258344596E-3</v>
      </c>
      <c r="P90" s="7">
        <f t="shared" si="14"/>
        <v>34847.918899999997</v>
      </c>
      <c r="Q90" s="1">
        <f t="shared" si="15"/>
        <v>3.3525999970152043E-3</v>
      </c>
    </row>
    <row r="91" spans="1:17" x14ac:dyDescent="0.2">
      <c r="A91" s="72" t="s">
        <v>311</v>
      </c>
      <c r="B91" s="73" t="s">
        <v>47</v>
      </c>
      <c r="C91" s="72">
        <v>49899.451500000003</v>
      </c>
      <c r="D91" s="72" t="s">
        <v>71</v>
      </c>
      <c r="E91" s="54">
        <f t="shared" si="12"/>
        <v>4353.0037576412906</v>
      </c>
      <c r="F91" s="1">
        <f t="shared" si="13"/>
        <v>4353</v>
      </c>
      <c r="G91" s="1">
        <f t="shared" si="16"/>
        <v>3.1827000057091936E-3</v>
      </c>
      <c r="H91" s="20"/>
      <c r="J91" s="1">
        <f t="shared" si="17"/>
        <v>3.1827000057091936E-3</v>
      </c>
      <c r="O91" s="1">
        <f t="shared" ca="1" si="11"/>
        <v>-3.6159370129188037E-3</v>
      </c>
      <c r="P91" s="7">
        <f t="shared" si="14"/>
        <v>34880.951500000003</v>
      </c>
      <c r="Q91" s="1">
        <f t="shared" si="15"/>
        <v>3.1827000057091936E-3</v>
      </c>
    </row>
    <row r="92" spans="1:17" x14ac:dyDescent="0.2">
      <c r="A92" s="72" t="s">
        <v>311</v>
      </c>
      <c r="B92" s="73" t="s">
        <v>47</v>
      </c>
      <c r="C92" s="72">
        <v>49899.452899999997</v>
      </c>
      <c r="D92" s="72" t="s">
        <v>71</v>
      </c>
      <c r="E92" s="54">
        <f t="shared" si="12"/>
        <v>4353.0054105453582</v>
      </c>
      <c r="F92" s="1">
        <f t="shared" si="13"/>
        <v>4353</v>
      </c>
      <c r="G92" s="1">
        <f t="shared" si="16"/>
        <v>4.5826999994460493E-3</v>
      </c>
      <c r="H92" s="20"/>
      <c r="J92" s="1">
        <f t="shared" si="17"/>
        <v>4.5826999994460493E-3</v>
      </c>
      <c r="O92" s="1">
        <f t="shared" ca="1" si="11"/>
        <v>-3.6159370129188037E-3</v>
      </c>
      <c r="P92" s="7">
        <f t="shared" si="14"/>
        <v>34880.952899999997</v>
      </c>
      <c r="Q92" s="1">
        <f t="shared" si="15"/>
        <v>4.5826999994460493E-3</v>
      </c>
    </row>
    <row r="93" spans="1:17" x14ac:dyDescent="0.2">
      <c r="A93" s="72" t="s">
        <v>311</v>
      </c>
      <c r="B93" s="73" t="s">
        <v>47</v>
      </c>
      <c r="C93" s="72">
        <v>49899.453600000001</v>
      </c>
      <c r="D93" s="72" t="s">
        <v>71</v>
      </c>
      <c r="E93" s="54">
        <f t="shared" si="12"/>
        <v>4353.0062369974012</v>
      </c>
      <c r="F93" s="1">
        <f t="shared" si="13"/>
        <v>4353</v>
      </c>
      <c r="G93" s="1">
        <f t="shared" si="16"/>
        <v>5.2827000035904348E-3</v>
      </c>
      <c r="H93" s="20"/>
      <c r="J93" s="1">
        <f t="shared" si="17"/>
        <v>5.2827000035904348E-3</v>
      </c>
      <c r="O93" s="1">
        <f t="shared" ca="1" si="11"/>
        <v>-3.6159370129188037E-3</v>
      </c>
      <c r="P93" s="7">
        <f t="shared" si="14"/>
        <v>34880.953600000001</v>
      </c>
      <c r="Q93" s="1">
        <f t="shared" si="15"/>
        <v>5.2827000035904348E-3</v>
      </c>
    </row>
    <row r="94" spans="1:17" x14ac:dyDescent="0.2">
      <c r="A94" s="72" t="s">
        <v>311</v>
      </c>
      <c r="B94" s="73" t="s">
        <v>47</v>
      </c>
      <c r="C94" s="72">
        <v>49915.550600000002</v>
      </c>
      <c r="D94" s="72" t="s">
        <v>71</v>
      </c>
      <c r="E94" s="54">
        <f t="shared" si="12"/>
        <v>4372.0110919308672</v>
      </c>
      <c r="F94" s="1">
        <f t="shared" si="13"/>
        <v>4372</v>
      </c>
      <c r="G94" s="1">
        <f t="shared" si="16"/>
        <v>9.3947999994270504E-3</v>
      </c>
      <c r="H94" s="20"/>
      <c r="J94" s="1">
        <f t="shared" si="17"/>
        <v>9.3947999994270504E-3</v>
      </c>
      <c r="O94" s="1">
        <f t="shared" ca="1" si="11"/>
        <v>-3.6299358168829718E-3</v>
      </c>
      <c r="P94" s="7">
        <f t="shared" si="14"/>
        <v>34897.050600000002</v>
      </c>
      <c r="Q94" s="1">
        <f t="shared" si="15"/>
        <v>9.3947999994270504E-3</v>
      </c>
    </row>
    <row r="95" spans="1:17" x14ac:dyDescent="0.2">
      <c r="A95" s="72" t="s">
        <v>311</v>
      </c>
      <c r="B95" s="73" t="s">
        <v>47</v>
      </c>
      <c r="C95" s="72">
        <v>50226.398200000003</v>
      </c>
      <c r="D95" s="72" t="s">
        <v>71</v>
      </c>
      <c r="E95" s="54">
        <f t="shared" si="12"/>
        <v>4739.0119954790753</v>
      </c>
      <c r="F95" s="1">
        <f t="shared" si="13"/>
        <v>4739</v>
      </c>
      <c r="G95" s="1">
        <f t="shared" si="16"/>
        <v>1.0160100006032735E-2</v>
      </c>
      <c r="H95" s="20"/>
      <c r="J95" s="1">
        <f t="shared" si="17"/>
        <v>1.0160100006032735E-2</v>
      </c>
      <c r="O95" s="1">
        <f t="shared" ca="1" si="11"/>
        <v>-3.9003337671382121E-3</v>
      </c>
      <c r="P95" s="7">
        <f t="shared" si="14"/>
        <v>35207.898200000003</v>
      </c>
      <c r="Q95" s="1">
        <f t="shared" si="15"/>
        <v>1.0160100006032735E-2</v>
      </c>
    </row>
    <row r="96" spans="1:17" x14ac:dyDescent="0.2">
      <c r="A96" s="72" t="s">
        <v>311</v>
      </c>
      <c r="B96" s="73" t="s">
        <v>47</v>
      </c>
      <c r="C96" s="72">
        <v>50226.403100000003</v>
      </c>
      <c r="D96" s="72" t="s">
        <v>71</v>
      </c>
      <c r="E96" s="54">
        <f t="shared" si="12"/>
        <v>4739.0177806433403</v>
      </c>
      <c r="F96" s="1">
        <f t="shared" si="13"/>
        <v>4739</v>
      </c>
      <c r="G96" s="1">
        <f t="shared" si="16"/>
        <v>1.5060100005939603E-2</v>
      </c>
      <c r="H96" s="20"/>
      <c r="J96" s="1">
        <f t="shared" si="17"/>
        <v>1.5060100005939603E-2</v>
      </c>
      <c r="O96" s="1">
        <f t="shared" ca="1" si="11"/>
        <v>-3.9003337671382121E-3</v>
      </c>
      <c r="P96" s="7">
        <f t="shared" si="14"/>
        <v>35207.903100000003</v>
      </c>
      <c r="Q96" s="1">
        <f t="shared" si="15"/>
        <v>1.5060100005939603E-2</v>
      </c>
    </row>
    <row r="97" spans="1:17" x14ac:dyDescent="0.2">
      <c r="A97" s="72" t="s">
        <v>311</v>
      </c>
      <c r="B97" s="73" t="s">
        <v>46</v>
      </c>
      <c r="C97" s="72">
        <v>50245.441299999999</v>
      </c>
      <c r="D97" s="72" t="s">
        <v>71</v>
      </c>
      <c r="E97" s="54">
        <f t="shared" si="12"/>
        <v>4761.4951509107304</v>
      </c>
      <c r="F97" s="1">
        <f t="shared" si="13"/>
        <v>4761.5</v>
      </c>
      <c r="G97" s="1">
        <f t="shared" si="16"/>
        <v>-4.1071500018006191E-3</v>
      </c>
      <c r="H97" s="20"/>
      <c r="J97" s="1">
        <f t="shared" si="17"/>
        <v>-4.1071500018006191E-3</v>
      </c>
      <c r="O97" s="1">
        <f t="shared" ca="1" si="11"/>
        <v>-3.9169112981484108E-3</v>
      </c>
      <c r="P97" s="7">
        <f t="shared" si="14"/>
        <v>35226.941299999999</v>
      </c>
      <c r="Q97" s="1">
        <f t="shared" si="15"/>
        <v>-4.1071500018006191E-3</v>
      </c>
    </row>
    <row r="98" spans="1:17" x14ac:dyDescent="0.2">
      <c r="A98" s="72" t="s">
        <v>311</v>
      </c>
      <c r="B98" s="73" t="s">
        <v>47</v>
      </c>
      <c r="C98" s="72">
        <v>50248.405100000004</v>
      </c>
      <c r="D98" s="72" t="s">
        <v>71</v>
      </c>
      <c r="E98" s="54">
        <f t="shared" si="12"/>
        <v>4764.9943488390336</v>
      </c>
      <c r="F98" s="1">
        <f t="shared" si="13"/>
        <v>4765</v>
      </c>
      <c r="G98" s="1">
        <f t="shared" si="16"/>
        <v>-4.7864999942248687E-3</v>
      </c>
      <c r="H98" s="20"/>
      <c r="J98" s="1">
        <f t="shared" si="17"/>
        <v>-4.7864999942248687E-3</v>
      </c>
      <c r="O98" s="1">
        <f t="shared" ca="1" si="11"/>
        <v>-3.9194900251944415E-3</v>
      </c>
      <c r="P98" s="7">
        <f t="shared" si="14"/>
        <v>35229.905100000004</v>
      </c>
      <c r="Q98" s="1">
        <f t="shared" si="15"/>
        <v>-4.7864999942248687E-3</v>
      </c>
    </row>
    <row r="99" spans="1:17" x14ac:dyDescent="0.2">
      <c r="A99" s="72" t="s">
        <v>311</v>
      </c>
      <c r="B99" s="73" t="s">
        <v>47</v>
      </c>
      <c r="C99" s="72">
        <v>50281.437400000003</v>
      </c>
      <c r="D99" s="72" t="s">
        <v>71</v>
      </c>
      <c r="E99" s="54">
        <f t="shared" si="12"/>
        <v>4803.9937940535865</v>
      </c>
      <c r="F99" s="1">
        <f t="shared" si="13"/>
        <v>4804</v>
      </c>
      <c r="G99" s="1">
        <f t="shared" si="16"/>
        <v>-5.2563999997801147E-3</v>
      </c>
      <c r="H99" s="20"/>
      <c r="J99" s="1">
        <f t="shared" si="17"/>
        <v>-5.2563999997801147E-3</v>
      </c>
      <c r="O99" s="1">
        <f t="shared" ca="1" si="11"/>
        <v>-3.9482244122787859E-3</v>
      </c>
      <c r="P99" s="7">
        <f t="shared" si="14"/>
        <v>35262.937400000003</v>
      </c>
      <c r="Q99" s="1">
        <f t="shared" si="15"/>
        <v>-5.2563999997801147E-3</v>
      </c>
    </row>
    <row r="100" spans="1:17" x14ac:dyDescent="0.2">
      <c r="A100" s="72" t="s">
        <v>311</v>
      </c>
      <c r="B100" s="73" t="s">
        <v>47</v>
      </c>
      <c r="C100" s="72">
        <v>50281.445</v>
      </c>
      <c r="D100" s="72" t="s">
        <v>71</v>
      </c>
      <c r="E100" s="54">
        <f t="shared" si="12"/>
        <v>4804.0027669614219</v>
      </c>
      <c r="F100" s="1">
        <f t="shared" si="13"/>
        <v>4804</v>
      </c>
      <c r="G100" s="1">
        <f t="shared" si="16"/>
        <v>2.3435999974026345E-3</v>
      </c>
      <c r="H100" s="20"/>
      <c r="J100" s="1">
        <f t="shared" si="17"/>
        <v>2.3435999974026345E-3</v>
      </c>
      <c r="O100" s="1">
        <f t="shared" ca="1" si="11"/>
        <v>-3.9482244122787859E-3</v>
      </c>
      <c r="P100" s="7">
        <f t="shared" si="14"/>
        <v>35262.945</v>
      </c>
      <c r="Q100" s="1">
        <f t="shared" si="15"/>
        <v>2.3435999974026345E-3</v>
      </c>
    </row>
    <row r="101" spans="1:17" x14ac:dyDescent="0.2">
      <c r="A101" s="72" t="s">
        <v>311</v>
      </c>
      <c r="B101" s="73" t="s">
        <v>47</v>
      </c>
      <c r="C101" s="72">
        <v>50292.45</v>
      </c>
      <c r="D101" s="72" t="s">
        <v>71</v>
      </c>
      <c r="E101" s="54">
        <f t="shared" si="12"/>
        <v>4816.9957736423394</v>
      </c>
      <c r="F101" s="1">
        <f t="shared" si="13"/>
        <v>4817</v>
      </c>
      <c r="G101" s="1">
        <f t="shared" si="16"/>
        <v>-3.5797000018646941E-3</v>
      </c>
      <c r="H101" s="20"/>
      <c r="J101" s="1">
        <f t="shared" si="17"/>
        <v>-3.5797000018646941E-3</v>
      </c>
      <c r="O101" s="1">
        <f t="shared" ca="1" si="11"/>
        <v>-3.9578025413069002E-3</v>
      </c>
      <c r="P101" s="7">
        <f t="shared" si="14"/>
        <v>35273.949999999997</v>
      </c>
      <c r="Q101" s="1">
        <f t="shared" si="15"/>
        <v>-3.5797000018646941E-3</v>
      </c>
    </row>
    <row r="102" spans="1:17" x14ac:dyDescent="0.2">
      <c r="A102" s="1" t="s">
        <v>41</v>
      </c>
      <c r="B102" s="16" t="s">
        <v>46</v>
      </c>
      <c r="C102" s="37">
        <v>50864.591999999997</v>
      </c>
      <c r="D102" s="21">
        <v>5.0000000000000001E-3</v>
      </c>
      <c r="E102" s="1">
        <f t="shared" si="12"/>
        <v>5492.4928048495221</v>
      </c>
      <c r="F102" s="1">
        <f t="shared" si="13"/>
        <v>5492.5</v>
      </c>
      <c r="G102" s="1">
        <f t="shared" si="16"/>
        <v>-6.0942500058445148E-3</v>
      </c>
      <c r="I102" s="1">
        <f>G102</f>
        <v>-6.0942500058445148E-3</v>
      </c>
      <c r="O102" s="1">
        <f t="shared" ca="1" si="11"/>
        <v>-4.4554968611908649E-3</v>
      </c>
      <c r="P102" s="7">
        <f t="shared" si="14"/>
        <v>35846.091999999997</v>
      </c>
    </row>
    <row r="103" spans="1:17" x14ac:dyDescent="0.2">
      <c r="A103" s="72" t="s">
        <v>311</v>
      </c>
      <c r="B103" s="73" t="s">
        <v>47</v>
      </c>
      <c r="C103" s="72">
        <v>51012.391499999998</v>
      </c>
      <c r="D103" s="72" t="s">
        <v>71</v>
      </c>
      <c r="E103" s="54">
        <f t="shared" si="12"/>
        <v>5666.9916590918374</v>
      </c>
      <c r="F103" s="1">
        <f t="shared" si="13"/>
        <v>5667</v>
      </c>
      <c r="G103" s="1">
        <f t="shared" si="16"/>
        <v>-7.0647000029566698E-3</v>
      </c>
      <c r="H103" s="20"/>
      <c r="J103" s="1">
        <f>G103</f>
        <v>-7.0647000029566698E-3</v>
      </c>
      <c r="O103" s="1">
        <f t="shared" ca="1" si="11"/>
        <v>-4.584064823914406E-3</v>
      </c>
      <c r="P103" s="7">
        <f t="shared" si="14"/>
        <v>35993.891499999998</v>
      </c>
      <c r="Q103" s="1">
        <f>G103</f>
        <v>-7.0647000029566698E-3</v>
      </c>
    </row>
    <row r="104" spans="1:17" x14ac:dyDescent="0.2">
      <c r="A104" s="72" t="s">
        <v>311</v>
      </c>
      <c r="B104" s="73" t="s">
        <v>47</v>
      </c>
      <c r="C104" s="72">
        <v>51034.416700000002</v>
      </c>
      <c r="D104" s="72" t="s">
        <v>71</v>
      </c>
      <c r="E104" s="54">
        <f t="shared" si="12"/>
        <v>5692.9956182693613</v>
      </c>
      <c r="F104" s="1">
        <f t="shared" si="13"/>
        <v>5693</v>
      </c>
      <c r="G104" s="1">
        <f t="shared" si="16"/>
        <v>-3.7112999998498708E-3</v>
      </c>
      <c r="H104" s="20"/>
      <c r="J104" s="1">
        <f>G104</f>
        <v>-3.7112999998498708E-3</v>
      </c>
      <c r="O104" s="1">
        <f t="shared" ca="1" si="11"/>
        <v>-4.6032210819706354E-3</v>
      </c>
      <c r="P104" s="7">
        <f t="shared" si="14"/>
        <v>36015.916700000002</v>
      </c>
      <c r="Q104" s="1">
        <f>G104</f>
        <v>-3.7112999998498708E-3</v>
      </c>
    </row>
    <row r="105" spans="1:17" x14ac:dyDescent="0.2">
      <c r="A105" s="72" t="s">
        <v>311</v>
      </c>
      <c r="B105" s="73" t="s">
        <v>47</v>
      </c>
      <c r="C105" s="74">
        <v>51034.418799999999</v>
      </c>
      <c r="D105" s="72" t="s">
        <v>71</v>
      </c>
      <c r="E105" s="54">
        <f t="shared" si="12"/>
        <v>5692.9980976254728</v>
      </c>
      <c r="F105" s="1">
        <f t="shared" si="13"/>
        <v>5693</v>
      </c>
      <c r="G105" s="1">
        <f t="shared" si="16"/>
        <v>-1.6113000019686297E-3</v>
      </c>
      <c r="H105" s="20"/>
      <c r="J105" s="1">
        <f>G105</f>
        <v>-1.6113000019686297E-3</v>
      </c>
      <c r="O105" s="1">
        <f t="shared" ca="1" si="11"/>
        <v>-4.6032210819706354E-3</v>
      </c>
      <c r="P105" s="7">
        <f t="shared" si="14"/>
        <v>36015.918799999999</v>
      </c>
      <c r="Q105" s="1">
        <f>G105</f>
        <v>-1.6113000019686297E-3</v>
      </c>
    </row>
    <row r="106" spans="1:17" x14ac:dyDescent="0.2">
      <c r="A106" s="72" t="s">
        <v>311</v>
      </c>
      <c r="B106" s="73" t="s">
        <v>47</v>
      </c>
      <c r="C106" s="74">
        <v>51034.422299999998</v>
      </c>
      <c r="D106" s="72" t="s">
        <v>71</v>
      </c>
      <c r="E106" s="54">
        <f t="shared" si="12"/>
        <v>5693.0022298856611</v>
      </c>
      <c r="F106" s="1">
        <f t="shared" si="13"/>
        <v>5693</v>
      </c>
      <c r="G106" s="1">
        <f t="shared" si="16"/>
        <v>1.8886999969254248E-3</v>
      </c>
      <c r="H106" s="20"/>
      <c r="J106" s="1">
        <f>G106</f>
        <v>1.8886999969254248E-3</v>
      </c>
      <c r="O106" s="1">
        <f t="shared" ca="1" si="11"/>
        <v>-4.6032210819706354E-3</v>
      </c>
      <c r="P106" s="7">
        <f t="shared" si="14"/>
        <v>36015.922299999998</v>
      </c>
      <c r="Q106" s="1">
        <f>G106</f>
        <v>1.8886999969254248E-3</v>
      </c>
    </row>
    <row r="107" spans="1:17" x14ac:dyDescent="0.2">
      <c r="A107" s="1" t="s">
        <v>26</v>
      </c>
      <c r="B107" s="16" t="s">
        <v>47</v>
      </c>
      <c r="C107" s="101">
        <v>51258.865100000003</v>
      </c>
      <c r="D107" s="21">
        <v>8.0000000000000004E-4</v>
      </c>
      <c r="E107" s="1">
        <f t="shared" si="12"/>
        <v>5957.9896719469507</v>
      </c>
      <c r="F107" s="1">
        <f t="shared" si="13"/>
        <v>5958</v>
      </c>
      <c r="G107" s="1">
        <f t="shared" si="16"/>
        <v>-8.7477999986731447E-3</v>
      </c>
      <c r="K107" s="1">
        <f>G107</f>
        <v>-8.7477999986731447E-3</v>
      </c>
      <c r="O107" s="1">
        <f t="shared" ca="1" si="11"/>
        <v>-4.7984675583129747E-3</v>
      </c>
      <c r="P107" s="7">
        <f t="shared" si="14"/>
        <v>36240.365100000003</v>
      </c>
      <c r="Q107" s="17"/>
    </row>
    <row r="108" spans="1:17" x14ac:dyDescent="0.2">
      <c r="A108" s="1" t="s">
        <v>26</v>
      </c>
      <c r="B108" s="16" t="s">
        <v>47</v>
      </c>
      <c r="C108" s="40">
        <v>51258.865100000003</v>
      </c>
      <c r="D108" s="21">
        <v>8.0000000000000004E-4</v>
      </c>
      <c r="E108" s="1">
        <f t="shared" si="12"/>
        <v>5957.9896719469507</v>
      </c>
      <c r="F108" s="1">
        <f t="shared" si="13"/>
        <v>5958</v>
      </c>
      <c r="G108" s="1">
        <f t="shared" si="16"/>
        <v>-8.7477999986731447E-3</v>
      </c>
      <c r="K108" s="1">
        <f>G108</f>
        <v>-8.7477999986731447E-3</v>
      </c>
      <c r="O108" s="1">
        <f t="shared" ca="1" si="11"/>
        <v>-4.7984675583129747E-3</v>
      </c>
      <c r="P108" s="7">
        <f t="shared" si="14"/>
        <v>36240.365100000003</v>
      </c>
      <c r="Q108" s="1">
        <f>G108</f>
        <v>-8.7477999986731447E-3</v>
      </c>
    </row>
    <row r="109" spans="1:17" x14ac:dyDescent="0.2">
      <c r="A109" s="1" t="s">
        <v>26</v>
      </c>
      <c r="B109" s="16" t="s">
        <v>46</v>
      </c>
      <c r="C109" s="101">
        <v>51339.759700000002</v>
      </c>
      <c r="D109" s="21">
        <v>5.9999999999999995E-4</v>
      </c>
      <c r="E109" s="1">
        <f t="shared" si="12"/>
        <v>6053.4975391209955</v>
      </c>
      <c r="F109" s="1">
        <f t="shared" si="13"/>
        <v>6053.5</v>
      </c>
      <c r="G109" s="1">
        <f t="shared" si="16"/>
        <v>-2.0843499951297417E-3</v>
      </c>
      <c r="K109" s="1">
        <f>G109</f>
        <v>-2.0843499951297417E-3</v>
      </c>
      <c r="O109" s="1">
        <f t="shared" ca="1" si="11"/>
        <v>-4.8688299677118185E-3</v>
      </c>
      <c r="P109" s="7">
        <f t="shared" si="14"/>
        <v>36321.259700000002</v>
      </c>
      <c r="Q109" s="17"/>
    </row>
    <row r="110" spans="1:17" x14ac:dyDescent="0.2">
      <c r="A110" s="1" t="s">
        <v>26</v>
      </c>
      <c r="B110" s="16" t="s">
        <v>46</v>
      </c>
      <c r="C110" s="40">
        <v>51339.759700000002</v>
      </c>
      <c r="D110" s="21">
        <v>5.9999999999999995E-4</v>
      </c>
      <c r="E110" s="1">
        <f t="shared" si="12"/>
        <v>6053.4975391209955</v>
      </c>
      <c r="F110" s="1">
        <f t="shared" si="13"/>
        <v>6053.5</v>
      </c>
      <c r="G110" s="1">
        <f t="shared" si="16"/>
        <v>-2.0843499951297417E-3</v>
      </c>
      <c r="K110" s="1">
        <f>G110</f>
        <v>-2.0843499951297417E-3</v>
      </c>
      <c r="O110" s="1">
        <f t="shared" ref="O110:O141" ca="1" si="18">C$11+C$12*F110</f>
        <v>-4.8688299677118185E-3</v>
      </c>
      <c r="P110" s="7">
        <f t="shared" si="14"/>
        <v>36321.259700000002</v>
      </c>
      <c r="Q110" s="1">
        <f t="shared" ref="Q110:Q127" si="19">G110</f>
        <v>-2.0843499951297417E-3</v>
      </c>
    </row>
    <row r="111" spans="1:17" x14ac:dyDescent="0.2">
      <c r="A111" s="72" t="s">
        <v>384</v>
      </c>
      <c r="B111" s="73" t="s">
        <v>46</v>
      </c>
      <c r="C111" s="74">
        <v>51363.464</v>
      </c>
      <c r="D111" s="72" t="s">
        <v>71</v>
      </c>
      <c r="E111" s="54">
        <f t="shared" si="12"/>
        <v>6081.4839206081833</v>
      </c>
      <c r="F111" s="1">
        <f t="shared" si="13"/>
        <v>6081.5</v>
      </c>
      <c r="G111" s="1">
        <f t="shared" si="16"/>
        <v>-1.3619149998703506E-2</v>
      </c>
      <c r="H111" s="20"/>
      <c r="I111" s="1">
        <f>G111</f>
        <v>-1.3619149998703506E-2</v>
      </c>
      <c r="O111" s="1">
        <f t="shared" ca="1" si="18"/>
        <v>-4.8894597840800653E-3</v>
      </c>
      <c r="P111" s="7">
        <f t="shared" si="14"/>
        <v>36344.964</v>
      </c>
      <c r="Q111" s="1">
        <f t="shared" si="19"/>
        <v>-1.3619149998703506E-2</v>
      </c>
    </row>
    <row r="112" spans="1:17" x14ac:dyDescent="0.2">
      <c r="A112" s="97" t="s">
        <v>384</v>
      </c>
      <c r="B112" s="98" t="s">
        <v>47</v>
      </c>
      <c r="C112" s="74">
        <v>51377.445</v>
      </c>
      <c r="D112" s="97" t="s">
        <v>71</v>
      </c>
      <c r="E112" s="54">
        <f t="shared" si="12"/>
        <v>6097.9905290957749</v>
      </c>
      <c r="F112" s="1">
        <f t="shared" si="13"/>
        <v>6098</v>
      </c>
      <c r="G112" s="1">
        <f t="shared" si="16"/>
        <v>-8.0218000002787448E-3</v>
      </c>
      <c r="H112" s="20"/>
      <c r="I112" s="1">
        <f>G112</f>
        <v>-8.0218000002787448E-3</v>
      </c>
      <c r="O112" s="1">
        <f t="shared" ca="1" si="18"/>
        <v>-4.901616640154211E-3</v>
      </c>
      <c r="P112" s="7">
        <f t="shared" si="14"/>
        <v>36358.945</v>
      </c>
      <c r="Q112" s="1">
        <f t="shared" si="19"/>
        <v>-8.0218000002787448E-3</v>
      </c>
    </row>
    <row r="113" spans="1:21" x14ac:dyDescent="0.2">
      <c r="A113" s="72" t="s">
        <v>384</v>
      </c>
      <c r="B113" s="73" t="s">
        <v>46</v>
      </c>
      <c r="C113" s="72">
        <v>51391.417999999998</v>
      </c>
      <c r="D113" s="72" t="s">
        <v>71</v>
      </c>
      <c r="E113" s="54">
        <f t="shared" si="12"/>
        <v>6114.4876924172177</v>
      </c>
      <c r="F113" s="1">
        <f t="shared" si="13"/>
        <v>6114.5</v>
      </c>
      <c r="G113" s="1">
        <f t="shared" si="16"/>
        <v>-1.0424450003483798E-2</v>
      </c>
      <c r="H113" s="20"/>
      <c r="I113" s="1">
        <f>G113</f>
        <v>-1.0424450003483798E-2</v>
      </c>
      <c r="O113" s="1">
        <f t="shared" ca="1" si="18"/>
        <v>-4.9137734962283568E-3</v>
      </c>
      <c r="P113" s="7">
        <f t="shared" si="14"/>
        <v>36372.917999999998</v>
      </c>
      <c r="Q113" s="1">
        <f t="shared" si="19"/>
        <v>-1.0424450003483798E-2</v>
      </c>
    </row>
    <row r="114" spans="1:21" x14ac:dyDescent="0.2">
      <c r="A114" s="72" t="s">
        <v>384</v>
      </c>
      <c r="B114" s="73" t="s">
        <v>47</v>
      </c>
      <c r="C114" s="72">
        <v>51393.396999999997</v>
      </c>
      <c r="D114" s="72" t="s">
        <v>71</v>
      </c>
      <c r="E114" s="54">
        <f t="shared" si="12"/>
        <v>6116.8241903928219</v>
      </c>
      <c r="F114" s="1">
        <f t="shared" si="13"/>
        <v>6117</v>
      </c>
      <c r="G114" s="1">
        <f t="shared" si="16"/>
        <v>-0.14890970000124071</v>
      </c>
      <c r="H114" s="20"/>
      <c r="O114" s="1">
        <f t="shared" ca="1" si="18"/>
        <v>-4.9156154441183791E-3</v>
      </c>
      <c r="P114" s="7">
        <f t="shared" si="14"/>
        <v>36374.896999999997</v>
      </c>
      <c r="Q114" s="1">
        <f t="shared" si="19"/>
        <v>-0.14890970000124071</v>
      </c>
      <c r="U114" s="1">
        <f>G114</f>
        <v>-0.14890970000124071</v>
      </c>
    </row>
    <row r="115" spans="1:21" x14ac:dyDescent="0.2">
      <c r="A115" s="10" t="s">
        <v>48</v>
      </c>
      <c r="B115" s="16" t="s">
        <v>47</v>
      </c>
      <c r="C115" s="37">
        <v>51540.917200000004</v>
      </c>
      <c r="D115" s="21">
        <v>4.0000000000000003E-5</v>
      </c>
      <c r="E115" s="1">
        <f t="shared" si="12"/>
        <v>6290.9932902720375</v>
      </c>
      <c r="F115" s="1">
        <f t="shared" si="13"/>
        <v>6291</v>
      </c>
      <c r="G115" s="1">
        <f t="shared" si="16"/>
        <v>-5.6830999965313822E-3</v>
      </c>
      <c r="K115" s="1">
        <f>G115</f>
        <v>-5.6830999965313822E-3</v>
      </c>
      <c r="O115" s="1">
        <f t="shared" ca="1" si="18"/>
        <v>-5.0438150172639152E-3</v>
      </c>
      <c r="P115" s="7">
        <f t="shared" si="14"/>
        <v>36522.417200000004</v>
      </c>
      <c r="Q115" s="1">
        <f t="shared" si="19"/>
        <v>-5.6830999965313822E-3</v>
      </c>
    </row>
    <row r="116" spans="1:21" x14ac:dyDescent="0.2">
      <c r="A116" s="72" t="s">
        <v>399</v>
      </c>
      <c r="B116" s="73" t="s">
        <v>47</v>
      </c>
      <c r="C116" s="72">
        <v>51609.525000000001</v>
      </c>
      <c r="D116" s="72" t="s">
        <v>71</v>
      </c>
      <c r="E116" s="54">
        <f t="shared" si="12"/>
        <v>6371.9947990192632</v>
      </c>
      <c r="F116" s="1">
        <f t="shared" si="13"/>
        <v>6372</v>
      </c>
      <c r="G116" s="1">
        <f t="shared" si="16"/>
        <v>-4.4052000012015924E-3</v>
      </c>
      <c r="H116" s="20"/>
      <c r="I116" s="1">
        <f>G116</f>
        <v>-4.4052000012015924E-3</v>
      </c>
      <c r="O116" s="1">
        <f t="shared" ca="1" si="18"/>
        <v>-5.1034941289006307E-3</v>
      </c>
      <c r="P116" s="7">
        <f t="shared" si="14"/>
        <v>36591.025000000001</v>
      </c>
      <c r="Q116" s="1">
        <f t="shared" si="19"/>
        <v>-4.4052000012015924E-3</v>
      </c>
    </row>
    <row r="117" spans="1:21" x14ac:dyDescent="0.2">
      <c r="A117" s="1" t="s">
        <v>50</v>
      </c>
      <c r="B117" s="20"/>
      <c r="C117" s="37">
        <v>51626.462299999999</v>
      </c>
      <c r="D117" s="21">
        <v>1.8E-3</v>
      </c>
      <c r="E117" s="1">
        <f t="shared" si="12"/>
        <v>6391.9917505918866</v>
      </c>
      <c r="F117" s="1">
        <f t="shared" si="13"/>
        <v>6392</v>
      </c>
      <c r="G117" s="1">
        <f t="shared" si="16"/>
        <v>-6.9872000021860003E-3</v>
      </c>
      <c r="H117" s="21"/>
      <c r="J117" s="1">
        <f>G117</f>
        <v>-6.9872000021860003E-3</v>
      </c>
      <c r="O117" s="1">
        <f t="shared" ca="1" si="18"/>
        <v>-5.1182297120208071E-3</v>
      </c>
      <c r="P117" s="7">
        <f t="shared" si="14"/>
        <v>36607.962299999999</v>
      </c>
      <c r="Q117" s="1">
        <f t="shared" si="19"/>
        <v>-6.9872000021860003E-3</v>
      </c>
    </row>
    <row r="118" spans="1:21" x14ac:dyDescent="0.2">
      <c r="A118" s="72" t="s">
        <v>384</v>
      </c>
      <c r="B118" s="73" t="s">
        <v>47</v>
      </c>
      <c r="C118" s="72">
        <v>51670.516000000003</v>
      </c>
      <c r="D118" s="72" t="s">
        <v>71</v>
      </c>
      <c r="E118" s="54">
        <f t="shared" si="12"/>
        <v>6444.0035650779664</v>
      </c>
      <c r="F118" s="1">
        <f t="shared" si="13"/>
        <v>6444</v>
      </c>
      <c r="G118" s="1">
        <f t="shared" si="16"/>
        <v>3.0196000006981194E-3</v>
      </c>
      <c r="H118" s="20"/>
      <c r="I118" s="1">
        <f>G118</f>
        <v>3.0196000006981194E-3</v>
      </c>
      <c r="O118" s="1">
        <f t="shared" ca="1" si="18"/>
        <v>-5.1565422281332658E-3</v>
      </c>
      <c r="P118" s="7">
        <f t="shared" si="14"/>
        <v>36652.016000000003</v>
      </c>
      <c r="Q118" s="1">
        <f t="shared" si="19"/>
        <v>3.0196000006981194E-3</v>
      </c>
    </row>
    <row r="119" spans="1:21" x14ac:dyDescent="0.2">
      <c r="A119" s="55" t="s">
        <v>88</v>
      </c>
      <c r="B119" s="56"/>
      <c r="C119" s="57">
        <v>51702.693500000001</v>
      </c>
      <c r="D119" s="57">
        <v>2.9999999999999997E-4</v>
      </c>
      <c r="E119" s="54">
        <f t="shared" si="12"/>
        <v>6481.9937942897141</v>
      </c>
      <c r="F119" s="1">
        <f t="shared" si="13"/>
        <v>6482</v>
      </c>
      <c r="G119" s="1">
        <f t="shared" si="16"/>
        <v>-5.2561999982572161E-3</v>
      </c>
      <c r="H119" s="20"/>
      <c r="K119" s="1">
        <f>G119</f>
        <v>-5.2561999982572161E-3</v>
      </c>
      <c r="O119" s="1">
        <f t="shared" ca="1" si="18"/>
        <v>-5.1845398360616012E-3</v>
      </c>
      <c r="P119" s="7">
        <f t="shared" si="14"/>
        <v>36684.193500000001</v>
      </c>
      <c r="Q119" s="1">
        <f t="shared" si="19"/>
        <v>-5.2561999982572161E-3</v>
      </c>
    </row>
    <row r="120" spans="1:21" x14ac:dyDescent="0.2">
      <c r="A120" s="79" t="s">
        <v>16</v>
      </c>
      <c r="B120" s="83" t="s">
        <v>47</v>
      </c>
      <c r="C120" s="40">
        <v>51955.944369999997</v>
      </c>
      <c r="D120" s="96">
        <v>6.0000000000000002E-5</v>
      </c>
      <c r="E120" s="1">
        <f t="shared" si="12"/>
        <v>6780.9933622914223</v>
      </c>
      <c r="F120" s="1">
        <f t="shared" si="13"/>
        <v>6781</v>
      </c>
      <c r="G120" s="1">
        <f t="shared" si="16"/>
        <v>-5.6221000049845316E-3</v>
      </c>
      <c r="K120" s="1">
        <f>G120</f>
        <v>-5.6221000049845316E-3</v>
      </c>
      <c r="O120" s="1">
        <f t="shared" ca="1" si="18"/>
        <v>-5.4048368037082411E-3</v>
      </c>
      <c r="P120" s="7">
        <f t="shared" si="14"/>
        <v>36937.444369999997</v>
      </c>
      <c r="Q120" s="1">
        <f t="shared" si="19"/>
        <v>-5.6221000049845316E-3</v>
      </c>
    </row>
    <row r="121" spans="1:21" x14ac:dyDescent="0.2">
      <c r="A121" s="74" t="s">
        <v>16</v>
      </c>
      <c r="B121" s="81" t="s">
        <v>47</v>
      </c>
      <c r="C121" s="74">
        <v>51955.9444</v>
      </c>
      <c r="D121" s="74" t="s">
        <v>71</v>
      </c>
      <c r="E121" s="54">
        <f t="shared" si="12"/>
        <v>6780.9933977107994</v>
      </c>
      <c r="F121" s="1">
        <f t="shared" si="13"/>
        <v>6781</v>
      </c>
      <c r="G121" s="1">
        <f t="shared" si="16"/>
        <v>-5.5921000021044165E-3</v>
      </c>
      <c r="H121" s="20"/>
      <c r="K121" s="1">
        <f>G121</f>
        <v>-5.5921000021044165E-3</v>
      </c>
      <c r="O121" s="1">
        <f t="shared" ca="1" si="18"/>
        <v>-5.4048368037082411E-3</v>
      </c>
      <c r="P121" s="7">
        <f t="shared" si="14"/>
        <v>36937.4444</v>
      </c>
      <c r="Q121" s="1">
        <f t="shared" si="19"/>
        <v>-5.5921000021044165E-3</v>
      </c>
    </row>
    <row r="122" spans="1:21" x14ac:dyDescent="0.2">
      <c r="A122" s="74" t="s">
        <v>422</v>
      </c>
      <c r="B122" s="81" t="s">
        <v>46</v>
      </c>
      <c r="C122" s="74">
        <v>52050.394</v>
      </c>
      <c r="D122" s="74" t="s">
        <v>71</v>
      </c>
      <c r="E122" s="54">
        <f t="shared" si="12"/>
        <v>6892.50491827511</v>
      </c>
      <c r="F122" s="1">
        <f t="shared" si="13"/>
        <v>6892.5</v>
      </c>
      <c r="G122" s="1">
        <f t="shared" ref="G122:G153" si="20">C122-(C$7+C$8*F122)</f>
        <v>4.1657499969005585E-3</v>
      </c>
      <c r="H122" s="20"/>
      <c r="I122" s="1">
        <f>G122</f>
        <v>4.1657499969005585E-3</v>
      </c>
      <c r="O122" s="1">
        <f t="shared" ca="1" si="18"/>
        <v>-5.4869876796032257E-3</v>
      </c>
      <c r="P122" s="7">
        <f t="shared" si="14"/>
        <v>37031.894</v>
      </c>
      <c r="Q122" s="1">
        <f t="shared" si="19"/>
        <v>4.1657499969005585E-3</v>
      </c>
    </row>
    <row r="123" spans="1:21" x14ac:dyDescent="0.2">
      <c r="A123" s="74" t="s">
        <v>426</v>
      </c>
      <c r="B123" s="81" t="s">
        <v>46</v>
      </c>
      <c r="C123" s="74">
        <v>52050.396000000001</v>
      </c>
      <c r="D123" s="74" t="s">
        <v>71</v>
      </c>
      <c r="E123" s="54">
        <f t="shared" si="12"/>
        <v>6892.5072795666474</v>
      </c>
      <c r="F123" s="1">
        <f t="shared" si="13"/>
        <v>6892.5</v>
      </c>
      <c r="G123" s="1">
        <f t="shared" si="20"/>
        <v>6.1657499973080121E-3</v>
      </c>
      <c r="H123" s="20"/>
      <c r="I123" s="1">
        <f>G123</f>
        <v>6.1657499973080121E-3</v>
      </c>
      <c r="O123" s="1">
        <f t="shared" ca="1" si="18"/>
        <v>-5.4869876796032257E-3</v>
      </c>
      <c r="P123" s="7">
        <f t="shared" si="14"/>
        <v>37031.896000000001</v>
      </c>
      <c r="Q123" s="1">
        <f t="shared" si="19"/>
        <v>6.1657499973080121E-3</v>
      </c>
    </row>
    <row r="124" spans="1:21" x14ac:dyDescent="0.2">
      <c r="A124" s="51" t="s">
        <v>72</v>
      </c>
      <c r="B124" s="52" t="s">
        <v>46</v>
      </c>
      <c r="C124" s="51">
        <v>52050.3969</v>
      </c>
      <c r="D124" s="51" t="s">
        <v>71</v>
      </c>
      <c r="E124" s="1">
        <f t="shared" si="12"/>
        <v>6892.5083421478375</v>
      </c>
      <c r="F124" s="1">
        <f t="shared" si="13"/>
        <v>6892.5</v>
      </c>
      <c r="G124" s="1">
        <f t="shared" si="20"/>
        <v>7.0657499963999726E-3</v>
      </c>
      <c r="H124" s="20"/>
      <c r="K124" s="1">
        <f>G124</f>
        <v>7.0657499963999726E-3</v>
      </c>
      <c r="O124" s="1">
        <f t="shared" ca="1" si="18"/>
        <v>-5.4869876796032257E-3</v>
      </c>
      <c r="P124" s="7">
        <f t="shared" si="14"/>
        <v>37031.8969</v>
      </c>
      <c r="Q124" s="1">
        <f t="shared" si="19"/>
        <v>7.0657499963999726E-3</v>
      </c>
    </row>
    <row r="125" spans="1:21" x14ac:dyDescent="0.2">
      <c r="A125" s="51" t="s">
        <v>55</v>
      </c>
      <c r="B125" s="15" t="s">
        <v>46</v>
      </c>
      <c r="C125" s="92">
        <v>52055.464999999997</v>
      </c>
      <c r="D125" s="59">
        <v>5.0000000000000001E-4</v>
      </c>
      <c r="E125" s="1">
        <f t="shared" si="12"/>
        <v>6898.4919729665135</v>
      </c>
      <c r="F125" s="1">
        <f t="shared" si="13"/>
        <v>6898.5</v>
      </c>
      <c r="G125" s="1">
        <f t="shared" si="20"/>
        <v>-6.7988500013598241E-3</v>
      </c>
      <c r="H125" s="20"/>
      <c r="J125" s="1">
        <f>G125</f>
        <v>-6.7988500013598241E-3</v>
      </c>
      <c r="O125" s="1">
        <f t="shared" ca="1" si="18"/>
        <v>-5.4914083545392787E-3</v>
      </c>
      <c r="P125" s="7">
        <f t="shared" si="14"/>
        <v>37036.964999999997</v>
      </c>
      <c r="Q125" s="1">
        <f t="shared" si="19"/>
        <v>-6.7988500013598241E-3</v>
      </c>
    </row>
    <row r="126" spans="1:21" x14ac:dyDescent="0.2">
      <c r="A126" s="51" t="s">
        <v>55</v>
      </c>
      <c r="B126" s="88"/>
      <c r="C126" s="92">
        <v>52080.452100000002</v>
      </c>
      <c r="D126" s="59">
        <v>2.9999999999999997E-4</v>
      </c>
      <c r="E126" s="1">
        <f t="shared" si="12"/>
        <v>6927.9928868453771</v>
      </c>
      <c r="F126" s="1">
        <f t="shared" si="13"/>
        <v>6928</v>
      </c>
      <c r="G126" s="1">
        <f t="shared" si="20"/>
        <v>-6.0248000008868985E-3</v>
      </c>
      <c r="H126" s="20"/>
      <c r="J126" s="1">
        <f>G126</f>
        <v>-6.0248000008868985E-3</v>
      </c>
      <c r="O126" s="1">
        <f t="shared" ca="1" si="18"/>
        <v>-5.5131433396415396E-3</v>
      </c>
      <c r="P126" s="7">
        <f t="shared" si="14"/>
        <v>37061.952100000002</v>
      </c>
      <c r="Q126" s="1">
        <f t="shared" si="19"/>
        <v>-6.0248000008868985E-3</v>
      </c>
    </row>
    <row r="127" spans="1:21" x14ac:dyDescent="0.2">
      <c r="A127" t="s">
        <v>50</v>
      </c>
      <c r="B127" s="83" t="s">
        <v>46</v>
      </c>
      <c r="C127" s="40">
        <v>52094.4274</v>
      </c>
      <c r="D127" s="95">
        <v>5.0000000000000001E-4</v>
      </c>
      <c r="E127" s="1">
        <f t="shared" si="12"/>
        <v>6944.4927656520867</v>
      </c>
      <c r="F127" s="1">
        <f t="shared" si="13"/>
        <v>6944.5</v>
      </c>
      <c r="G127" s="1">
        <f t="shared" si="20"/>
        <v>-6.1274499967112206E-3</v>
      </c>
      <c r="H127" s="21"/>
      <c r="J127" s="1">
        <f>G127</f>
        <v>-6.1274499967112206E-3</v>
      </c>
      <c r="O127" s="1">
        <f t="shared" ca="1" si="18"/>
        <v>-5.5253001957156853E-3</v>
      </c>
      <c r="P127" s="7">
        <f t="shared" si="14"/>
        <v>37075.9274</v>
      </c>
      <c r="Q127" s="1">
        <f t="shared" si="19"/>
        <v>-6.1274499967112206E-3</v>
      </c>
    </row>
    <row r="128" spans="1:21" x14ac:dyDescent="0.2">
      <c r="A128" t="s">
        <v>42</v>
      </c>
      <c r="B128" s="83" t="s">
        <v>46</v>
      </c>
      <c r="C128" s="40">
        <v>52296.011700000003</v>
      </c>
      <c r="D128" s="95">
        <v>1.6000000000000001E-4</v>
      </c>
      <c r="E128" s="1">
        <f t="shared" si="12"/>
        <v>7182.4924164170716</v>
      </c>
      <c r="F128" s="1">
        <f t="shared" si="13"/>
        <v>7182.5</v>
      </c>
      <c r="G128" s="1">
        <f t="shared" si="20"/>
        <v>-6.4232500008074567E-3</v>
      </c>
      <c r="K128" s="1">
        <f t="shared" ref="K128:K144" si="21">G128</f>
        <v>-6.4232500008074567E-3</v>
      </c>
      <c r="O128" s="1">
        <f t="shared" ca="1" si="18"/>
        <v>-5.7006536348457862E-3</v>
      </c>
      <c r="P128" s="7">
        <f t="shared" si="14"/>
        <v>37277.511700000003</v>
      </c>
    </row>
    <row r="129" spans="1:17" x14ac:dyDescent="0.2">
      <c r="A129" t="s">
        <v>42</v>
      </c>
      <c r="B129" s="83" t="s">
        <v>46</v>
      </c>
      <c r="C129" s="40">
        <v>52301.94066</v>
      </c>
      <c r="D129" s="95">
        <v>1E-4</v>
      </c>
      <c r="E129" s="1">
        <f t="shared" si="12"/>
        <v>7189.4924179519085</v>
      </c>
      <c r="F129" s="1">
        <f t="shared" si="13"/>
        <v>7189.5</v>
      </c>
      <c r="G129" s="1">
        <f t="shared" si="20"/>
        <v>-6.4219499981845729E-3</v>
      </c>
      <c r="K129" s="1">
        <f t="shared" si="21"/>
        <v>-6.4219499981845729E-3</v>
      </c>
      <c r="O129" s="1">
        <f t="shared" ca="1" si="18"/>
        <v>-5.7058110889378483E-3</v>
      </c>
      <c r="P129" s="7">
        <f t="shared" si="14"/>
        <v>37283.44066</v>
      </c>
    </row>
    <row r="130" spans="1:17" x14ac:dyDescent="0.2">
      <c r="A130" s="74" t="s">
        <v>42</v>
      </c>
      <c r="B130" s="81" t="s">
        <v>46</v>
      </c>
      <c r="C130" s="74">
        <v>52301.940699999999</v>
      </c>
      <c r="D130" s="74" t="s">
        <v>71</v>
      </c>
      <c r="E130" s="54">
        <f t="shared" si="12"/>
        <v>7189.4924651777374</v>
      </c>
      <c r="F130" s="1">
        <f t="shared" si="13"/>
        <v>7189.5</v>
      </c>
      <c r="G130" s="1">
        <f t="shared" si="20"/>
        <v>-6.3819499991950579E-3</v>
      </c>
      <c r="H130" s="20"/>
      <c r="K130" s="1">
        <f t="shared" si="21"/>
        <v>-6.3819499991950579E-3</v>
      </c>
      <c r="O130" s="1">
        <f t="shared" ca="1" si="18"/>
        <v>-5.7058110889378483E-3</v>
      </c>
      <c r="P130" s="7">
        <f t="shared" si="14"/>
        <v>37283.440699999999</v>
      </c>
      <c r="Q130" s="1">
        <f>G130</f>
        <v>-6.3819499991950579E-3</v>
      </c>
    </row>
    <row r="131" spans="1:17" x14ac:dyDescent="0.2">
      <c r="A131" t="s">
        <v>42</v>
      </c>
      <c r="B131" s="83"/>
      <c r="C131" s="40">
        <v>52321.845589999997</v>
      </c>
      <c r="D131" s="95">
        <v>6.0000000000000002E-5</v>
      </c>
      <c r="E131" s="1">
        <f t="shared" si="12"/>
        <v>7212.9930893261208</v>
      </c>
      <c r="F131" s="1">
        <f t="shared" si="13"/>
        <v>7213</v>
      </c>
      <c r="G131" s="1">
        <f t="shared" si="20"/>
        <v>-5.8533000046736561E-3</v>
      </c>
      <c r="K131" s="1">
        <f t="shared" si="21"/>
        <v>-5.8533000046736561E-3</v>
      </c>
      <c r="O131" s="1">
        <f t="shared" ca="1" si="18"/>
        <v>-5.7231253991040561E-3</v>
      </c>
      <c r="P131" s="7">
        <f t="shared" si="14"/>
        <v>37303.345589999997</v>
      </c>
      <c r="Q131" s="1">
        <f>G131</f>
        <v>-5.8533000046736561E-3</v>
      </c>
    </row>
    <row r="132" spans="1:17" x14ac:dyDescent="0.2">
      <c r="A132" s="74" t="s">
        <v>42</v>
      </c>
      <c r="B132" s="81" t="s">
        <v>47</v>
      </c>
      <c r="C132" s="74">
        <v>52321.845600000001</v>
      </c>
      <c r="D132" s="74" t="s">
        <v>71</v>
      </c>
      <c r="E132" s="54">
        <f t="shared" si="12"/>
        <v>7212.9931011325825</v>
      </c>
      <c r="F132" s="1">
        <f t="shared" si="13"/>
        <v>7213</v>
      </c>
      <c r="G132" s="1">
        <f t="shared" si="20"/>
        <v>-5.8433000012882985E-3</v>
      </c>
      <c r="H132" s="20"/>
      <c r="K132" s="1">
        <f t="shared" si="21"/>
        <v>-5.8433000012882985E-3</v>
      </c>
      <c r="O132" s="1">
        <f t="shared" ca="1" si="18"/>
        <v>-5.7231253991040561E-3</v>
      </c>
      <c r="P132" s="7">
        <f t="shared" si="14"/>
        <v>37303.345600000001</v>
      </c>
      <c r="Q132" s="1">
        <f>G132</f>
        <v>-5.8433000012882985E-3</v>
      </c>
    </row>
    <row r="133" spans="1:17" x14ac:dyDescent="0.2">
      <c r="A133" t="s">
        <v>42</v>
      </c>
      <c r="B133" s="83" t="s">
        <v>46</v>
      </c>
      <c r="C133" s="40">
        <v>52323.962299999999</v>
      </c>
      <c r="D133" s="95">
        <v>1.4999999999999999E-4</v>
      </c>
      <c r="E133" s="1">
        <f t="shared" si="12"/>
        <v>7215.4921740304908</v>
      </c>
      <c r="F133" s="1">
        <f t="shared" si="13"/>
        <v>7215.5</v>
      </c>
      <c r="G133" s="1">
        <f t="shared" si="20"/>
        <v>-6.6285499997320585E-3</v>
      </c>
      <c r="K133" s="1">
        <f t="shared" si="21"/>
        <v>-6.6285499997320585E-3</v>
      </c>
      <c r="O133" s="1">
        <f t="shared" ca="1" si="18"/>
        <v>-5.7249673469940776E-3</v>
      </c>
      <c r="P133" s="7">
        <f t="shared" si="14"/>
        <v>37305.462299999999</v>
      </c>
    </row>
    <row r="134" spans="1:17" x14ac:dyDescent="0.2">
      <c r="A134" t="s">
        <v>42</v>
      </c>
      <c r="B134" s="83" t="s">
        <v>46</v>
      </c>
      <c r="C134" s="40">
        <v>52329.891199999998</v>
      </c>
      <c r="D134" s="95">
        <v>2.9999999999999997E-4</v>
      </c>
      <c r="E134" s="1">
        <f t="shared" si="12"/>
        <v>7222.4921047265834</v>
      </c>
      <c r="F134" s="1">
        <f t="shared" si="13"/>
        <v>7222.5</v>
      </c>
      <c r="G134" s="1">
        <f t="shared" si="20"/>
        <v>-6.6872500028694049E-3</v>
      </c>
      <c r="K134" s="1">
        <f t="shared" si="21"/>
        <v>-6.6872500028694049E-3</v>
      </c>
      <c r="O134" s="1">
        <f t="shared" ca="1" si="18"/>
        <v>-5.7301248010861398E-3</v>
      </c>
      <c r="P134" s="7">
        <f t="shared" si="14"/>
        <v>37311.391199999998</v>
      </c>
    </row>
    <row r="135" spans="1:17" x14ac:dyDescent="0.2">
      <c r="A135" s="74" t="s">
        <v>42</v>
      </c>
      <c r="B135" s="81" t="s">
        <v>47</v>
      </c>
      <c r="C135" s="74">
        <v>52332.856399999997</v>
      </c>
      <c r="D135" s="74" t="s">
        <v>71</v>
      </c>
      <c r="E135" s="54">
        <f t="shared" si="12"/>
        <v>7225.9929555589551</v>
      </c>
      <c r="F135" s="1">
        <f t="shared" si="13"/>
        <v>7226</v>
      </c>
      <c r="G135" s="1">
        <f t="shared" si="20"/>
        <v>-5.9666000015567988E-3</v>
      </c>
      <c r="H135" s="20"/>
      <c r="K135" s="1">
        <f t="shared" si="21"/>
        <v>-5.9666000015567988E-3</v>
      </c>
      <c r="O135" s="1">
        <f t="shared" ca="1" si="18"/>
        <v>-5.7327035281321704E-3</v>
      </c>
      <c r="P135" s="7">
        <f t="shared" si="14"/>
        <v>37314.356399999997</v>
      </c>
      <c r="Q135" s="1">
        <f>G135</f>
        <v>-5.9666000015567988E-3</v>
      </c>
    </row>
    <row r="136" spans="1:17" x14ac:dyDescent="0.2">
      <c r="A136" t="s">
        <v>42</v>
      </c>
      <c r="B136" s="83"/>
      <c r="C136" s="40">
        <v>52332.85643</v>
      </c>
      <c r="D136" s="95">
        <v>6.9999999999999994E-5</v>
      </c>
      <c r="E136" s="1">
        <f t="shared" si="12"/>
        <v>7225.9929909783314</v>
      </c>
      <c r="F136" s="1">
        <f t="shared" si="13"/>
        <v>7226</v>
      </c>
      <c r="G136" s="1">
        <f t="shared" si="20"/>
        <v>-5.9365999986766838E-3</v>
      </c>
      <c r="K136" s="1">
        <f t="shared" si="21"/>
        <v>-5.9365999986766838E-3</v>
      </c>
      <c r="O136" s="1">
        <f t="shared" ca="1" si="18"/>
        <v>-5.7327035281321704E-3</v>
      </c>
      <c r="P136" s="7">
        <f t="shared" si="14"/>
        <v>37314.35643</v>
      </c>
      <c r="Q136" s="1">
        <f>G136</f>
        <v>-5.9365999986766838E-3</v>
      </c>
    </row>
    <row r="137" spans="1:17" x14ac:dyDescent="0.2">
      <c r="A137" s="74" t="s">
        <v>42</v>
      </c>
      <c r="B137" s="81" t="s">
        <v>47</v>
      </c>
      <c r="C137" s="74">
        <v>52343.866900000001</v>
      </c>
      <c r="D137" s="74" t="s">
        <v>71</v>
      </c>
      <c r="E137" s="54">
        <f t="shared" si="12"/>
        <v>7238.9924557916056</v>
      </c>
      <c r="F137" s="1">
        <f t="shared" si="13"/>
        <v>7239</v>
      </c>
      <c r="G137" s="1">
        <f t="shared" si="20"/>
        <v>-6.3899000015226193E-3</v>
      </c>
      <c r="H137" s="20"/>
      <c r="K137" s="1">
        <f t="shared" si="21"/>
        <v>-6.3899000015226193E-3</v>
      </c>
      <c r="O137" s="1">
        <f t="shared" ca="1" si="18"/>
        <v>-5.7422816571602855E-3</v>
      </c>
      <c r="P137" s="7">
        <f t="shared" si="14"/>
        <v>37325.366900000001</v>
      </c>
      <c r="Q137" s="1">
        <f>G137</f>
        <v>-6.3899000015226193E-3</v>
      </c>
    </row>
    <row r="138" spans="1:17" x14ac:dyDescent="0.2">
      <c r="A138" t="s">
        <v>42</v>
      </c>
      <c r="B138" s="83"/>
      <c r="C138" s="40">
        <v>52343.866909999997</v>
      </c>
      <c r="D138" s="95">
        <v>6.0000000000000002E-5</v>
      </c>
      <c r="E138" s="1">
        <f t="shared" si="12"/>
        <v>7238.9924675980592</v>
      </c>
      <c r="F138" s="1">
        <f t="shared" si="13"/>
        <v>7239</v>
      </c>
      <c r="G138" s="1">
        <f t="shared" si="20"/>
        <v>-6.3799000054132193E-3</v>
      </c>
      <c r="K138" s="1">
        <f t="shared" si="21"/>
        <v>-6.3799000054132193E-3</v>
      </c>
      <c r="O138" s="1">
        <f t="shared" ca="1" si="18"/>
        <v>-5.7422816571602855E-3</v>
      </c>
      <c r="P138" s="7">
        <f t="shared" si="14"/>
        <v>37325.366909999997</v>
      </c>
    </row>
    <row r="139" spans="1:17" x14ac:dyDescent="0.2">
      <c r="A139" t="s">
        <v>42</v>
      </c>
      <c r="B139" s="83" t="s">
        <v>46</v>
      </c>
      <c r="C139" s="40">
        <v>52346.831469999997</v>
      </c>
      <c r="D139" s="95">
        <v>8.0000000000000007E-5</v>
      </c>
      <c r="E139" s="1">
        <f t="shared" si="12"/>
        <v>7242.4925628171404</v>
      </c>
      <c r="F139" s="1">
        <f t="shared" si="13"/>
        <v>7242.5</v>
      </c>
      <c r="G139" s="1">
        <f t="shared" si="20"/>
        <v>-6.2992500024847686E-3</v>
      </c>
      <c r="K139" s="1">
        <f t="shared" si="21"/>
        <v>-6.2992500024847686E-3</v>
      </c>
      <c r="O139" s="1">
        <f t="shared" ca="1" si="18"/>
        <v>-5.7448603842063161E-3</v>
      </c>
      <c r="P139" s="7">
        <f t="shared" si="14"/>
        <v>37328.331469999997</v>
      </c>
    </row>
    <row r="140" spans="1:17" x14ac:dyDescent="0.2">
      <c r="A140" s="74" t="s">
        <v>42</v>
      </c>
      <c r="B140" s="81" t="s">
        <v>46</v>
      </c>
      <c r="C140" s="74">
        <v>52346.8315</v>
      </c>
      <c r="D140" s="74" t="s">
        <v>71</v>
      </c>
      <c r="E140" s="54">
        <f t="shared" si="12"/>
        <v>7242.4925982365166</v>
      </c>
      <c r="F140" s="1">
        <f t="shared" si="13"/>
        <v>7242.5</v>
      </c>
      <c r="G140" s="1">
        <f t="shared" si="20"/>
        <v>-6.2692499996046536E-3</v>
      </c>
      <c r="H140" s="20"/>
      <c r="K140" s="1">
        <f t="shared" si="21"/>
        <v>-6.2692499996046536E-3</v>
      </c>
      <c r="O140" s="1">
        <f t="shared" ca="1" si="18"/>
        <v>-5.7448603842063161E-3</v>
      </c>
      <c r="P140" s="7">
        <f t="shared" si="14"/>
        <v>37328.3315</v>
      </c>
      <c r="Q140" s="1">
        <f>G140</f>
        <v>-6.2692499996046536E-3</v>
      </c>
    </row>
    <row r="141" spans="1:17" x14ac:dyDescent="0.2">
      <c r="A141" t="s">
        <v>42</v>
      </c>
      <c r="B141" s="83"/>
      <c r="C141" s="40">
        <v>52354.878170000004</v>
      </c>
      <c r="D141" s="95">
        <v>6.9999999999999994E-5</v>
      </c>
      <c r="E141" s="1">
        <f t="shared" si="12"/>
        <v>7251.9928651214968</v>
      </c>
      <c r="F141" s="1">
        <f t="shared" si="13"/>
        <v>7252</v>
      </c>
      <c r="G141" s="1">
        <f t="shared" si="20"/>
        <v>-6.0431999954744242E-3</v>
      </c>
      <c r="K141" s="1">
        <f t="shared" si="21"/>
        <v>-6.0431999954744242E-3</v>
      </c>
      <c r="O141" s="1">
        <f t="shared" ca="1" si="18"/>
        <v>-5.7518597861883998E-3</v>
      </c>
      <c r="P141" s="7">
        <f t="shared" si="14"/>
        <v>37336.378170000004</v>
      </c>
      <c r="Q141" s="1">
        <f>G141</f>
        <v>-6.0431999954744242E-3</v>
      </c>
    </row>
    <row r="142" spans="1:17" x14ac:dyDescent="0.2">
      <c r="A142" s="74" t="s">
        <v>42</v>
      </c>
      <c r="B142" s="81" t="s">
        <v>47</v>
      </c>
      <c r="C142" s="74">
        <v>52354.878199999999</v>
      </c>
      <c r="D142" s="74" t="s">
        <v>71</v>
      </c>
      <c r="E142" s="54">
        <f t="shared" si="12"/>
        <v>7251.9929005408649</v>
      </c>
      <c r="F142" s="1">
        <f t="shared" si="13"/>
        <v>7252</v>
      </c>
      <c r="G142" s="1">
        <f t="shared" si="20"/>
        <v>-6.0131999998702668E-3</v>
      </c>
      <c r="H142" s="20"/>
      <c r="K142" s="1">
        <f t="shared" si="21"/>
        <v>-6.0131999998702668E-3</v>
      </c>
      <c r="O142" s="1">
        <f t="shared" ref="O142:O173" ca="1" si="22">C$11+C$12*F142</f>
        <v>-5.7518597861883998E-3</v>
      </c>
      <c r="P142" s="7">
        <f t="shared" si="14"/>
        <v>37336.378199999999</v>
      </c>
      <c r="Q142" s="1">
        <f>G142</f>
        <v>-6.0131999998702668E-3</v>
      </c>
    </row>
    <row r="143" spans="1:17" x14ac:dyDescent="0.2">
      <c r="A143" t="s">
        <v>42</v>
      </c>
      <c r="B143" s="83"/>
      <c r="C143" s="40">
        <v>52355.725290000002</v>
      </c>
      <c r="D143" s="95">
        <v>1.2999999999999999E-4</v>
      </c>
      <c r="E143" s="1">
        <f t="shared" si="12"/>
        <v>7252.9930137647971</v>
      </c>
      <c r="F143" s="1">
        <f t="shared" si="13"/>
        <v>7253</v>
      </c>
      <c r="G143" s="1">
        <f t="shared" si="20"/>
        <v>-5.917299997236114E-3</v>
      </c>
      <c r="K143" s="1">
        <f t="shared" si="21"/>
        <v>-5.917299997236114E-3</v>
      </c>
      <c r="O143" s="1">
        <f t="shared" ca="1" si="22"/>
        <v>-5.7525965653444089E-3</v>
      </c>
      <c r="P143" s="7">
        <f t="shared" si="14"/>
        <v>37337.225290000002</v>
      </c>
      <c r="Q143" s="1">
        <f>G143</f>
        <v>-5.917299997236114E-3</v>
      </c>
    </row>
    <row r="144" spans="1:17" x14ac:dyDescent="0.2">
      <c r="A144" s="74" t="s">
        <v>42</v>
      </c>
      <c r="B144" s="81" t="s">
        <v>47</v>
      </c>
      <c r="C144" s="74">
        <v>52355.725299999998</v>
      </c>
      <c r="D144" s="74" t="s">
        <v>71</v>
      </c>
      <c r="E144" s="54">
        <f t="shared" si="12"/>
        <v>7252.9930255712507</v>
      </c>
      <c r="F144" s="1">
        <f t="shared" si="13"/>
        <v>7253</v>
      </c>
      <c r="G144" s="1">
        <f t="shared" si="20"/>
        <v>-5.9073000011267141E-3</v>
      </c>
      <c r="H144" s="20"/>
      <c r="K144" s="1">
        <f t="shared" si="21"/>
        <v>-5.9073000011267141E-3</v>
      </c>
      <c r="O144" s="1">
        <f t="shared" ca="1" si="22"/>
        <v>-5.7525965653444089E-3</v>
      </c>
      <c r="P144" s="7">
        <f t="shared" si="14"/>
        <v>37337.225299999998</v>
      </c>
      <c r="Q144" s="1">
        <f>G144</f>
        <v>-5.9073000011267141E-3</v>
      </c>
    </row>
    <row r="145" spans="1:17" x14ac:dyDescent="0.2">
      <c r="A145" t="s">
        <v>27</v>
      </c>
      <c r="B145" s="83" t="s">
        <v>47</v>
      </c>
      <c r="C145" s="40">
        <v>52362.5</v>
      </c>
      <c r="D145" s="95">
        <v>3.0000000000000001E-3</v>
      </c>
      <c r="E145" s="1">
        <f t="shared" si="12"/>
        <v>7260.9915464582336</v>
      </c>
      <c r="F145" s="1">
        <f t="shared" si="13"/>
        <v>7261</v>
      </c>
      <c r="G145" s="1">
        <f t="shared" si="20"/>
        <v>-7.1601000017835759E-3</v>
      </c>
      <c r="I145" s="1">
        <f>G145</f>
        <v>-7.1601000017835759E-3</v>
      </c>
      <c r="O145" s="1">
        <f t="shared" ca="1" si="22"/>
        <v>-5.7584907985924793E-3</v>
      </c>
      <c r="P145" s="7">
        <f t="shared" si="14"/>
        <v>37344</v>
      </c>
    </row>
    <row r="146" spans="1:17" x14ac:dyDescent="0.2">
      <c r="A146" s="74" t="s">
        <v>405</v>
      </c>
      <c r="B146" s="81" t="s">
        <v>47</v>
      </c>
      <c r="C146" s="74">
        <v>52363.3482</v>
      </c>
      <c r="D146" s="74" t="s">
        <v>71</v>
      </c>
      <c r="E146" s="54">
        <f t="shared" si="12"/>
        <v>7261.9929701989668</v>
      </c>
      <c r="F146" s="1">
        <f t="shared" si="13"/>
        <v>7262</v>
      </c>
      <c r="G146" s="1">
        <f t="shared" si="20"/>
        <v>-5.95420000172453E-3</v>
      </c>
      <c r="H146" s="20"/>
      <c r="K146" s="1">
        <f>G146</f>
        <v>-5.95420000172453E-3</v>
      </c>
      <c r="O146" s="1">
        <f t="shared" ca="1" si="22"/>
        <v>-5.7592275777484884E-3</v>
      </c>
      <c r="P146" s="7">
        <f t="shared" si="14"/>
        <v>37344.8482</v>
      </c>
      <c r="Q146" s="1">
        <f>G146</f>
        <v>-5.95420000172453E-3</v>
      </c>
    </row>
    <row r="147" spans="1:17" x14ac:dyDescent="0.2">
      <c r="A147" t="s">
        <v>50</v>
      </c>
      <c r="B147" s="80"/>
      <c r="C147" s="40">
        <v>52363.348299999998</v>
      </c>
      <c r="D147" s="95">
        <v>6.9999999999999999E-4</v>
      </c>
      <c r="E147" s="1">
        <f t="shared" si="12"/>
        <v>7261.9930882635399</v>
      </c>
      <c r="F147" s="1">
        <f t="shared" si="13"/>
        <v>7262</v>
      </c>
      <c r="G147" s="1">
        <f t="shared" si="20"/>
        <v>-5.8542000042507425E-3</v>
      </c>
      <c r="H147" s="21"/>
      <c r="J147" s="1">
        <f>G147</f>
        <v>-5.8542000042507425E-3</v>
      </c>
      <c r="O147" s="1">
        <f t="shared" ca="1" si="22"/>
        <v>-5.7592275777484884E-3</v>
      </c>
      <c r="P147" s="7">
        <f t="shared" si="14"/>
        <v>37344.848299999998</v>
      </c>
      <c r="Q147" s="1">
        <f>G147</f>
        <v>-5.8542000042507425E-3</v>
      </c>
    </row>
    <row r="148" spans="1:17" x14ac:dyDescent="0.2">
      <c r="A148" t="s">
        <v>42</v>
      </c>
      <c r="B148" s="83" t="s">
        <v>46</v>
      </c>
      <c r="C148" s="40">
        <v>52380.710350000001</v>
      </c>
      <c r="D148" s="95">
        <v>2.0000000000000001E-4</v>
      </c>
      <c r="E148" s="1">
        <f t="shared" si="12"/>
        <v>7282.4915191262862</v>
      </c>
      <c r="F148" s="1">
        <f t="shared" si="13"/>
        <v>7282.5</v>
      </c>
      <c r="G148" s="1">
        <f t="shared" si="20"/>
        <v>-7.183249996160157E-3</v>
      </c>
      <c r="K148" s="1">
        <f>G148</f>
        <v>-7.183249996160157E-3</v>
      </c>
      <c r="O148" s="1">
        <f t="shared" ca="1" si="22"/>
        <v>-5.7743315504466698E-3</v>
      </c>
      <c r="P148" s="7">
        <f t="shared" si="14"/>
        <v>37362.210350000001</v>
      </c>
    </row>
    <row r="149" spans="1:17" x14ac:dyDescent="0.2">
      <c r="A149" s="74" t="s">
        <v>42</v>
      </c>
      <c r="B149" s="81" t="s">
        <v>46</v>
      </c>
      <c r="C149" s="74">
        <v>52380.710400000004</v>
      </c>
      <c r="D149" s="74" t="s">
        <v>71</v>
      </c>
      <c r="E149" s="54">
        <f t="shared" ref="E149:E212" si="23">(C149-C$7)/C$8</f>
        <v>7282.4915781585769</v>
      </c>
      <c r="F149" s="1">
        <f t="shared" ref="F149:F212" si="24">ROUND(2*E149,0)/2</f>
        <v>7282.5</v>
      </c>
      <c r="G149" s="1">
        <f t="shared" si="20"/>
        <v>-7.1332499937852845E-3</v>
      </c>
      <c r="H149" s="20"/>
      <c r="K149" s="1">
        <f>G149</f>
        <v>-7.1332499937852845E-3</v>
      </c>
      <c r="O149" s="1">
        <f t="shared" ca="1" si="22"/>
        <v>-5.7743315504466698E-3</v>
      </c>
      <c r="P149" s="7">
        <f t="shared" ref="P149:P212" si="25">+C149-15018.5</f>
        <v>37362.210400000004</v>
      </c>
      <c r="Q149" s="1">
        <f t="shared" ref="Q149:Q155" si="26">G149</f>
        <v>-7.1332499937852845E-3</v>
      </c>
    </row>
    <row r="150" spans="1:17" x14ac:dyDescent="0.2">
      <c r="A150" t="s">
        <v>50</v>
      </c>
      <c r="B150" s="80"/>
      <c r="C150" s="40">
        <v>52407.391900000002</v>
      </c>
      <c r="D150" s="95">
        <v>4.0000000000000002E-4</v>
      </c>
      <c r="E150" s="1">
        <f t="shared" si="23"/>
        <v>7313.9929782273603</v>
      </c>
      <c r="F150" s="1">
        <f t="shared" si="24"/>
        <v>7314</v>
      </c>
      <c r="G150" s="1">
        <f t="shared" si="20"/>
        <v>-5.9474000008776784E-3</v>
      </c>
      <c r="H150" s="21"/>
      <c r="J150" s="1">
        <f>G150</f>
        <v>-5.9474000008776784E-3</v>
      </c>
      <c r="O150" s="1">
        <f t="shared" ca="1" si="22"/>
        <v>-5.7975400938609471E-3</v>
      </c>
      <c r="P150" s="7">
        <f t="shared" si="25"/>
        <v>37388.891900000002</v>
      </c>
      <c r="Q150" s="1">
        <f t="shared" si="26"/>
        <v>-5.9474000008776784E-3</v>
      </c>
    </row>
    <row r="151" spans="1:17" x14ac:dyDescent="0.2">
      <c r="A151" t="s">
        <v>50</v>
      </c>
      <c r="B151" s="83" t="s">
        <v>46</v>
      </c>
      <c r="C151" s="40">
        <v>52415.437700000002</v>
      </c>
      <c r="D151" s="95">
        <v>4.0000000000000002E-4</v>
      </c>
      <c r="E151" s="1">
        <f t="shared" si="23"/>
        <v>7323.4922179505174</v>
      </c>
      <c r="F151" s="1">
        <f t="shared" si="24"/>
        <v>7323.5</v>
      </c>
      <c r="G151" s="1">
        <f t="shared" si="20"/>
        <v>-6.5913500002352521E-3</v>
      </c>
      <c r="H151" s="21"/>
      <c r="J151" s="1">
        <f>G151</f>
        <v>-6.5913500002352521E-3</v>
      </c>
      <c r="O151" s="1">
        <f t="shared" ca="1" si="22"/>
        <v>-5.8045394958430316E-3</v>
      </c>
      <c r="P151" s="7">
        <f t="shared" si="25"/>
        <v>37396.937700000002</v>
      </c>
      <c r="Q151" s="1">
        <f t="shared" si="26"/>
        <v>-6.5913500002352521E-3</v>
      </c>
    </row>
    <row r="152" spans="1:17" x14ac:dyDescent="0.2">
      <c r="A152" t="s">
        <v>50</v>
      </c>
      <c r="B152" s="83" t="s">
        <v>46</v>
      </c>
      <c r="C152" s="40">
        <v>52415.438600000001</v>
      </c>
      <c r="D152" s="95">
        <v>4.0000000000000002E-4</v>
      </c>
      <c r="E152" s="1">
        <f t="shared" si="23"/>
        <v>7323.4932805317076</v>
      </c>
      <c r="F152" s="1">
        <f t="shared" si="24"/>
        <v>7323.5</v>
      </c>
      <c r="G152" s="1">
        <f t="shared" si="20"/>
        <v>-5.6913500011432916E-3</v>
      </c>
      <c r="H152" s="21"/>
      <c r="J152" s="1">
        <f>G152</f>
        <v>-5.6913500011432916E-3</v>
      </c>
      <c r="O152" s="1">
        <f t="shared" ca="1" si="22"/>
        <v>-5.8045394958430316E-3</v>
      </c>
      <c r="P152" s="7">
        <f t="shared" si="25"/>
        <v>37396.938600000001</v>
      </c>
      <c r="Q152" s="1">
        <f t="shared" si="26"/>
        <v>-5.6913500011432916E-3</v>
      </c>
    </row>
    <row r="153" spans="1:17" x14ac:dyDescent="0.2">
      <c r="A153" s="74" t="s">
        <v>503</v>
      </c>
      <c r="B153" s="81" t="s">
        <v>46</v>
      </c>
      <c r="C153" s="74">
        <v>52415.438999999998</v>
      </c>
      <c r="D153" s="74" t="s">
        <v>71</v>
      </c>
      <c r="E153" s="54">
        <f t="shared" si="23"/>
        <v>7323.493752790012</v>
      </c>
      <c r="F153" s="1">
        <f t="shared" si="24"/>
        <v>7323.5</v>
      </c>
      <c r="G153" s="1">
        <f t="shared" si="20"/>
        <v>-5.2913500039721839E-3</v>
      </c>
      <c r="H153" s="20"/>
      <c r="I153" s="1">
        <f>G153</f>
        <v>-5.2913500039721839E-3</v>
      </c>
      <c r="O153" s="1">
        <f t="shared" ca="1" si="22"/>
        <v>-5.8045394958430316E-3</v>
      </c>
      <c r="P153" s="7">
        <f t="shared" si="25"/>
        <v>37396.938999999998</v>
      </c>
      <c r="Q153" s="1">
        <f t="shared" si="26"/>
        <v>-5.2913500039721839E-3</v>
      </c>
    </row>
    <row r="154" spans="1:17" x14ac:dyDescent="0.2">
      <c r="A154" s="11" t="s">
        <v>62</v>
      </c>
      <c r="B154" s="15" t="s">
        <v>46</v>
      </c>
      <c r="C154" s="92">
        <v>52415.439599999998</v>
      </c>
      <c r="D154" s="59">
        <v>1E-3</v>
      </c>
      <c r="E154" s="1">
        <f t="shared" si="23"/>
        <v>7323.4944611774717</v>
      </c>
      <c r="F154" s="1">
        <f t="shared" si="24"/>
        <v>7323.5</v>
      </c>
      <c r="G154" s="1">
        <f t="shared" ref="G154:G185" si="27">C154-(C$7+C$8*F154)</f>
        <v>-4.6913500045775436E-3</v>
      </c>
      <c r="H154" s="20"/>
      <c r="J154" s="1">
        <f>G154</f>
        <v>-4.6913500045775436E-3</v>
      </c>
      <c r="O154" s="1">
        <f t="shared" ca="1" si="22"/>
        <v>-5.8045394958430316E-3</v>
      </c>
      <c r="P154" s="7">
        <f t="shared" si="25"/>
        <v>37396.939599999998</v>
      </c>
      <c r="Q154" s="1">
        <f t="shared" si="26"/>
        <v>-4.6913500045775436E-3</v>
      </c>
    </row>
    <row r="155" spans="1:17" x14ac:dyDescent="0.2">
      <c r="A155" t="s">
        <v>50</v>
      </c>
      <c r="B155" s="80"/>
      <c r="C155" s="40">
        <v>52423.484400000001</v>
      </c>
      <c r="D155" s="95">
        <v>3.5000000000000001E-3</v>
      </c>
      <c r="E155" s="1">
        <f t="shared" si="23"/>
        <v>7332.9925202548648</v>
      </c>
      <c r="F155" s="1">
        <f t="shared" si="24"/>
        <v>7333</v>
      </c>
      <c r="G155" s="1">
        <f t="shared" si="27"/>
        <v>-6.3353000005008653E-3</v>
      </c>
      <c r="H155" s="21"/>
      <c r="J155" s="1">
        <f>G155</f>
        <v>-6.3353000005008653E-3</v>
      </c>
      <c r="O155" s="1">
        <f t="shared" ca="1" si="22"/>
        <v>-5.8115388978251152E-3</v>
      </c>
      <c r="P155" s="7">
        <f t="shared" si="25"/>
        <v>37404.984400000001</v>
      </c>
      <c r="Q155" s="1">
        <f t="shared" si="26"/>
        <v>-6.3353000005008653E-3</v>
      </c>
    </row>
    <row r="156" spans="1:17" x14ac:dyDescent="0.2">
      <c r="A156" t="s">
        <v>42</v>
      </c>
      <c r="B156" s="83"/>
      <c r="C156" s="40">
        <v>52427.718999999997</v>
      </c>
      <c r="D156" s="95">
        <v>2.9999999999999997E-4</v>
      </c>
      <c r="E156" s="1">
        <f t="shared" si="23"/>
        <v>7337.9920828256036</v>
      </c>
      <c r="F156" s="1">
        <f t="shared" si="24"/>
        <v>7338</v>
      </c>
      <c r="G156" s="1">
        <f t="shared" si="27"/>
        <v>-6.7057999985991046E-3</v>
      </c>
      <c r="K156" s="1">
        <f t="shared" ref="K156:K161" si="28">G156</f>
        <v>-6.7057999985991046E-3</v>
      </c>
      <c r="O156" s="1">
        <f t="shared" ca="1" si="22"/>
        <v>-5.8152227936051591E-3</v>
      </c>
      <c r="P156" s="7">
        <f t="shared" si="25"/>
        <v>37409.218999999997</v>
      </c>
    </row>
    <row r="157" spans="1:17" x14ac:dyDescent="0.2">
      <c r="A157" s="74" t="s">
        <v>42</v>
      </c>
      <c r="B157" s="81" t="s">
        <v>47</v>
      </c>
      <c r="C157" s="74">
        <v>52433.648099999999</v>
      </c>
      <c r="D157" s="74" t="s">
        <v>71</v>
      </c>
      <c r="E157" s="54">
        <f t="shared" si="23"/>
        <v>7344.9922496508516</v>
      </c>
      <c r="F157" s="1">
        <f t="shared" si="24"/>
        <v>7345</v>
      </c>
      <c r="G157" s="1">
        <f t="shared" si="27"/>
        <v>-6.5644999995129183E-3</v>
      </c>
      <c r="H157" s="20"/>
      <c r="K157" s="1">
        <f t="shared" si="28"/>
        <v>-6.5644999995129183E-3</v>
      </c>
      <c r="O157" s="1">
        <f t="shared" ca="1" si="22"/>
        <v>-5.8203802476972212E-3</v>
      </c>
      <c r="P157" s="7">
        <f t="shared" si="25"/>
        <v>37415.148099999999</v>
      </c>
      <c r="Q157" s="1">
        <f>G157</f>
        <v>-6.5644999995129183E-3</v>
      </c>
    </row>
    <row r="158" spans="1:17" x14ac:dyDescent="0.2">
      <c r="A158" t="s">
        <v>42</v>
      </c>
      <c r="B158" s="83"/>
      <c r="C158" s="40">
        <v>52433.648119999998</v>
      </c>
      <c r="D158" s="95">
        <v>1.2E-4</v>
      </c>
      <c r="E158" s="1">
        <f t="shared" si="23"/>
        <v>7344.9922732637669</v>
      </c>
      <c r="F158" s="1">
        <f t="shared" si="24"/>
        <v>7345</v>
      </c>
      <c r="G158" s="1">
        <f t="shared" si="27"/>
        <v>-6.5445000000181608E-3</v>
      </c>
      <c r="K158" s="1">
        <f t="shared" si="28"/>
        <v>-6.5445000000181608E-3</v>
      </c>
      <c r="O158" s="1">
        <f t="shared" ca="1" si="22"/>
        <v>-5.8203802476972212E-3</v>
      </c>
      <c r="P158" s="7">
        <f t="shared" si="25"/>
        <v>37415.148119999998</v>
      </c>
    </row>
    <row r="159" spans="1:17" x14ac:dyDescent="0.2">
      <c r="A159" t="s">
        <v>42</v>
      </c>
      <c r="B159" s="83"/>
      <c r="C159" s="40">
        <v>52449.741569999998</v>
      </c>
      <c r="D159" s="95">
        <v>1.2E-4</v>
      </c>
      <c r="E159" s="1">
        <f t="shared" si="23"/>
        <v>7363.9929369047532</v>
      </c>
      <c r="F159" s="1">
        <f t="shared" si="24"/>
        <v>7364</v>
      </c>
      <c r="G159" s="1">
        <f t="shared" si="27"/>
        <v>-5.9824000054504722E-3</v>
      </c>
      <c r="K159" s="1">
        <f t="shared" si="28"/>
        <v>-5.9824000054504722E-3</v>
      </c>
      <c r="O159" s="1">
        <f t="shared" ca="1" si="22"/>
        <v>-5.8343790516613894E-3</v>
      </c>
      <c r="P159" s="7">
        <f t="shared" si="25"/>
        <v>37431.241569999998</v>
      </c>
      <c r="Q159" s="1">
        <f>G159</f>
        <v>-5.9824000054504722E-3</v>
      </c>
    </row>
    <row r="160" spans="1:17" x14ac:dyDescent="0.2">
      <c r="A160" s="74" t="s">
        <v>42</v>
      </c>
      <c r="B160" s="81" t="s">
        <v>47</v>
      </c>
      <c r="C160" s="74">
        <v>52449.741600000001</v>
      </c>
      <c r="D160" s="74" t="s">
        <v>71</v>
      </c>
      <c r="E160" s="54">
        <f t="shared" si="23"/>
        <v>7363.9929723241294</v>
      </c>
      <c r="F160" s="1">
        <f t="shared" si="24"/>
        <v>7364</v>
      </c>
      <c r="G160" s="1">
        <f t="shared" si="27"/>
        <v>-5.9524000025703572E-3</v>
      </c>
      <c r="H160" s="20"/>
      <c r="K160" s="1">
        <f t="shared" si="28"/>
        <v>-5.9524000025703572E-3</v>
      </c>
      <c r="O160" s="1">
        <f t="shared" ca="1" si="22"/>
        <v>-5.8343790516613894E-3</v>
      </c>
      <c r="P160" s="7">
        <f t="shared" si="25"/>
        <v>37431.241600000001</v>
      </c>
      <c r="Q160" s="1">
        <f>G160</f>
        <v>-5.9524000025703572E-3</v>
      </c>
    </row>
    <row r="161" spans="1:17" x14ac:dyDescent="0.2">
      <c r="A161" t="s">
        <v>42</v>
      </c>
      <c r="B161" s="83"/>
      <c r="C161" s="40">
        <v>52471.762199999997</v>
      </c>
      <c r="D161" s="95">
        <v>2.0000000000000001E-4</v>
      </c>
      <c r="E161" s="1">
        <f t="shared" si="23"/>
        <v>7389.9915005311104</v>
      </c>
      <c r="F161" s="1">
        <f t="shared" si="24"/>
        <v>7390</v>
      </c>
      <c r="G161" s="1">
        <f t="shared" si="27"/>
        <v>-7.1989999996731058E-3</v>
      </c>
      <c r="K161" s="1">
        <f t="shared" si="28"/>
        <v>-7.1989999996731058E-3</v>
      </c>
      <c r="O161" s="1">
        <f t="shared" ca="1" si="22"/>
        <v>-5.8535353097176187E-3</v>
      </c>
      <c r="P161" s="7">
        <f t="shared" si="25"/>
        <v>37453.262199999997</v>
      </c>
    </row>
    <row r="162" spans="1:17" x14ac:dyDescent="0.2">
      <c r="A162" t="s">
        <v>50</v>
      </c>
      <c r="B162" s="83" t="s">
        <v>46</v>
      </c>
      <c r="C162" s="40">
        <v>52685.626799999998</v>
      </c>
      <c r="D162" s="95">
        <v>2.9999999999999997E-4</v>
      </c>
      <c r="E162" s="1">
        <f t="shared" si="23"/>
        <v>7642.4898355254163</v>
      </c>
      <c r="F162" s="1">
        <f t="shared" si="24"/>
        <v>7642.5</v>
      </c>
      <c r="G162" s="1">
        <f t="shared" si="27"/>
        <v>-8.6092499986989424E-3</v>
      </c>
      <c r="H162" s="21"/>
      <c r="J162" s="1">
        <f>G162</f>
        <v>-8.6092499986989424E-3</v>
      </c>
      <c r="O162" s="1">
        <f t="shared" ca="1" si="22"/>
        <v>-6.0395720466098479E-3</v>
      </c>
      <c r="P162" s="7">
        <f t="shared" si="25"/>
        <v>37667.126799999998</v>
      </c>
      <c r="Q162" s="1">
        <f t="shared" ref="Q162:Q193" si="29">G162</f>
        <v>-8.6092499986989424E-3</v>
      </c>
    </row>
    <row r="163" spans="1:17" x14ac:dyDescent="0.2">
      <c r="A163" t="s">
        <v>49</v>
      </c>
      <c r="B163" s="83"/>
      <c r="C163" s="99">
        <v>52714.849699999999</v>
      </c>
      <c r="D163" s="100">
        <v>1.2E-4</v>
      </c>
      <c r="E163" s="1">
        <f t="shared" si="23"/>
        <v>7676.9917287499393</v>
      </c>
      <c r="F163" s="1">
        <f t="shared" si="24"/>
        <v>7677</v>
      </c>
      <c r="G163" s="1">
        <f t="shared" si="27"/>
        <v>-7.005700004810933E-3</v>
      </c>
      <c r="H163" s="20"/>
      <c r="K163" s="1">
        <f>G163</f>
        <v>-7.005700004810933E-3</v>
      </c>
      <c r="O163" s="1">
        <f t="shared" ca="1" si="22"/>
        <v>-6.0649909274921527E-3</v>
      </c>
      <c r="P163" s="7">
        <f t="shared" si="25"/>
        <v>37696.349699999999</v>
      </c>
      <c r="Q163" s="1">
        <f t="shared" si="29"/>
        <v>-7.005700004810933E-3</v>
      </c>
    </row>
    <row r="164" spans="1:17" x14ac:dyDescent="0.2">
      <c r="A164" t="s">
        <v>49</v>
      </c>
      <c r="B164" s="83"/>
      <c r="C164" s="99">
        <v>52720.778899999998</v>
      </c>
      <c r="D164" s="100">
        <v>2.9999999999999997E-4</v>
      </c>
      <c r="E164" s="1">
        <f t="shared" si="23"/>
        <v>7683.9920136397614</v>
      </c>
      <c r="F164" s="1">
        <f t="shared" si="24"/>
        <v>7684</v>
      </c>
      <c r="G164" s="1">
        <f t="shared" si="27"/>
        <v>-6.7644000009750016E-3</v>
      </c>
      <c r="H164" s="20"/>
      <c r="K164" s="1">
        <f>G164</f>
        <v>-6.7644000009750016E-3</v>
      </c>
      <c r="O164" s="1">
        <f t="shared" ca="1" si="22"/>
        <v>-6.0701483815842148E-3</v>
      </c>
      <c r="P164" s="7">
        <f t="shared" si="25"/>
        <v>37702.278899999998</v>
      </c>
      <c r="Q164" s="1">
        <f t="shared" si="29"/>
        <v>-6.7644000009750016E-3</v>
      </c>
    </row>
    <row r="165" spans="1:17" x14ac:dyDescent="0.2">
      <c r="A165" t="s">
        <v>50</v>
      </c>
      <c r="B165" s="80"/>
      <c r="C165" s="40">
        <v>52722.473299999998</v>
      </c>
      <c r="D165" s="95">
        <v>4.0000000000000002E-4</v>
      </c>
      <c r="E165" s="1">
        <f t="shared" si="23"/>
        <v>7685.9924998296892</v>
      </c>
      <c r="F165" s="1">
        <f t="shared" si="24"/>
        <v>7686</v>
      </c>
      <c r="G165" s="1">
        <f t="shared" si="27"/>
        <v>-6.3526000012643635E-3</v>
      </c>
      <c r="H165" s="21"/>
      <c r="J165" s="1">
        <f>G165</f>
        <v>-6.3526000012643635E-3</v>
      </c>
      <c r="O165" s="1">
        <f t="shared" ca="1" si="22"/>
        <v>-6.0716219398962322E-3</v>
      </c>
      <c r="P165" s="7">
        <f t="shared" si="25"/>
        <v>37703.973299999998</v>
      </c>
      <c r="Q165" s="1">
        <f t="shared" si="29"/>
        <v>-6.3526000012643635E-3</v>
      </c>
    </row>
    <row r="166" spans="1:17" x14ac:dyDescent="0.2">
      <c r="A166" t="s">
        <v>49</v>
      </c>
      <c r="B166" s="83" t="s">
        <v>46</v>
      </c>
      <c r="C166" s="99">
        <v>52722.896840000001</v>
      </c>
      <c r="D166" s="100">
        <v>1E-4</v>
      </c>
      <c r="E166" s="1">
        <f t="shared" si="23"/>
        <v>7686.492550538429</v>
      </c>
      <c r="F166" s="1">
        <f t="shared" si="24"/>
        <v>7686.5</v>
      </c>
      <c r="G166" s="1">
        <f t="shared" si="27"/>
        <v>-6.3096500016399659E-3</v>
      </c>
      <c r="H166" s="20"/>
      <c r="K166" s="1">
        <f>G166</f>
        <v>-6.3096500016399659E-3</v>
      </c>
      <c r="O166" s="1">
        <f t="shared" ca="1" si="22"/>
        <v>-6.0719903294742363E-3</v>
      </c>
      <c r="P166" s="7">
        <f t="shared" si="25"/>
        <v>37704.396840000001</v>
      </c>
      <c r="Q166" s="1">
        <f t="shared" si="29"/>
        <v>-6.3096500016399659E-3</v>
      </c>
    </row>
    <row r="167" spans="1:17" x14ac:dyDescent="0.2">
      <c r="A167" s="10" t="s">
        <v>51</v>
      </c>
      <c r="C167" s="37">
        <v>52722.897100000002</v>
      </c>
      <c r="D167" s="21">
        <v>1E-4</v>
      </c>
      <c r="E167" s="1">
        <f t="shared" si="23"/>
        <v>7686.4928575063295</v>
      </c>
      <c r="F167" s="1">
        <f t="shared" si="24"/>
        <v>7686.5</v>
      </c>
      <c r="G167" s="1">
        <f t="shared" si="27"/>
        <v>-6.0496500009321608E-3</v>
      </c>
      <c r="K167" s="1">
        <f>G167</f>
        <v>-6.0496500009321608E-3</v>
      </c>
      <c r="O167" s="1">
        <f t="shared" ca="1" si="22"/>
        <v>-6.0719903294742363E-3</v>
      </c>
      <c r="P167" s="7">
        <f t="shared" si="25"/>
        <v>37704.397100000002</v>
      </c>
      <c r="Q167" s="1">
        <f t="shared" si="29"/>
        <v>-6.0496500009321608E-3</v>
      </c>
    </row>
    <row r="168" spans="1:17" x14ac:dyDescent="0.2">
      <c r="A168" s="1" t="s">
        <v>50</v>
      </c>
      <c r="B168" s="20"/>
      <c r="C168" s="37">
        <v>52723.321799999998</v>
      </c>
      <c r="D168" s="21">
        <v>5.4000000000000003E-3</v>
      </c>
      <c r="E168" s="1">
        <f t="shared" si="23"/>
        <v>7686.9942777641518</v>
      </c>
      <c r="F168" s="1">
        <f t="shared" si="24"/>
        <v>7687</v>
      </c>
      <c r="G168" s="1">
        <f t="shared" si="27"/>
        <v>-4.8467000015079975E-3</v>
      </c>
      <c r="H168" s="21"/>
      <c r="J168" s="1">
        <f>G168</f>
        <v>-4.8467000015079975E-3</v>
      </c>
      <c r="O168" s="1">
        <f t="shared" ca="1" si="22"/>
        <v>-6.0723587190522413E-3</v>
      </c>
      <c r="P168" s="7">
        <f t="shared" si="25"/>
        <v>37704.821799999998</v>
      </c>
      <c r="Q168" s="1">
        <f t="shared" si="29"/>
        <v>-4.8467000015079975E-3</v>
      </c>
    </row>
    <row r="169" spans="1:17" x14ac:dyDescent="0.2">
      <c r="A169" s="1" t="s">
        <v>50</v>
      </c>
      <c r="B169" s="16" t="s">
        <v>46</v>
      </c>
      <c r="C169" s="37">
        <v>52725.437899999997</v>
      </c>
      <c r="D169" s="21">
        <v>5.0000000000000001E-4</v>
      </c>
      <c r="E169" s="1">
        <f t="shared" si="23"/>
        <v>7689.4926422746003</v>
      </c>
      <c r="F169" s="1">
        <f t="shared" si="24"/>
        <v>7689.5</v>
      </c>
      <c r="G169" s="1">
        <f t="shared" si="27"/>
        <v>-6.2319500066223554E-3</v>
      </c>
      <c r="H169" s="21"/>
      <c r="J169" s="1">
        <f>G169</f>
        <v>-6.2319500066223554E-3</v>
      </c>
      <c r="O169" s="1">
        <f t="shared" ca="1" si="22"/>
        <v>-6.0742006669422628E-3</v>
      </c>
      <c r="P169" s="7">
        <f t="shared" si="25"/>
        <v>37706.937899999997</v>
      </c>
      <c r="Q169" s="1">
        <f t="shared" si="29"/>
        <v>-6.2319500066223554E-3</v>
      </c>
    </row>
    <row r="170" spans="1:17" x14ac:dyDescent="0.2">
      <c r="A170" s="1" t="s">
        <v>50</v>
      </c>
      <c r="B170" s="16" t="s">
        <v>46</v>
      </c>
      <c r="C170" s="37">
        <v>52730.519699999997</v>
      </c>
      <c r="D170" s="21">
        <v>8.0000000000000004E-4</v>
      </c>
      <c r="E170" s="1">
        <f t="shared" si="23"/>
        <v>7695.4924479403071</v>
      </c>
      <c r="F170" s="1">
        <f t="shared" si="24"/>
        <v>7695.5</v>
      </c>
      <c r="G170" s="1">
        <f t="shared" si="27"/>
        <v>-6.3965500012272969E-3</v>
      </c>
      <c r="H170" s="21"/>
      <c r="J170" s="1">
        <f>G170</f>
        <v>-6.3965500012272969E-3</v>
      </c>
      <c r="O170" s="1">
        <f t="shared" ca="1" si="22"/>
        <v>-6.0786213418783158E-3</v>
      </c>
      <c r="P170" s="7">
        <f t="shared" si="25"/>
        <v>37712.019699999997</v>
      </c>
      <c r="Q170" s="1">
        <f t="shared" si="29"/>
        <v>-6.3965500012272969E-3</v>
      </c>
    </row>
    <row r="171" spans="1:17" x14ac:dyDescent="0.2">
      <c r="A171" s="1" t="s">
        <v>49</v>
      </c>
      <c r="C171" s="39">
        <v>52731.790159999997</v>
      </c>
      <c r="D171" s="35">
        <v>8.0000000000000007E-5</v>
      </c>
      <c r="E171" s="1">
        <f t="shared" si="23"/>
        <v>7696.9924111631908</v>
      </c>
      <c r="F171" s="1">
        <f t="shared" si="24"/>
        <v>7697</v>
      </c>
      <c r="G171" s="1">
        <f t="shared" si="27"/>
        <v>-6.4277000055881217E-3</v>
      </c>
      <c r="H171" s="20"/>
      <c r="K171" s="1">
        <f>G171</f>
        <v>-6.4277000055881217E-3</v>
      </c>
      <c r="O171" s="1">
        <f t="shared" ca="1" si="22"/>
        <v>-6.079726510612329E-3</v>
      </c>
      <c r="P171" s="7">
        <f t="shared" si="25"/>
        <v>37713.290159999997</v>
      </c>
      <c r="Q171" s="1">
        <f t="shared" si="29"/>
        <v>-6.4277000055881217E-3</v>
      </c>
    </row>
    <row r="172" spans="1:17" x14ac:dyDescent="0.2">
      <c r="A172" s="1" t="s">
        <v>49</v>
      </c>
      <c r="C172" s="39">
        <v>52739.836380000001</v>
      </c>
      <c r="D172" s="35">
        <v>1.7000000000000001E-4</v>
      </c>
      <c r="E172" s="1">
        <f t="shared" si="23"/>
        <v>7706.4921467575759</v>
      </c>
      <c r="F172" s="1">
        <f t="shared" si="24"/>
        <v>7706.5</v>
      </c>
      <c r="G172" s="1">
        <f t="shared" si="27"/>
        <v>-6.6516500010038726E-3</v>
      </c>
      <c r="H172" s="20"/>
      <c r="K172" s="1">
        <f>G172</f>
        <v>-6.6516500010038726E-3</v>
      </c>
      <c r="O172" s="1">
        <f t="shared" ca="1" si="22"/>
        <v>-6.0867259125944127E-3</v>
      </c>
      <c r="P172" s="7">
        <f t="shared" si="25"/>
        <v>37721.336380000001</v>
      </c>
      <c r="Q172" s="1">
        <f t="shared" si="29"/>
        <v>-6.6516500010038726E-3</v>
      </c>
    </row>
    <row r="173" spans="1:17" x14ac:dyDescent="0.2">
      <c r="A173" s="10" t="s">
        <v>51</v>
      </c>
      <c r="C173" s="37">
        <v>52742.801700000004</v>
      </c>
      <c r="D173" s="21">
        <v>2.9999999999999997E-4</v>
      </c>
      <c r="E173" s="1">
        <f t="shared" si="23"/>
        <v>7709.9931392674443</v>
      </c>
      <c r="F173" s="1">
        <f t="shared" si="24"/>
        <v>7710</v>
      </c>
      <c r="G173" s="1">
        <f t="shared" si="27"/>
        <v>-5.8109999954467639E-3</v>
      </c>
      <c r="K173" s="1">
        <f>G173</f>
        <v>-5.8109999954467639E-3</v>
      </c>
      <c r="O173" s="1">
        <f t="shared" ca="1" si="22"/>
        <v>-6.0893046396404442E-3</v>
      </c>
      <c r="P173" s="7">
        <f t="shared" si="25"/>
        <v>37724.301700000004</v>
      </c>
      <c r="Q173" s="1">
        <f t="shared" si="29"/>
        <v>-5.8109999954467639E-3</v>
      </c>
    </row>
    <row r="174" spans="1:17" x14ac:dyDescent="0.2">
      <c r="A174" s="1" t="s">
        <v>49</v>
      </c>
      <c r="C174" s="39">
        <v>52742.801720000003</v>
      </c>
      <c r="D174" s="35">
        <v>1.3999999999999999E-4</v>
      </c>
      <c r="E174" s="1">
        <f t="shared" si="23"/>
        <v>7709.9931628803588</v>
      </c>
      <c r="F174" s="1">
        <f t="shared" si="24"/>
        <v>7710</v>
      </c>
      <c r="G174" s="1">
        <f t="shared" si="27"/>
        <v>-5.7909999959520064E-3</v>
      </c>
      <c r="H174" s="20"/>
      <c r="K174" s="1">
        <f>G174</f>
        <v>-5.7909999959520064E-3</v>
      </c>
      <c r="O174" s="1">
        <f t="shared" ref="O174:O205" ca="1" si="30">C$11+C$12*F174</f>
        <v>-6.0893046396404442E-3</v>
      </c>
      <c r="P174" s="7">
        <f t="shared" si="25"/>
        <v>37724.301720000003</v>
      </c>
      <c r="Q174" s="1">
        <f t="shared" si="29"/>
        <v>-5.7909999959520064E-3</v>
      </c>
    </row>
    <row r="175" spans="1:17" x14ac:dyDescent="0.2">
      <c r="A175" s="1" t="s">
        <v>50</v>
      </c>
      <c r="B175" s="20"/>
      <c r="C175" s="37">
        <v>52744.495199999998</v>
      </c>
      <c r="D175" s="21">
        <v>6.9999999999999999E-4</v>
      </c>
      <c r="E175" s="1">
        <f t="shared" si="23"/>
        <v>7711.992562876173</v>
      </c>
      <c r="F175" s="1">
        <f t="shared" si="24"/>
        <v>7712</v>
      </c>
      <c r="G175" s="1">
        <f t="shared" si="27"/>
        <v>-6.299200002104044E-3</v>
      </c>
      <c r="H175" s="21"/>
      <c r="J175" s="1">
        <f>G175</f>
        <v>-6.299200002104044E-3</v>
      </c>
      <c r="O175" s="1">
        <f t="shared" ca="1" si="30"/>
        <v>-6.0907781979524615E-3</v>
      </c>
      <c r="P175" s="7">
        <f t="shared" si="25"/>
        <v>37725.995199999998</v>
      </c>
      <c r="Q175" s="1">
        <f t="shared" si="29"/>
        <v>-6.299200002104044E-3</v>
      </c>
    </row>
    <row r="176" spans="1:17" x14ac:dyDescent="0.2">
      <c r="A176" s="1" t="s">
        <v>49</v>
      </c>
      <c r="C176" s="39">
        <v>52744.9185</v>
      </c>
      <c r="D176" s="35">
        <v>2.9999999999999997E-4</v>
      </c>
      <c r="E176" s="1">
        <f t="shared" si="23"/>
        <v>7712.4923302299267</v>
      </c>
      <c r="F176" s="1">
        <f t="shared" si="24"/>
        <v>7712.5</v>
      </c>
      <c r="G176" s="1">
        <f t="shared" si="27"/>
        <v>-6.496250003692694E-3</v>
      </c>
      <c r="H176" s="20"/>
      <c r="K176" s="1">
        <f t="shared" ref="K176:K181" si="31">G176</f>
        <v>-6.496250003692694E-3</v>
      </c>
      <c r="O176" s="1">
        <f t="shared" ca="1" si="30"/>
        <v>-6.0911465875304657E-3</v>
      </c>
      <c r="P176" s="7">
        <f t="shared" si="25"/>
        <v>37726.4185</v>
      </c>
      <c r="Q176" s="1">
        <f t="shared" si="29"/>
        <v>-6.496250003692694E-3</v>
      </c>
    </row>
    <row r="177" spans="1:17" x14ac:dyDescent="0.2">
      <c r="A177" s="1" t="s">
        <v>52</v>
      </c>
      <c r="C177" s="37">
        <v>52750.424200000001</v>
      </c>
      <c r="D177" s="21">
        <v>5.9999999999999995E-4</v>
      </c>
      <c r="E177" s="1">
        <f t="shared" si="23"/>
        <v>7718.9926116368479</v>
      </c>
      <c r="F177" s="1">
        <f t="shared" si="24"/>
        <v>7719</v>
      </c>
      <c r="G177" s="1">
        <f t="shared" si="27"/>
        <v>-6.2579000004916452E-3</v>
      </c>
      <c r="K177" s="1">
        <f t="shared" si="31"/>
        <v>-6.2579000004916452E-3</v>
      </c>
      <c r="O177" s="1">
        <f t="shared" ca="1" si="30"/>
        <v>-6.0959356520445237E-3</v>
      </c>
      <c r="P177" s="1">
        <f t="shared" si="25"/>
        <v>37731.924200000001</v>
      </c>
      <c r="Q177" s="1">
        <f t="shared" si="29"/>
        <v>-6.2579000004916452E-3</v>
      </c>
    </row>
    <row r="178" spans="1:17" x14ac:dyDescent="0.2">
      <c r="A178" s="1" t="s">
        <v>49</v>
      </c>
      <c r="C178" s="39">
        <v>52750.847009999998</v>
      </c>
      <c r="D178" s="35">
        <v>1.3999999999999999E-4</v>
      </c>
      <c r="E178" s="1">
        <f t="shared" si="23"/>
        <v>7719.4918004741685</v>
      </c>
      <c r="F178" s="1">
        <f t="shared" si="24"/>
        <v>7719.5</v>
      </c>
      <c r="G178" s="1">
        <f t="shared" si="27"/>
        <v>-6.9449500006157905E-3</v>
      </c>
      <c r="H178" s="20"/>
      <c r="K178" s="1">
        <f t="shared" si="31"/>
        <v>-6.9449500006157905E-3</v>
      </c>
      <c r="O178" s="1">
        <f t="shared" ca="1" si="30"/>
        <v>-6.0963040416225278E-3</v>
      </c>
      <c r="P178" s="7">
        <f t="shared" si="25"/>
        <v>37732.347009999998</v>
      </c>
      <c r="Q178" s="1">
        <f t="shared" si="29"/>
        <v>-6.9449500006157905E-3</v>
      </c>
    </row>
    <row r="179" spans="1:17" x14ac:dyDescent="0.2">
      <c r="A179" s="1" t="s">
        <v>49</v>
      </c>
      <c r="C179" s="39">
        <v>52751.693800000001</v>
      </c>
      <c r="D179" s="35">
        <v>1.7000000000000001E-4</v>
      </c>
      <c r="E179" s="1">
        <f t="shared" si="23"/>
        <v>7720.4915595043703</v>
      </c>
      <c r="F179" s="1">
        <f t="shared" si="24"/>
        <v>7720.5</v>
      </c>
      <c r="G179" s="1">
        <f t="shared" si="27"/>
        <v>-7.1490499976789579E-3</v>
      </c>
      <c r="H179" s="20"/>
      <c r="K179" s="1">
        <f t="shared" si="31"/>
        <v>-7.1490499976789579E-3</v>
      </c>
      <c r="O179" s="1">
        <f t="shared" ca="1" si="30"/>
        <v>-6.0970408207785369E-3</v>
      </c>
      <c r="P179" s="7">
        <f t="shared" si="25"/>
        <v>37733.193800000001</v>
      </c>
      <c r="Q179" s="1">
        <f t="shared" si="29"/>
        <v>-7.1490499976789579E-3</v>
      </c>
    </row>
    <row r="180" spans="1:17" x14ac:dyDescent="0.2">
      <c r="A180" s="1" t="s">
        <v>49</v>
      </c>
      <c r="C180" s="39">
        <v>52756.775950000003</v>
      </c>
      <c r="D180" s="35">
        <v>1.4999999999999999E-4</v>
      </c>
      <c r="E180" s="1">
        <f t="shared" si="23"/>
        <v>7726.4917783960982</v>
      </c>
      <c r="F180" s="1">
        <f t="shared" si="24"/>
        <v>7726.5</v>
      </c>
      <c r="G180" s="1">
        <f t="shared" si="27"/>
        <v>-6.9636499974876642E-3</v>
      </c>
      <c r="H180" s="20"/>
      <c r="K180" s="1">
        <f t="shared" si="31"/>
        <v>-6.9636499974876642E-3</v>
      </c>
      <c r="O180" s="1">
        <f t="shared" ca="1" si="30"/>
        <v>-6.1014614957145899E-3</v>
      </c>
      <c r="P180" s="7">
        <f t="shared" si="25"/>
        <v>37738.275950000003</v>
      </c>
      <c r="Q180" s="1">
        <f t="shared" si="29"/>
        <v>-6.9636499974876642E-3</v>
      </c>
    </row>
    <row r="181" spans="1:17" x14ac:dyDescent="0.2">
      <c r="A181" s="10" t="s">
        <v>51</v>
      </c>
      <c r="C181" s="37">
        <v>52759.741099999999</v>
      </c>
      <c r="D181" s="21">
        <v>1E-4</v>
      </c>
      <c r="E181" s="1">
        <f t="shared" si="23"/>
        <v>7729.9925701961793</v>
      </c>
      <c r="F181" s="1">
        <f t="shared" si="24"/>
        <v>7730</v>
      </c>
      <c r="G181" s="1">
        <f t="shared" si="27"/>
        <v>-6.2929999985499308E-3</v>
      </c>
      <c r="K181" s="1">
        <f t="shared" si="31"/>
        <v>-6.2929999985499308E-3</v>
      </c>
      <c r="O181" s="1">
        <f t="shared" ca="1" si="30"/>
        <v>-6.1040402227606205E-3</v>
      </c>
      <c r="P181" s="7">
        <f t="shared" si="25"/>
        <v>37741.241099999999</v>
      </c>
      <c r="Q181" s="1">
        <f t="shared" si="29"/>
        <v>-6.2929999985499308E-3</v>
      </c>
    </row>
    <row r="182" spans="1:17" x14ac:dyDescent="0.2">
      <c r="A182" s="1" t="s">
        <v>50</v>
      </c>
      <c r="B182" s="16" t="s">
        <v>46</v>
      </c>
      <c r="C182" s="37">
        <v>52764.3992</v>
      </c>
      <c r="D182" s="21">
        <v>1E-4</v>
      </c>
      <c r="E182" s="1">
        <f t="shared" si="23"/>
        <v>7735.4921362498271</v>
      </c>
      <c r="F182" s="1">
        <f t="shared" si="24"/>
        <v>7735.5</v>
      </c>
      <c r="G182" s="1">
        <f t="shared" si="27"/>
        <v>-6.6605500032892451E-3</v>
      </c>
      <c r="H182" s="21"/>
      <c r="J182" s="1">
        <f>G182</f>
        <v>-6.6605500032892451E-3</v>
      </c>
      <c r="O182" s="1">
        <f t="shared" ca="1" si="30"/>
        <v>-6.1080925081186694E-3</v>
      </c>
      <c r="P182" s="7">
        <f t="shared" si="25"/>
        <v>37745.8992</v>
      </c>
      <c r="Q182" s="1">
        <f t="shared" si="29"/>
        <v>-6.6605500032892451E-3</v>
      </c>
    </row>
    <row r="183" spans="1:17" x14ac:dyDescent="0.2">
      <c r="A183" s="1" t="s">
        <v>49</v>
      </c>
      <c r="C183" s="39">
        <v>52765.669670000003</v>
      </c>
      <c r="D183" s="35">
        <v>2.5000000000000001E-4</v>
      </c>
      <c r="E183" s="1">
        <f t="shared" si="23"/>
        <v>7736.9921112791726</v>
      </c>
      <c r="F183" s="1">
        <f t="shared" si="24"/>
        <v>7737</v>
      </c>
      <c r="G183" s="1">
        <f t="shared" si="27"/>
        <v>-6.6816999969887547E-3</v>
      </c>
      <c r="H183" s="20"/>
      <c r="K183" s="1">
        <f>G183</f>
        <v>-6.6816999969887547E-3</v>
      </c>
      <c r="O183" s="1">
        <f t="shared" ca="1" si="30"/>
        <v>-6.1091976768526826E-3</v>
      </c>
      <c r="P183" s="7">
        <f t="shared" si="25"/>
        <v>37747.169670000003</v>
      </c>
      <c r="Q183" s="1">
        <f t="shared" si="29"/>
        <v>-6.6816999969887547E-3</v>
      </c>
    </row>
    <row r="184" spans="1:17" x14ac:dyDescent="0.2">
      <c r="A184" s="1" t="s">
        <v>50</v>
      </c>
      <c r="B184" s="20"/>
      <c r="C184" s="37">
        <v>52767.364000000001</v>
      </c>
      <c r="D184" s="21">
        <v>6.9999999999999999E-4</v>
      </c>
      <c r="E184" s="1">
        <f t="shared" si="23"/>
        <v>7738.9925148238945</v>
      </c>
      <c r="F184" s="1">
        <f t="shared" si="24"/>
        <v>7739</v>
      </c>
      <c r="G184" s="1">
        <f t="shared" si="27"/>
        <v>-6.3398999991477467E-3</v>
      </c>
      <c r="H184" s="21"/>
      <c r="J184" s="1">
        <f>G184</f>
        <v>-6.3398999991477467E-3</v>
      </c>
      <c r="O184" s="1">
        <f t="shared" ca="1" si="30"/>
        <v>-6.1106712351647E-3</v>
      </c>
      <c r="P184" s="7">
        <f t="shared" si="25"/>
        <v>37748.864000000001</v>
      </c>
      <c r="Q184" s="1">
        <f t="shared" si="29"/>
        <v>-6.3398999991477467E-3</v>
      </c>
    </row>
    <row r="185" spans="1:17" x14ac:dyDescent="0.2">
      <c r="A185" s="25" t="s">
        <v>56</v>
      </c>
      <c r="B185" s="23"/>
      <c r="C185" s="38">
        <v>52767.364000000001</v>
      </c>
      <c r="D185" s="34">
        <v>6.9999999999999999E-4</v>
      </c>
      <c r="E185" s="1">
        <f t="shared" si="23"/>
        <v>7738.9925148238945</v>
      </c>
      <c r="F185" s="1">
        <f t="shared" si="24"/>
        <v>7739</v>
      </c>
      <c r="G185" s="1">
        <f t="shared" si="27"/>
        <v>-6.3398999991477467E-3</v>
      </c>
      <c r="H185" s="20"/>
      <c r="J185" s="1">
        <f>G185</f>
        <v>-6.3398999991477467E-3</v>
      </c>
      <c r="O185" s="1">
        <f t="shared" ca="1" si="30"/>
        <v>-6.1106712351647E-3</v>
      </c>
      <c r="P185" s="7">
        <f t="shared" si="25"/>
        <v>37748.864000000001</v>
      </c>
      <c r="Q185" s="1">
        <f t="shared" si="29"/>
        <v>-6.3398999991477467E-3</v>
      </c>
    </row>
    <row r="186" spans="1:17" x14ac:dyDescent="0.2">
      <c r="A186" s="1" t="s">
        <v>45</v>
      </c>
      <c r="B186" s="16" t="s">
        <v>46</v>
      </c>
      <c r="C186" s="37">
        <v>52770.328500000003</v>
      </c>
      <c r="D186" s="21">
        <v>2.9999999999999997E-4</v>
      </c>
      <c r="E186" s="1">
        <f t="shared" si="23"/>
        <v>7742.4925392042323</v>
      </c>
      <c r="F186" s="1">
        <f t="shared" si="24"/>
        <v>7742.5</v>
      </c>
      <c r="G186" s="1">
        <f t="shared" ref="G186:G217" si="32">C186-(C$7+C$8*F186)</f>
        <v>-6.3192499947035685E-3</v>
      </c>
      <c r="K186" s="1">
        <f>G186</f>
        <v>-6.3192499947035685E-3</v>
      </c>
      <c r="O186" s="1">
        <f t="shared" ca="1" si="30"/>
        <v>-6.1132499622107307E-3</v>
      </c>
      <c r="P186" s="7">
        <f t="shared" si="25"/>
        <v>37751.828500000003</v>
      </c>
      <c r="Q186" s="1">
        <f t="shared" si="29"/>
        <v>-6.3192499947035685E-3</v>
      </c>
    </row>
    <row r="187" spans="1:17" x14ac:dyDescent="0.2">
      <c r="A187" s="1" t="s">
        <v>49</v>
      </c>
      <c r="C187" s="39">
        <v>52778.798699999999</v>
      </c>
      <c r="D187" s="35">
        <v>2.0000000000000001E-4</v>
      </c>
      <c r="E187" s="1">
        <f t="shared" si="23"/>
        <v>7752.4928449914814</v>
      </c>
      <c r="F187" s="1">
        <f t="shared" si="24"/>
        <v>7752.5</v>
      </c>
      <c r="G187" s="1">
        <f t="shared" si="32"/>
        <v>-6.0602500016102567E-3</v>
      </c>
      <c r="H187" s="20"/>
      <c r="K187" s="1">
        <f>G187</f>
        <v>-6.0602500016102567E-3</v>
      </c>
      <c r="O187" s="1">
        <f t="shared" ca="1" si="30"/>
        <v>-6.1206177537708193E-3</v>
      </c>
      <c r="P187" s="7">
        <f t="shared" si="25"/>
        <v>37760.298699999999</v>
      </c>
      <c r="Q187" s="1">
        <f t="shared" si="29"/>
        <v>-6.0602500016102567E-3</v>
      </c>
    </row>
    <row r="188" spans="1:17" x14ac:dyDescent="0.2">
      <c r="A188" s="54" t="s">
        <v>49</v>
      </c>
      <c r="B188" s="82"/>
      <c r="C188" s="90">
        <v>52782.60989</v>
      </c>
      <c r="D188" s="90">
        <v>2.0000000000000001E-4</v>
      </c>
      <c r="E188" s="54">
        <f t="shared" si="23"/>
        <v>7756.9925103374389</v>
      </c>
      <c r="F188" s="1">
        <f t="shared" si="24"/>
        <v>7757</v>
      </c>
      <c r="G188" s="1">
        <f t="shared" si="32"/>
        <v>-6.3436999989789911E-3</v>
      </c>
      <c r="H188" s="20"/>
      <c r="K188" s="1">
        <f>G188</f>
        <v>-6.3436999989789911E-3</v>
      </c>
      <c r="O188" s="1">
        <f t="shared" ca="1" si="30"/>
        <v>-6.123933259972859E-3</v>
      </c>
      <c r="P188" s="7">
        <f t="shared" si="25"/>
        <v>37764.10989</v>
      </c>
      <c r="Q188" s="1">
        <f t="shared" si="29"/>
        <v>-6.3436999989789911E-3</v>
      </c>
    </row>
    <row r="189" spans="1:17" x14ac:dyDescent="0.2">
      <c r="A189" s="75" t="s">
        <v>57</v>
      </c>
      <c r="B189" s="84"/>
      <c r="C189" s="24">
        <v>52783.457300000002</v>
      </c>
      <c r="D189" s="24">
        <v>2.9999999999999997E-4</v>
      </c>
      <c r="E189" s="54">
        <f t="shared" si="23"/>
        <v>7757.9930013680168</v>
      </c>
      <c r="F189" s="1">
        <f t="shared" si="24"/>
        <v>7758</v>
      </c>
      <c r="G189" s="1">
        <f t="shared" si="32"/>
        <v>-5.9277999971527606E-3</v>
      </c>
      <c r="H189" s="20"/>
      <c r="J189" s="1">
        <f>G189</f>
        <v>-5.9277999971527606E-3</v>
      </c>
      <c r="O189" s="1">
        <f t="shared" ca="1" si="30"/>
        <v>-6.1246700391288681E-3</v>
      </c>
      <c r="P189" s="7">
        <f t="shared" si="25"/>
        <v>37764.957300000002</v>
      </c>
      <c r="Q189" s="1">
        <f t="shared" si="29"/>
        <v>-5.9277999971527606E-3</v>
      </c>
    </row>
    <row r="190" spans="1:17" x14ac:dyDescent="0.2">
      <c r="A190" s="54" t="s">
        <v>49</v>
      </c>
      <c r="B190" s="82"/>
      <c r="C190" s="90">
        <v>52787.691919999997</v>
      </c>
      <c r="D190" s="90">
        <v>1.2E-4</v>
      </c>
      <c r="E190" s="54">
        <f t="shared" si="23"/>
        <v>7762.9925875516692</v>
      </c>
      <c r="F190" s="1">
        <f t="shared" si="24"/>
        <v>7763</v>
      </c>
      <c r="G190" s="1">
        <f t="shared" si="32"/>
        <v>-6.2783000030322E-3</v>
      </c>
      <c r="H190" s="20"/>
      <c r="K190" s="1">
        <f>G190</f>
        <v>-6.2783000030322E-3</v>
      </c>
      <c r="O190" s="1">
        <f t="shared" ca="1" si="30"/>
        <v>-6.128353934908912E-3</v>
      </c>
      <c r="P190" s="7">
        <f t="shared" si="25"/>
        <v>37769.191919999997</v>
      </c>
      <c r="Q190" s="1">
        <f t="shared" si="29"/>
        <v>-6.2783000030322E-3</v>
      </c>
    </row>
    <row r="191" spans="1:17" x14ac:dyDescent="0.2">
      <c r="A191" s="54" t="s">
        <v>49</v>
      </c>
      <c r="B191" s="82"/>
      <c r="C191" s="90">
        <v>52790.65638</v>
      </c>
      <c r="D191" s="90">
        <v>1E-4</v>
      </c>
      <c r="E191" s="54">
        <f t="shared" si="23"/>
        <v>7766.4925647061773</v>
      </c>
      <c r="F191" s="1">
        <f t="shared" si="24"/>
        <v>7766.5</v>
      </c>
      <c r="G191" s="1">
        <f t="shared" si="32"/>
        <v>-6.2976499975775369E-3</v>
      </c>
      <c r="H191" s="20"/>
      <c r="K191" s="1">
        <f>G191</f>
        <v>-6.2976499975775369E-3</v>
      </c>
      <c r="O191" s="1">
        <f t="shared" ca="1" si="30"/>
        <v>-6.1309326619549426E-3</v>
      </c>
      <c r="P191" s="7">
        <f t="shared" si="25"/>
        <v>37772.15638</v>
      </c>
      <c r="Q191" s="1">
        <f t="shared" si="29"/>
        <v>-6.2976499975775369E-3</v>
      </c>
    </row>
    <row r="192" spans="1:17" x14ac:dyDescent="0.2">
      <c r="A192" s="24" t="s">
        <v>72</v>
      </c>
      <c r="B192" s="53" t="s">
        <v>46</v>
      </c>
      <c r="C192" s="24">
        <v>52836.393040000003</v>
      </c>
      <c r="D192" s="24">
        <v>1.9E-3</v>
      </c>
      <c r="E192" s="54">
        <f t="shared" si="23"/>
        <v>7820.4913587945921</v>
      </c>
      <c r="F192" s="1">
        <f t="shared" si="24"/>
        <v>7820.5</v>
      </c>
      <c r="G192" s="1">
        <f t="shared" si="32"/>
        <v>-7.3190499970223755E-3</v>
      </c>
      <c r="H192" s="20"/>
      <c r="K192" s="1">
        <f>G192</f>
        <v>-7.3190499970223755E-3</v>
      </c>
      <c r="O192" s="1">
        <f t="shared" ca="1" si="30"/>
        <v>-6.1707187363794196E-3</v>
      </c>
      <c r="P192" s="7">
        <f t="shared" si="25"/>
        <v>37817.893040000003</v>
      </c>
      <c r="Q192" s="1">
        <f t="shared" si="29"/>
        <v>-7.3190499970223755E-3</v>
      </c>
    </row>
    <row r="193" spans="1:17" x14ac:dyDescent="0.2">
      <c r="A193" s="75" t="s">
        <v>56</v>
      </c>
      <c r="B193" s="53" t="s">
        <v>46</v>
      </c>
      <c r="C193" s="24">
        <v>52858.4159</v>
      </c>
      <c r="D193" s="24">
        <v>2.9999999999999997E-4</v>
      </c>
      <c r="E193" s="54">
        <f t="shared" si="23"/>
        <v>7846.4925552610102</v>
      </c>
      <c r="F193" s="1">
        <f t="shared" si="24"/>
        <v>7846.5</v>
      </c>
      <c r="G193" s="1">
        <f t="shared" si="32"/>
        <v>-6.3056500002858229E-3</v>
      </c>
      <c r="H193" s="20"/>
      <c r="J193" s="1">
        <f t="shared" ref="J193:J198" si="33">G193</f>
        <v>-6.3056500002858229E-3</v>
      </c>
      <c r="O193" s="1">
        <f t="shared" ca="1" si="30"/>
        <v>-6.189874994435649E-3</v>
      </c>
      <c r="P193" s="7">
        <f t="shared" si="25"/>
        <v>37839.9159</v>
      </c>
      <c r="Q193" s="1">
        <f t="shared" si="29"/>
        <v>-6.3056500002858229E-3</v>
      </c>
    </row>
    <row r="194" spans="1:17" x14ac:dyDescent="0.2">
      <c r="A194" s="75" t="s">
        <v>57</v>
      </c>
      <c r="B194" s="84"/>
      <c r="C194" s="24">
        <v>53110.395299999996</v>
      </c>
      <c r="D194" s="24">
        <v>2.3999999999999998E-3</v>
      </c>
      <c r="E194" s="54">
        <f t="shared" si="23"/>
        <v>8143.9909675876097</v>
      </c>
      <c r="F194" s="1">
        <f t="shared" si="24"/>
        <v>8144</v>
      </c>
      <c r="G194" s="1">
        <f t="shared" si="32"/>
        <v>-7.6504000026034191E-3</v>
      </c>
      <c r="H194" s="20"/>
      <c r="J194" s="1">
        <f t="shared" si="33"/>
        <v>-7.6504000026034191E-3</v>
      </c>
      <c r="O194" s="1">
        <f t="shared" ca="1" si="30"/>
        <v>-6.4090667933482757E-3</v>
      </c>
      <c r="P194" s="7">
        <f t="shared" si="25"/>
        <v>38091.895299999996</v>
      </c>
      <c r="Q194" s="1">
        <f t="shared" ref="Q194:Q225" si="34">G194</f>
        <v>-7.6504000026034191E-3</v>
      </c>
    </row>
    <row r="195" spans="1:17" x14ac:dyDescent="0.2">
      <c r="A195" s="75" t="s">
        <v>56</v>
      </c>
      <c r="B195" s="89"/>
      <c r="C195" s="24">
        <v>53143.4277</v>
      </c>
      <c r="D195" s="24">
        <v>2.0000000000000001E-4</v>
      </c>
      <c r="E195" s="54">
        <f t="shared" si="23"/>
        <v>8182.9905308667439</v>
      </c>
      <c r="F195" s="1">
        <f t="shared" si="24"/>
        <v>8183</v>
      </c>
      <c r="G195" s="1">
        <f t="shared" si="32"/>
        <v>-8.0202999961329624E-3</v>
      </c>
      <c r="H195" s="20"/>
      <c r="J195" s="1">
        <f t="shared" si="33"/>
        <v>-8.0202999961329624E-3</v>
      </c>
      <c r="O195" s="1">
        <f t="shared" ca="1" si="30"/>
        <v>-6.4378011804326202E-3</v>
      </c>
      <c r="P195" s="7">
        <f t="shared" si="25"/>
        <v>38124.9277</v>
      </c>
      <c r="Q195" s="1">
        <f t="shared" si="34"/>
        <v>-8.0202999961329624E-3</v>
      </c>
    </row>
    <row r="196" spans="1:17" x14ac:dyDescent="0.2">
      <c r="A196" s="75" t="s">
        <v>57</v>
      </c>
      <c r="B196" s="53" t="s">
        <v>46</v>
      </c>
      <c r="C196" s="24">
        <v>53151.475700000003</v>
      </c>
      <c r="D196" s="24">
        <v>2.0000000000000001E-4</v>
      </c>
      <c r="E196" s="54">
        <f t="shared" si="23"/>
        <v>8192.4923680105949</v>
      </c>
      <c r="F196" s="1">
        <f t="shared" si="24"/>
        <v>8192.5</v>
      </c>
      <c r="G196" s="1">
        <f t="shared" si="32"/>
        <v>-6.4642500001355074E-3</v>
      </c>
      <c r="H196" s="20"/>
      <c r="J196" s="1">
        <f t="shared" si="33"/>
        <v>-6.4642500001355074E-3</v>
      </c>
      <c r="O196" s="1">
        <f t="shared" ca="1" si="30"/>
        <v>-6.4448005824147038E-3</v>
      </c>
      <c r="P196" s="7">
        <f t="shared" si="25"/>
        <v>38132.975700000003</v>
      </c>
      <c r="Q196" s="1">
        <f t="shared" si="34"/>
        <v>-6.4642500001355074E-3</v>
      </c>
    </row>
    <row r="197" spans="1:17" x14ac:dyDescent="0.2">
      <c r="A197" s="75" t="s">
        <v>57</v>
      </c>
      <c r="B197" s="84"/>
      <c r="C197" s="24">
        <v>53165.451500000003</v>
      </c>
      <c r="D197" s="24">
        <v>2.7000000000000001E-3</v>
      </c>
      <c r="E197" s="54">
        <f t="shared" si="23"/>
        <v>8208.9928371401911</v>
      </c>
      <c r="F197" s="1">
        <f t="shared" si="24"/>
        <v>8209</v>
      </c>
      <c r="G197" s="1">
        <f t="shared" si="32"/>
        <v>-6.0668999940389767E-3</v>
      </c>
      <c r="H197" s="20"/>
      <c r="J197" s="1">
        <f t="shared" si="33"/>
        <v>-6.0668999940389767E-3</v>
      </c>
      <c r="O197" s="1">
        <f t="shared" ca="1" si="30"/>
        <v>-6.4569574384888495E-3</v>
      </c>
      <c r="P197" s="7">
        <f t="shared" si="25"/>
        <v>38146.951500000003</v>
      </c>
      <c r="Q197" s="1">
        <f t="shared" si="34"/>
        <v>-6.0668999940389767E-3</v>
      </c>
    </row>
    <row r="198" spans="1:17" x14ac:dyDescent="0.2">
      <c r="A198" s="75" t="s">
        <v>57</v>
      </c>
      <c r="B198" s="53" t="s">
        <v>46</v>
      </c>
      <c r="C198" s="24">
        <v>53179.425999999999</v>
      </c>
      <c r="D198" s="24">
        <v>1.4E-3</v>
      </c>
      <c r="E198" s="54">
        <f t="shared" si="23"/>
        <v>8225.4917714302846</v>
      </c>
      <c r="F198" s="1">
        <f t="shared" si="24"/>
        <v>8225.5</v>
      </c>
      <c r="G198" s="1">
        <f t="shared" si="32"/>
        <v>-6.9695499987574294E-3</v>
      </c>
      <c r="H198" s="20"/>
      <c r="J198" s="1">
        <f t="shared" si="33"/>
        <v>-6.9695499987574294E-3</v>
      </c>
      <c r="O198" s="1">
        <f t="shared" ca="1" si="30"/>
        <v>-6.4691142945629953E-3</v>
      </c>
      <c r="P198" s="7">
        <f t="shared" si="25"/>
        <v>38160.925999999999</v>
      </c>
      <c r="Q198" s="1">
        <f t="shared" si="34"/>
        <v>-6.9695499987574294E-3</v>
      </c>
    </row>
    <row r="199" spans="1:17" x14ac:dyDescent="0.2">
      <c r="A199" s="72" t="s">
        <v>604</v>
      </c>
      <c r="B199" s="73" t="s">
        <v>46</v>
      </c>
      <c r="C199" s="72">
        <v>53435.218399999998</v>
      </c>
      <c r="D199" s="72" t="s">
        <v>71</v>
      </c>
      <c r="E199" s="54">
        <f t="shared" si="23"/>
        <v>8527.4919860716836</v>
      </c>
      <c r="F199" s="1">
        <f t="shared" si="24"/>
        <v>8527.5</v>
      </c>
      <c r="G199" s="1">
        <f t="shared" si="32"/>
        <v>-6.7877500041504391E-3</v>
      </c>
      <c r="H199" s="20"/>
      <c r="I199" s="1">
        <f>G199</f>
        <v>-6.7877500041504391E-3</v>
      </c>
      <c r="O199" s="1">
        <f t="shared" ca="1" si="30"/>
        <v>-6.6916215996776617E-3</v>
      </c>
      <c r="P199" s="7">
        <f t="shared" si="25"/>
        <v>38416.718399999998</v>
      </c>
      <c r="Q199" s="1">
        <f t="shared" si="34"/>
        <v>-6.7877500041504391E-3</v>
      </c>
    </row>
    <row r="200" spans="1:17" x14ac:dyDescent="0.2">
      <c r="A200" s="76" t="s">
        <v>78</v>
      </c>
      <c r="B200" s="85" t="s">
        <v>47</v>
      </c>
      <c r="C200" s="76">
        <v>53453.438999999998</v>
      </c>
      <c r="D200" s="76">
        <v>5.0000000000000001E-3</v>
      </c>
      <c r="E200" s="54">
        <f t="shared" si="23"/>
        <v>8549.0040603588604</v>
      </c>
      <c r="F200" s="1">
        <f t="shared" si="24"/>
        <v>8549</v>
      </c>
      <c r="G200" s="1">
        <f t="shared" si="32"/>
        <v>3.4391000008326955E-3</v>
      </c>
      <c r="H200" s="20"/>
      <c r="I200" s="1">
        <f>G200</f>
        <v>3.4391000008326955E-3</v>
      </c>
      <c r="O200" s="1">
        <f t="shared" ca="1" si="30"/>
        <v>-6.7074623515318513E-3</v>
      </c>
      <c r="P200" s="7">
        <f t="shared" si="25"/>
        <v>38434.938999999998</v>
      </c>
      <c r="Q200" s="1">
        <f t="shared" si="34"/>
        <v>3.4391000008326955E-3</v>
      </c>
    </row>
    <row r="201" spans="1:17" ht="12.75" customHeight="1" x14ac:dyDescent="0.2">
      <c r="A201" s="75" t="s">
        <v>57</v>
      </c>
      <c r="B201" s="84"/>
      <c r="C201" s="24">
        <v>53463.592900000003</v>
      </c>
      <c r="D201" s="24">
        <v>2.5999999999999999E-3</v>
      </c>
      <c r="E201" s="54">
        <f t="shared" si="23"/>
        <v>8560.9922194263254</v>
      </c>
      <c r="F201" s="1">
        <f t="shared" si="24"/>
        <v>8561</v>
      </c>
      <c r="G201" s="1">
        <f t="shared" si="32"/>
        <v>-6.590099997993093E-3</v>
      </c>
      <c r="H201" s="20"/>
      <c r="J201" s="1">
        <f>G201</f>
        <v>-6.590099997993093E-3</v>
      </c>
      <c r="O201" s="1">
        <f t="shared" ca="1" si="30"/>
        <v>-6.7163037014039573E-3</v>
      </c>
      <c r="P201" s="7">
        <f t="shared" si="25"/>
        <v>38445.092900000003</v>
      </c>
      <c r="Q201" s="1">
        <f t="shared" si="34"/>
        <v>-6.590099997993093E-3</v>
      </c>
    </row>
    <row r="202" spans="1:17" x14ac:dyDescent="0.2">
      <c r="A202" s="75" t="s">
        <v>57</v>
      </c>
      <c r="B202" s="84"/>
      <c r="C202" s="24">
        <v>53475.450400000002</v>
      </c>
      <c r="D202" s="24">
        <v>2.9999999999999997E-4</v>
      </c>
      <c r="E202" s="54">
        <f t="shared" si="23"/>
        <v>8574.9917266247794</v>
      </c>
      <c r="F202" s="1">
        <f t="shared" si="24"/>
        <v>8575</v>
      </c>
      <c r="G202" s="1">
        <f t="shared" si="32"/>
        <v>-7.0074999966891482E-3</v>
      </c>
      <c r="H202" s="20"/>
      <c r="J202" s="1">
        <f>G202</f>
        <v>-7.0074999966891482E-3</v>
      </c>
      <c r="O202" s="1">
        <f t="shared" ca="1" si="30"/>
        <v>-6.7266186095880816E-3</v>
      </c>
      <c r="P202" s="7">
        <f t="shared" si="25"/>
        <v>38456.950400000002</v>
      </c>
      <c r="Q202" s="1">
        <f t="shared" si="34"/>
        <v>-7.0074999966891482E-3</v>
      </c>
    </row>
    <row r="203" spans="1:17" x14ac:dyDescent="0.2">
      <c r="A203" s="24" t="s">
        <v>72</v>
      </c>
      <c r="B203" s="53" t="s">
        <v>46</v>
      </c>
      <c r="C203" s="24">
        <v>53484.348599999998</v>
      </c>
      <c r="D203" s="24">
        <v>1.8E-3</v>
      </c>
      <c r="E203" s="54">
        <f t="shared" si="23"/>
        <v>8585.4973488008927</v>
      </c>
      <c r="F203" s="1">
        <f t="shared" si="24"/>
        <v>8585.5</v>
      </c>
      <c r="G203" s="1">
        <f t="shared" si="32"/>
        <v>-2.2455500002251938E-3</v>
      </c>
      <c r="H203" s="20"/>
      <c r="K203" s="1">
        <f>G203</f>
        <v>-2.2455500002251938E-3</v>
      </c>
      <c r="O203" s="1">
        <f t="shared" ca="1" si="30"/>
        <v>-6.7343547907261743E-3</v>
      </c>
      <c r="P203" s="7">
        <f t="shared" si="25"/>
        <v>38465.848599999998</v>
      </c>
      <c r="Q203" s="1">
        <f t="shared" si="34"/>
        <v>-2.2455500002251938E-3</v>
      </c>
    </row>
    <row r="204" spans="1:17" x14ac:dyDescent="0.2">
      <c r="A204" s="75" t="s">
        <v>58</v>
      </c>
      <c r="B204" s="84" t="s">
        <v>47</v>
      </c>
      <c r="C204" s="91">
        <v>53511.024369999999</v>
      </c>
      <c r="D204" s="24">
        <v>6.0000000000000002E-5</v>
      </c>
      <c r="E204" s="54">
        <f t="shared" si="23"/>
        <v>8616.9919837694251</v>
      </c>
      <c r="F204" s="1">
        <f t="shared" si="24"/>
        <v>8617</v>
      </c>
      <c r="G204" s="1">
        <f t="shared" si="32"/>
        <v>-6.7896999971708283E-3</v>
      </c>
      <c r="H204" s="20"/>
      <c r="K204" s="1">
        <f>G204</f>
        <v>-6.7896999971708283E-3</v>
      </c>
      <c r="O204" s="1">
        <f t="shared" ca="1" si="30"/>
        <v>-6.7575633341404526E-3</v>
      </c>
      <c r="P204" s="7">
        <f t="shared" si="25"/>
        <v>38492.524369999999</v>
      </c>
      <c r="Q204" s="1">
        <f t="shared" si="34"/>
        <v>-6.7896999971708283E-3</v>
      </c>
    </row>
    <row r="205" spans="1:17" x14ac:dyDescent="0.2">
      <c r="A205" s="72" t="s">
        <v>624</v>
      </c>
      <c r="B205" s="73" t="s">
        <v>47</v>
      </c>
      <c r="C205" s="72">
        <v>53511.024400000002</v>
      </c>
      <c r="D205" s="72" t="s">
        <v>71</v>
      </c>
      <c r="E205" s="54">
        <f t="shared" si="23"/>
        <v>8616.9920191888014</v>
      </c>
      <c r="F205" s="1">
        <f t="shared" si="24"/>
        <v>8617</v>
      </c>
      <c r="G205" s="1">
        <f t="shared" si="32"/>
        <v>-6.7596999942907132E-3</v>
      </c>
      <c r="H205" s="20"/>
      <c r="K205" s="1">
        <f>G205</f>
        <v>-6.7596999942907132E-3</v>
      </c>
      <c r="O205" s="1">
        <f t="shared" ca="1" si="30"/>
        <v>-6.7575633341404526E-3</v>
      </c>
      <c r="P205" s="7">
        <f t="shared" si="25"/>
        <v>38492.524400000002</v>
      </c>
      <c r="Q205" s="1">
        <f t="shared" si="34"/>
        <v>-6.7596999942907132E-3</v>
      </c>
    </row>
    <row r="206" spans="1:17" x14ac:dyDescent="0.2">
      <c r="A206" s="78" t="s">
        <v>62</v>
      </c>
      <c r="B206" s="53" t="s">
        <v>46</v>
      </c>
      <c r="C206" s="24">
        <v>53764.698900000003</v>
      </c>
      <c r="D206" s="24">
        <v>5.0000000000000001E-4</v>
      </c>
      <c r="E206" s="54">
        <f t="shared" si="23"/>
        <v>8916.4917441573707</v>
      </c>
      <c r="F206" s="1">
        <f t="shared" si="24"/>
        <v>8916.5</v>
      </c>
      <c r="G206" s="1">
        <f t="shared" si="32"/>
        <v>-6.9926500000292435E-3</v>
      </c>
      <c r="H206" s="20"/>
      <c r="J206" s="1">
        <f>G206</f>
        <v>-6.9926500000292435E-3</v>
      </c>
      <c r="O206" s="1">
        <f t="shared" ref="O206:O233" ca="1" si="35">C$11+C$12*F206</f>
        <v>-6.9782286913650966E-3</v>
      </c>
      <c r="P206" s="7">
        <f t="shared" si="25"/>
        <v>38746.198900000003</v>
      </c>
      <c r="Q206" s="1">
        <f t="shared" si="34"/>
        <v>-6.9926500000292435E-3</v>
      </c>
    </row>
    <row r="207" spans="1:17" x14ac:dyDescent="0.2">
      <c r="A207" s="24" t="s">
        <v>72</v>
      </c>
      <c r="B207" s="53" t="s">
        <v>47</v>
      </c>
      <c r="C207" s="24">
        <v>53846.433550000002</v>
      </c>
      <c r="D207" s="24">
        <v>1E-4</v>
      </c>
      <c r="E207" s="54">
        <f t="shared" si="23"/>
        <v>9012.991412809135</v>
      </c>
      <c r="F207" s="1">
        <f t="shared" si="24"/>
        <v>9013</v>
      </c>
      <c r="G207" s="1">
        <f t="shared" si="32"/>
        <v>-7.2732999979052693E-3</v>
      </c>
      <c r="H207" s="20"/>
      <c r="K207" s="1">
        <f>G207</f>
        <v>-7.2732999979052693E-3</v>
      </c>
      <c r="O207" s="1">
        <f t="shared" ca="1" si="35"/>
        <v>-7.0493278799199487E-3</v>
      </c>
      <c r="P207" s="7">
        <f t="shared" si="25"/>
        <v>38827.933550000002</v>
      </c>
      <c r="Q207" s="1">
        <f t="shared" si="34"/>
        <v>-7.2732999979052693E-3</v>
      </c>
    </row>
    <row r="208" spans="1:17" x14ac:dyDescent="0.2">
      <c r="A208" s="78" t="s">
        <v>59</v>
      </c>
      <c r="B208" s="84" t="s">
        <v>46</v>
      </c>
      <c r="C208" s="91">
        <v>53849.399599999997</v>
      </c>
      <c r="D208" s="91">
        <v>2.0000000000000001E-4</v>
      </c>
      <c r="E208" s="54">
        <f t="shared" si="23"/>
        <v>9016.4932671904062</v>
      </c>
      <c r="F208" s="1">
        <f t="shared" si="24"/>
        <v>9016.5</v>
      </c>
      <c r="G208" s="1">
        <f t="shared" si="32"/>
        <v>-5.7026499998755753E-3</v>
      </c>
      <c r="H208" s="20"/>
      <c r="K208" s="1">
        <f>G208</f>
        <v>-5.7026499998755753E-3</v>
      </c>
      <c r="O208" s="1">
        <f t="shared" ca="1" si="35"/>
        <v>-7.0519066069659794E-3</v>
      </c>
      <c r="P208" s="7">
        <f t="shared" si="25"/>
        <v>38830.899599999997</v>
      </c>
      <c r="Q208" s="1">
        <f t="shared" si="34"/>
        <v>-5.7026499998755753E-3</v>
      </c>
    </row>
    <row r="209" spans="1:17" x14ac:dyDescent="0.2">
      <c r="A209" s="24" t="s">
        <v>68</v>
      </c>
      <c r="B209" s="84"/>
      <c r="C209" s="24">
        <v>53863.373099999997</v>
      </c>
      <c r="D209" s="24">
        <v>2.0000000000000001E-4</v>
      </c>
      <c r="E209" s="54">
        <f t="shared" si="23"/>
        <v>9032.9910208347337</v>
      </c>
      <c r="F209" s="1">
        <f t="shared" si="24"/>
        <v>9033</v>
      </c>
      <c r="G209" s="1">
        <f t="shared" si="32"/>
        <v>-7.605300001159776E-3</v>
      </c>
      <c r="H209" s="20"/>
      <c r="J209" s="1">
        <f>G209</f>
        <v>-7.605300001159776E-3</v>
      </c>
      <c r="O209" s="1">
        <f t="shared" ca="1" si="35"/>
        <v>-7.0640634630401251E-3</v>
      </c>
      <c r="P209" s="7">
        <f t="shared" si="25"/>
        <v>38844.873099999997</v>
      </c>
      <c r="Q209" s="1">
        <f t="shared" si="34"/>
        <v>-7.605300001159776E-3</v>
      </c>
    </row>
    <row r="210" spans="1:17" x14ac:dyDescent="0.2">
      <c r="A210" s="24" t="s">
        <v>72</v>
      </c>
      <c r="B210" s="53" t="s">
        <v>46</v>
      </c>
      <c r="C210" s="24">
        <v>53866.338739999999</v>
      </c>
      <c r="D210" s="24">
        <v>1.9E-3</v>
      </c>
      <c r="E210" s="54">
        <f t="shared" si="23"/>
        <v>9036.4923911512487</v>
      </c>
      <c r="F210" s="1">
        <f t="shared" si="24"/>
        <v>9036.5</v>
      </c>
      <c r="G210" s="1">
        <f t="shared" si="32"/>
        <v>-6.4446500036865473E-3</v>
      </c>
      <c r="H210" s="20"/>
      <c r="K210" s="1">
        <f>G210</f>
        <v>-6.4446500036865473E-3</v>
      </c>
      <c r="O210" s="1">
        <f t="shared" ca="1" si="35"/>
        <v>-7.0666421900861557E-3</v>
      </c>
      <c r="P210" s="7">
        <f t="shared" si="25"/>
        <v>38847.838739999999</v>
      </c>
      <c r="Q210" s="1">
        <f t="shared" si="34"/>
        <v>-6.4446500036865473E-3</v>
      </c>
    </row>
    <row r="211" spans="1:17" x14ac:dyDescent="0.2">
      <c r="A211" s="24" t="s">
        <v>72</v>
      </c>
      <c r="B211" s="53" t="s">
        <v>46</v>
      </c>
      <c r="C211" s="24">
        <v>53899.372459999999</v>
      </c>
      <c r="D211" s="24">
        <v>2E-3</v>
      </c>
      <c r="E211" s="54">
        <f t="shared" si="23"/>
        <v>9075.493512882791</v>
      </c>
      <c r="F211" s="1">
        <f t="shared" si="24"/>
        <v>9075.5</v>
      </c>
      <c r="G211" s="1">
        <f t="shared" si="32"/>
        <v>-5.4945500014582649E-3</v>
      </c>
      <c r="H211" s="20"/>
      <c r="K211" s="1">
        <f>G211</f>
        <v>-5.4945500014582649E-3</v>
      </c>
      <c r="O211" s="1">
        <f t="shared" ca="1" si="35"/>
        <v>-7.0953765771705002E-3</v>
      </c>
      <c r="P211" s="7">
        <f t="shared" si="25"/>
        <v>38880.872459999999</v>
      </c>
      <c r="Q211" s="1">
        <f t="shared" si="34"/>
        <v>-5.4945500014582649E-3</v>
      </c>
    </row>
    <row r="212" spans="1:17" x14ac:dyDescent="0.2">
      <c r="A212" s="24" t="s">
        <v>72</v>
      </c>
      <c r="B212" s="53" t="s">
        <v>46</v>
      </c>
      <c r="C212" s="24">
        <v>53910.382460000001</v>
      </c>
      <c r="D212" s="24">
        <v>2.2000000000000001E-3</v>
      </c>
      <c r="E212" s="54">
        <f t="shared" si="23"/>
        <v>9088.4924227925567</v>
      </c>
      <c r="F212" s="1">
        <f t="shared" si="24"/>
        <v>9088.5</v>
      </c>
      <c r="G212" s="1">
        <f t="shared" si="32"/>
        <v>-6.4178499960689805E-3</v>
      </c>
      <c r="H212" s="20"/>
      <c r="K212" s="1">
        <f>G212</f>
        <v>-6.4178499960689805E-3</v>
      </c>
      <c r="O212" s="1">
        <f t="shared" ca="1" si="35"/>
        <v>-7.1049547061986153E-3</v>
      </c>
      <c r="P212" s="7">
        <f t="shared" si="25"/>
        <v>38891.882460000001</v>
      </c>
      <c r="Q212" s="1">
        <f t="shared" si="34"/>
        <v>-6.4178499960689805E-3</v>
      </c>
    </row>
    <row r="213" spans="1:17" x14ac:dyDescent="0.2">
      <c r="A213" s="24" t="s">
        <v>68</v>
      </c>
      <c r="B213" s="84"/>
      <c r="C213" s="24">
        <v>54206.406199999998</v>
      </c>
      <c r="D213" s="24">
        <v>2.9999999999999997E-4</v>
      </c>
      <c r="E213" s="54">
        <f t="shared" ref="E213:E233" si="36">(C213-C$7)/C$8</f>
        <v>9437.9915987608383</v>
      </c>
      <c r="F213" s="1">
        <f t="shared" ref="F213:F237" si="37">ROUND(2*E213,0)/2</f>
        <v>9438</v>
      </c>
      <c r="G213" s="1">
        <f t="shared" si="32"/>
        <v>-7.1157999991555698E-3</v>
      </c>
      <c r="H213" s="20"/>
      <c r="J213" s="1">
        <f>G213</f>
        <v>-7.1157999991555698E-3</v>
      </c>
      <c r="O213" s="1">
        <f t="shared" ca="1" si="35"/>
        <v>-7.3624590212237008E-3</v>
      </c>
      <c r="P213" s="7">
        <f t="shared" ref="P213:P233" si="38">+C213-15018.5</f>
        <v>39187.906199999998</v>
      </c>
      <c r="Q213" s="1">
        <f t="shared" si="34"/>
        <v>-7.1157999991555698E-3</v>
      </c>
    </row>
    <row r="214" spans="1:17" x14ac:dyDescent="0.2">
      <c r="A214" s="24" t="s">
        <v>73</v>
      </c>
      <c r="B214" s="53" t="s">
        <v>46</v>
      </c>
      <c r="C214" s="24">
        <v>54596.447800000002</v>
      </c>
      <c r="D214" s="24">
        <v>2.0000000000000001E-4</v>
      </c>
      <c r="E214" s="54">
        <f t="shared" si="36"/>
        <v>9898.4925632894046</v>
      </c>
      <c r="F214" s="1">
        <f t="shared" si="37"/>
        <v>9898.5</v>
      </c>
      <c r="G214" s="1">
        <f t="shared" si="32"/>
        <v>-6.2988499994389713E-3</v>
      </c>
      <c r="H214" s="20"/>
      <c r="J214" s="1">
        <f>G214</f>
        <v>-6.2988499994389713E-3</v>
      </c>
      <c r="O214" s="1">
        <f t="shared" ca="1" si="35"/>
        <v>-7.7017458225657667E-3</v>
      </c>
      <c r="P214" s="7">
        <f t="shared" si="38"/>
        <v>39577.947800000002</v>
      </c>
      <c r="Q214" s="1">
        <f t="shared" si="34"/>
        <v>-6.2988499994389713E-3</v>
      </c>
    </row>
    <row r="215" spans="1:17" x14ac:dyDescent="0.2">
      <c r="A215" s="78" t="s">
        <v>77</v>
      </c>
      <c r="B215" s="87" t="s">
        <v>47</v>
      </c>
      <c r="C215" s="93">
        <v>54671.404999999999</v>
      </c>
      <c r="D215" s="93">
        <v>3.0000000000000001E-3</v>
      </c>
      <c r="E215" s="54">
        <f t="shared" si="36"/>
        <v>9986.9904642783222</v>
      </c>
      <c r="F215" s="1">
        <f t="shared" si="37"/>
        <v>9987</v>
      </c>
      <c r="G215" s="1">
        <f t="shared" si="32"/>
        <v>-8.0767000035848469E-3</v>
      </c>
      <c r="H215" s="20"/>
      <c r="K215" s="1">
        <f>G215</f>
        <v>-8.0767000035848469E-3</v>
      </c>
      <c r="O215" s="1">
        <f t="shared" ca="1" si="35"/>
        <v>-7.7669507778725484E-3</v>
      </c>
      <c r="P215" s="7">
        <f t="shared" si="38"/>
        <v>39652.904999999999</v>
      </c>
      <c r="Q215" s="1">
        <f t="shared" si="34"/>
        <v>-8.0767000035848469E-3</v>
      </c>
    </row>
    <row r="216" spans="1:17" x14ac:dyDescent="0.2">
      <c r="A216" s="76" t="s">
        <v>79</v>
      </c>
      <c r="B216" s="85" t="s">
        <v>47</v>
      </c>
      <c r="C216" s="76">
        <v>54931.432500000003</v>
      </c>
      <c r="D216" s="76" t="s">
        <v>80</v>
      </c>
      <c r="E216" s="54">
        <f t="shared" si="36"/>
        <v>10293.990831813353</v>
      </c>
      <c r="F216" s="1">
        <f t="shared" si="37"/>
        <v>10294</v>
      </c>
      <c r="G216" s="1">
        <f t="shared" si="32"/>
        <v>-7.7653999978792854E-3</v>
      </c>
      <c r="H216" s="20"/>
      <c r="J216" s="1">
        <f>G216</f>
        <v>-7.7653999978792854E-3</v>
      </c>
      <c r="O216" s="1">
        <f t="shared" ca="1" si="35"/>
        <v>-7.9931419787672587E-3</v>
      </c>
      <c r="P216" s="7">
        <f t="shared" si="38"/>
        <v>39912.932500000003</v>
      </c>
      <c r="Q216" s="1">
        <f t="shared" si="34"/>
        <v>-7.7653999978792854E-3</v>
      </c>
    </row>
    <row r="217" spans="1:17" x14ac:dyDescent="0.2">
      <c r="A217" s="76" t="s">
        <v>79</v>
      </c>
      <c r="B217" s="85" t="s">
        <v>46</v>
      </c>
      <c r="C217" s="76">
        <v>54939.479099999997</v>
      </c>
      <c r="D217" s="76" t="s">
        <v>81</v>
      </c>
      <c r="E217" s="54">
        <f t="shared" si="36"/>
        <v>10303.491016053118</v>
      </c>
      <c r="F217" s="1">
        <f t="shared" si="37"/>
        <v>10303.5</v>
      </c>
      <c r="G217" s="1">
        <f t="shared" si="32"/>
        <v>-7.6093500028946437E-3</v>
      </c>
      <c r="H217" s="20"/>
      <c r="J217" s="1">
        <f>G217</f>
        <v>-7.6093500028946437E-3</v>
      </c>
      <c r="O217" s="1">
        <f t="shared" ca="1" si="35"/>
        <v>-8.0001413807493441E-3</v>
      </c>
      <c r="P217" s="7">
        <f t="shared" si="38"/>
        <v>39920.979099999997</v>
      </c>
      <c r="Q217" s="1">
        <f t="shared" si="34"/>
        <v>-7.6093500028946437E-3</v>
      </c>
    </row>
    <row r="218" spans="1:17" x14ac:dyDescent="0.2">
      <c r="A218" s="76" t="s">
        <v>79</v>
      </c>
      <c r="B218" s="85" t="s">
        <v>46</v>
      </c>
      <c r="C218" s="76">
        <v>54940.325199999999</v>
      </c>
      <c r="D218" s="76" t="s">
        <v>82</v>
      </c>
      <c r="E218" s="54">
        <f t="shared" si="36"/>
        <v>10304.489960437741</v>
      </c>
      <c r="F218" s="1">
        <f t="shared" si="37"/>
        <v>10304.5</v>
      </c>
      <c r="G218" s="1">
        <f t="shared" ref="G218:G233" si="39">C218-(C$7+C$8*F218)</f>
        <v>-8.503450000716839E-3</v>
      </c>
      <c r="H218" s="20"/>
      <c r="J218" s="1">
        <f>G218</f>
        <v>-8.503450000716839E-3</v>
      </c>
      <c r="O218" s="1">
        <f t="shared" ca="1" si="35"/>
        <v>-8.0008781599053523E-3</v>
      </c>
      <c r="P218" s="7">
        <f t="shared" si="38"/>
        <v>39921.825199999999</v>
      </c>
      <c r="Q218" s="1">
        <f t="shared" si="34"/>
        <v>-8.503450000716839E-3</v>
      </c>
    </row>
    <row r="219" spans="1:17" x14ac:dyDescent="0.2">
      <c r="A219" s="76" t="s">
        <v>79</v>
      </c>
      <c r="B219" s="85" t="s">
        <v>47</v>
      </c>
      <c r="C219" s="76">
        <v>54948.372300000003</v>
      </c>
      <c r="D219" s="76" t="s">
        <v>83</v>
      </c>
      <c r="E219" s="54">
        <f t="shared" si="36"/>
        <v>10313.990735000401</v>
      </c>
      <c r="F219" s="1">
        <f t="shared" si="37"/>
        <v>10314</v>
      </c>
      <c r="G219" s="1">
        <f t="shared" si="39"/>
        <v>-7.8473999965353869E-3</v>
      </c>
      <c r="H219" s="20"/>
      <c r="J219" s="1">
        <f>G219</f>
        <v>-7.8473999965353869E-3</v>
      </c>
      <c r="O219" s="1">
        <f t="shared" ca="1" si="35"/>
        <v>-8.0078775618874359E-3</v>
      </c>
      <c r="P219" s="7">
        <f t="shared" si="38"/>
        <v>39929.872300000003</v>
      </c>
      <c r="Q219" s="1">
        <f t="shared" si="34"/>
        <v>-7.8473999965353869E-3</v>
      </c>
    </row>
    <row r="220" spans="1:17" x14ac:dyDescent="0.2">
      <c r="A220" s="76" t="s">
        <v>79</v>
      </c>
      <c r="B220" s="85" t="s">
        <v>46</v>
      </c>
      <c r="C220" s="76">
        <v>54956.418400000002</v>
      </c>
      <c r="D220" s="76" t="s">
        <v>81</v>
      </c>
      <c r="E220" s="54">
        <f t="shared" si="36"/>
        <v>10323.490328917289</v>
      </c>
      <c r="F220" s="1">
        <f t="shared" si="37"/>
        <v>10323.5</v>
      </c>
      <c r="G220" s="1">
        <f t="shared" si="39"/>
        <v>-8.1913499961956404E-3</v>
      </c>
      <c r="H220" s="20"/>
      <c r="J220" s="1">
        <f>G220</f>
        <v>-8.1913499961956404E-3</v>
      </c>
      <c r="O220" s="1">
        <f t="shared" ca="1" si="35"/>
        <v>-8.0148769638695196E-3</v>
      </c>
      <c r="P220" s="7">
        <f t="shared" si="38"/>
        <v>39937.918400000002</v>
      </c>
      <c r="Q220" s="1">
        <f t="shared" si="34"/>
        <v>-8.1913499961956404E-3</v>
      </c>
    </row>
    <row r="221" spans="1:17" x14ac:dyDescent="0.2">
      <c r="A221" s="24" t="s">
        <v>74</v>
      </c>
      <c r="B221" s="53" t="s">
        <v>46</v>
      </c>
      <c r="C221" s="24">
        <v>54965.739399999999</v>
      </c>
      <c r="D221" s="24">
        <v>5.9999999999999995E-4</v>
      </c>
      <c r="E221" s="54">
        <f t="shared" si="36"/>
        <v>10334.495128124268</v>
      </c>
      <c r="F221" s="1">
        <f t="shared" si="37"/>
        <v>10334.5</v>
      </c>
      <c r="G221" s="1">
        <f t="shared" si="39"/>
        <v>-4.1264500032411888E-3</v>
      </c>
      <c r="H221" s="20"/>
      <c r="K221" s="1">
        <f>G221</f>
        <v>-4.1264500032411888E-3</v>
      </c>
      <c r="O221" s="1">
        <f t="shared" ca="1" si="35"/>
        <v>-8.0229815345856173E-3</v>
      </c>
      <c r="P221" s="7">
        <f t="shared" si="38"/>
        <v>39947.239399999999</v>
      </c>
      <c r="Q221" s="1">
        <f t="shared" si="34"/>
        <v>-4.1264500032411888E-3</v>
      </c>
    </row>
    <row r="222" spans="1:17" x14ac:dyDescent="0.2">
      <c r="A222" s="76" t="s">
        <v>84</v>
      </c>
      <c r="B222" s="85" t="s">
        <v>46</v>
      </c>
      <c r="C222" s="76">
        <v>55642.485099999998</v>
      </c>
      <c r="D222" s="76" t="s">
        <v>81</v>
      </c>
      <c r="E222" s="54">
        <f t="shared" si="36"/>
        <v>11133.492075092374</v>
      </c>
      <c r="F222" s="1">
        <f t="shared" si="37"/>
        <v>11133.5</v>
      </c>
      <c r="G222" s="1">
        <f t="shared" si="39"/>
        <v>-6.7123499975423329E-3</v>
      </c>
      <c r="H222" s="20"/>
      <c r="J222" s="1">
        <f>G222</f>
        <v>-6.7123499975423329E-3</v>
      </c>
      <c r="O222" s="1">
        <f t="shared" ca="1" si="35"/>
        <v>-8.6116680802366709E-3</v>
      </c>
      <c r="P222" s="7">
        <f t="shared" si="38"/>
        <v>40623.985099999998</v>
      </c>
      <c r="Q222" s="1">
        <f t="shared" si="34"/>
        <v>-6.7123499975423329E-3</v>
      </c>
    </row>
    <row r="223" spans="1:17" x14ac:dyDescent="0.2">
      <c r="A223" s="76" t="s">
        <v>85</v>
      </c>
      <c r="B223" s="85" t="s">
        <v>47</v>
      </c>
      <c r="C223" s="76">
        <v>55653.918599999997</v>
      </c>
      <c r="D223" s="76">
        <v>1E-4</v>
      </c>
      <c r="E223" s="54">
        <f t="shared" si="36"/>
        <v>11146.99098848504</v>
      </c>
      <c r="F223" s="1">
        <f t="shared" si="37"/>
        <v>11147</v>
      </c>
      <c r="G223" s="1">
        <f t="shared" si="39"/>
        <v>-7.6327000060700811E-3</v>
      </c>
      <c r="H223" s="20"/>
      <c r="K223" s="1">
        <f>G223</f>
        <v>-7.6327000060700811E-3</v>
      </c>
      <c r="O223" s="1">
        <f t="shared" ca="1" si="35"/>
        <v>-8.621614598842791E-3</v>
      </c>
      <c r="P223" s="7">
        <f t="shared" si="38"/>
        <v>40635.418599999997</v>
      </c>
      <c r="Q223" s="1">
        <f t="shared" si="34"/>
        <v>-7.6327000060700811E-3</v>
      </c>
    </row>
    <row r="224" spans="1:17" x14ac:dyDescent="0.2">
      <c r="A224" s="76" t="s">
        <v>84</v>
      </c>
      <c r="B224" s="85" t="s">
        <v>47</v>
      </c>
      <c r="C224" s="76">
        <v>55662.387799999997</v>
      </c>
      <c r="D224" s="76" t="s">
        <v>86</v>
      </c>
      <c r="E224" s="54">
        <f t="shared" si="36"/>
        <v>11156.990113626525</v>
      </c>
      <c r="F224" s="1">
        <f t="shared" si="37"/>
        <v>11157</v>
      </c>
      <c r="G224" s="1">
        <f t="shared" si="39"/>
        <v>-8.3737000022665597E-3</v>
      </c>
      <c r="H224" s="20"/>
      <c r="J224" s="1">
        <f>G224</f>
        <v>-8.3737000022665597E-3</v>
      </c>
      <c r="O224" s="1">
        <f t="shared" ca="1" si="35"/>
        <v>-8.6289823904028787E-3</v>
      </c>
      <c r="P224" s="7">
        <f t="shared" si="38"/>
        <v>40643.887799999997</v>
      </c>
      <c r="Q224" s="1">
        <f t="shared" si="34"/>
        <v>-8.3737000022665597E-3</v>
      </c>
    </row>
    <row r="225" spans="1:17" x14ac:dyDescent="0.2">
      <c r="A225" s="76" t="s">
        <v>85</v>
      </c>
      <c r="B225" s="85" t="s">
        <v>47</v>
      </c>
      <c r="C225" s="76">
        <v>55698.810799999999</v>
      </c>
      <c r="D225" s="76">
        <v>2.9999999999999997E-4</v>
      </c>
      <c r="E225" s="54">
        <f t="shared" si="36"/>
        <v>11199.992774447897</v>
      </c>
      <c r="F225" s="1">
        <f t="shared" si="37"/>
        <v>11200</v>
      </c>
      <c r="G225" s="1">
        <f t="shared" si="39"/>
        <v>-6.1199999981909059E-3</v>
      </c>
      <c r="H225" s="20"/>
      <c r="K225" s="1">
        <f>G225</f>
        <v>-6.1199999981909059E-3</v>
      </c>
      <c r="O225" s="1">
        <f t="shared" ca="1" si="35"/>
        <v>-8.660663894111258E-3</v>
      </c>
      <c r="P225" s="7">
        <f t="shared" si="38"/>
        <v>40680.310799999999</v>
      </c>
      <c r="Q225" s="1">
        <f t="shared" si="34"/>
        <v>-6.1199999981909059E-3</v>
      </c>
    </row>
    <row r="226" spans="1:17" x14ac:dyDescent="0.2">
      <c r="A226" s="24" t="s">
        <v>87</v>
      </c>
      <c r="B226" s="53" t="s">
        <v>47</v>
      </c>
      <c r="C226" s="24">
        <v>56035.912799999998</v>
      </c>
      <c r="D226" s="24">
        <v>2.0000000000000001E-4</v>
      </c>
      <c r="E226" s="54">
        <f t="shared" si="36"/>
        <v>11597.990824257215</v>
      </c>
      <c r="F226" s="1">
        <f t="shared" si="37"/>
        <v>11598</v>
      </c>
      <c r="G226" s="1">
        <f t="shared" si="39"/>
        <v>-7.7718000029562972E-3</v>
      </c>
      <c r="H226" s="20"/>
      <c r="K226" s="1">
        <f>G226</f>
        <v>-7.7718000029562972E-3</v>
      </c>
      <c r="O226" s="1">
        <f t="shared" ca="1" si="35"/>
        <v>-8.9539019982027724E-3</v>
      </c>
      <c r="P226" s="7">
        <f t="shared" si="38"/>
        <v>41017.412799999998</v>
      </c>
      <c r="Q226" s="1">
        <f t="shared" ref="Q226:Q233" si="40">G226</f>
        <v>-7.7718000029562972E-3</v>
      </c>
    </row>
    <row r="227" spans="1:17" x14ac:dyDescent="0.2">
      <c r="A227" s="78" t="s">
        <v>89</v>
      </c>
      <c r="B227" s="53" t="s">
        <v>47</v>
      </c>
      <c r="C227" s="24">
        <v>56066.406419999999</v>
      </c>
      <c r="D227" s="24">
        <v>2.9999999999999997E-4</v>
      </c>
      <c r="E227" s="54">
        <f t="shared" si="36"/>
        <v>11633.992987672522</v>
      </c>
      <c r="F227" s="1">
        <f t="shared" si="37"/>
        <v>11634</v>
      </c>
      <c r="G227" s="1">
        <f t="shared" si="39"/>
        <v>-5.9393999981693923E-3</v>
      </c>
      <c r="H227" s="20"/>
      <c r="K227" s="1">
        <f>G227</f>
        <v>-5.9393999981693923E-3</v>
      </c>
      <c r="O227" s="1">
        <f t="shared" ca="1" si="35"/>
        <v>-8.9804260478190904E-3</v>
      </c>
      <c r="P227" s="7">
        <f t="shared" si="38"/>
        <v>41047.906419999999</v>
      </c>
      <c r="Q227" s="1">
        <f t="shared" si="40"/>
        <v>-5.9393999981693923E-3</v>
      </c>
    </row>
    <row r="228" spans="1:17" x14ac:dyDescent="0.2">
      <c r="A228" s="24" t="s">
        <v>87</v>
      </c>
      <c r="B228" s="53" t="s">
        <v>47</v>
      </c>
      <c r="C228" s="24">
        <v>56075.7212</v>
      </c>
      <c r="D228" s="24">
        <v>2.0000000000000001E-4</v>
      </c>
      <c r="E228" s="54">
        <f t="shared" si="36"/>
        <v>11644.990443262828</v>
      </c>
      <c r="F228" s="1">
        <f t="shared" si="37"/>
        <v>11645</v>
      </c>
      <c r="G228" s="1">
        <f t="shared" si="39"/>
        <v>-8.0945000008796342E-3</v>
      </c>
      <c r="H228" s="20"/>
      <c r="K228" s="1">
        <f>G228</f>
        <v>-8.0945000008796342E-3</v>
      </c>
      <c r="O228" s="1">
        <f t="shared" ca="1" si="35"/>
        <v>-8.9885306185351881E-3</v>
      </c>
      <c r="P228" s="7">
        <f t="shared" si="38"/>
        <v>41057.2212</v>
      </c>
      <c r="Q228" s="1">
        <f t="shared" si="40"/>
        <v>-8.0945000008796342E-3</v>
      </c>
    </row>
    <row r="229" spans="1:17" x14ac:dyDescent="0.2">
      <c r="A229" s="72" t="s">
        <v>707</v>
      </c>
      <c r="B229" s="73" t="s">
        <v>47</v>
      </c>
      <c r="C229" s="72">
        <v>56394.190499999997</v>
      </c>
      <c r="D229" s="72" t="s">
        <v>71</v>
      </c>
      <c r="E229" s="54">
        <f t="shared" si="36"/>
        <v>12020.989874663823</v>
      </c>
      <c r="F229" s="1">
        <f t="shared" si="37"/>
        <v>12021</v>
      </c>
      <c r="G229" s="1">
        <f t="shared" si="39"/>
        <v>-8.5761000009370036E-3</v>
      </c>
      <c r="H229" s="20"/>
      <c r="O229" s="1">
        <f t="shared" ca="1" si="35"/>
        <v>-9.2655595811945071E-3</v>
      </c>
      <c r="P229" s="7">
        <f t="shared" si="38"/>
        <v>41375.690499999997</v>
      </c>
      <c r="Q229" s="1">
        <f t="shared" si="40"/>
        <v>-8.5761000009370036E-3</v>
      </c>
    </row>
    <row r="230" spans="1:17" x14ac:dyDescent="0.2">
      <c r="A230" s="91" t="s">
        <v>90</v>
      </c>
      <c r="B230" s="84" t="s">
        <v>47</v>
      </c>
      <c r="C230" s="91">
        <v>56746.540500000003</v>
      </c>
      <c r="D230" s="91">
        <v>4.0000000000000002E-4</v>
      </c>
      <c r="E230" s="54">
        <f t="shared" si="36"/>
        <v>12436.990411149267</v>
      </c>
      <c r="F230" s="1">
        <f t="shared" si="37"/>
        <v>12437</v>
      </c>
      <c r="G230" s="1">
        <f t="shared" si="39"/>
        <v>-8.121699996991083E-3</v>
      </c>
      <c r="H230" s="20"/>
      <c r="J230" s="1">
        <f>G230</f>
        <v>-8.121699996991083E-3</v>
      </c>
      <c r="O230" s="1">
        <f t="shared" ca="1" si="35"/>
        <v>-9.5720597100941805E-3</v>
      </c>
      <c r="P230" s="7">
        <f t="shared" si="38"/>
        <v>41728.040500000003</v>
      </c>
      <c r="Q230" s="1">
        <f t="shared" si="40"/>
        <v>-8.121699996991083E-3</v>
      </c>
    </row>
    <row r="231" spans="1:17" x14ac:dyDescent="0.2">
      <c r="A231" s="91" t="s">
        <v>90</v>
      </c>
      <c r="B231" s="84" t="s">
        <v>47</v>
      </c>
      <c r="C231" s="91">
        <v>56764.326800000003</v>
      </c>
      <c r="D231" s="91">
        <v>6.6E-3</v>
      </c>
      <c r="E231" s="54">
        <f t="shared" si="36"/>
        <v>12457.98973097924</v>
      </c>
      <c r="F231" s="1">
        <f t="shared" si="37"/>
        <v>12458</v>
      </c>
      <c r="G231" s="1">
        <f t="shared" si="39"/>
        <v>-8.6977999962982722E-3</v>
      </c>
      <c r="H231" s="20"/>
      <c r="J231" s="1">
        <f>G231</f>
        <v>-8.6977999962982722E-3</v>
      </c>
      <c r="O231" s="1">
        <f t="shared" ca="1" si="35"/>
        <v>-9.5875320723703659E-3</v>
      </c>
      <c r="P231" s="7">
        <f t="shared" si="38"/>
        <v>41745.826800000003</v>
      </c>
      <c r="Q231" s="1">
        <f t="shared" si="40"/>
        <v>-8.6977999962982722E-3</v>
      </c>
    </row>
    <row r="232" spans="1:17" x14ac:dyDescent="0.2">
      <c r="A232" s="91" t="s">
        <v>90</v>
      </c>
      <c r="B232" s="84" t="s">
        <v>47</v>
      </c>
      <c r="C232" s="91">
        <v>56783.385000000002</v>
      </c>
      <c r="D232" s="91">
        <v>1.9E-3</v>
      </c>
      <c r="E232" s="54">
        <f t="shared" si="36"/>
        <v>12480.490714162002</v>
      </c>
      <c r="F232" s="1">
        <f t="shared" si="37"/>
        <v>12480.5</v>
      </c>
      <c r="G232" s="1">
        <f t="shared" si="39"/>
        <v>-7.8650499999639578E-3</v>
      </c>
      <c r="H232" s="20"/>
      <c r="J232" s="1">
        <f>G232</f>
        <v>-7.8650499999639578E-3</v>
      </c>
      <c r="O232" s="1">
        <f t="shared" ca="1" si="35"/>
        <v>-9.6041096033805638E-3</v>
      </c>
      <c r="P232" s="7">
        <f t="shared" si="38"/>
        <v>41764.885000000002</v>
      </c>
      <c r="Q232" s="1">
        <f t="shared" si="40"/>
        <v>-7.8650499999639578E-3</v>
      </c>
    </row>
    <row r="233" spans="1:17" x14ac:dyDescent="0.2">
      <c r="A233" s="103" t="s">
        <v>724</v>
      </c>
      <c r="B233" s="104"/>
      <c r="C233" s="103">
        <v>57153.519699999997</v>
      </c>
      <c r="D233" s="103">
        <v>1.2999999999999999E-3</v>
      </c>
      <c r="E233" s="54">
        <f t="shared" si="36"/>
        <v>12917.488681444176</v>
      </c>
      <c r="F233" s="1">
        <f t="shared" si="37"/>
        <v>12917.5</v>
      </c>
      <c r="G233" s="1">
        <f t="shared" si="39"/>
        <v>-9.5867499985615723E-3</v>
      </c>
      <c r="H233" s="20"/>
      <c r="K233" s="1">
        <f t="shared" ref="K233:K238" si="41">G233</f>
        <v>-9.5867499985615723E-3</v>
      </c>
      <c r="O233" s="1">
        <f t="shared" ca="1" si="35"/>
        <v>-9.9260820945564227E-3</v>
      </c>
      <c r="P233" s="7">
        <f t="shared" si="38"/>
        <v>42135.019699999997</v>
      </c>
      <c r="Q233" s="1">
        <f t="shared" si="40"/>
        <v>-9.5867499985615723E-3</v>
      </c>
    </row>
    <row r="234" spans="1:17" x14ac:dyDescent="0.2">
      <c r="A234" s="105" t="s">
        <v>725</v>
      </c>
      <c r="B234" s="106" t="s">
        <v>47</v>
      </c>
      <c r="C234" s="107">
        <v>57100.585010000003</v>
      </c>
      <c r="D234" s="107">
        <v>1E-4</v>
      </c>
      <c r="E234" s="54">
        <f>(C234-C$7)/C$8</f>
        <v>12854.991563695665</v>
      </c>
      <c r="F234" s="1">
        <f t="shared" si="37"/>
        <v>12855</v>
      </c>
      <c r="G234" s="1">
        <f>C234-(C$7+C$8*F234)</f>
        <v>-7.1454999997513369E-3</v>
      </c>
      <c r="H234" s="20"/>
      <c r="K234" s="1">
        <f t="shared" si="41"/>
        <v>-7.1454999997513369E-3</v>
      </c>
      <c r="O234" s="1">
        <f ca="1">C$11+C$12*F234</f>
        <v>-9.8800333973058704E-3</v>
      </c>
      <c r="P234" s="7">
        <f>+C234-15018.5</f>
        <v>42082.085010000003</v>
      </c>
      <c r="Q234" s="1">
        <f>G234</f>
        <v>-7.1454999997513369E-3</v>
      </c>
    </row>
    <row r="235" spans="1:17" x14ac:dyDescent="0.2">
      <c r="A235" s="105" t="s">
        <v>0</v>
      </c>
      <c r="B235" s="108" t="s">
        <v>47</v>
      </c>
      <c r="C235" s="109">
        <v>57846.359199999999</v>
      </c>
      <c r="D235" s="109">
        <v>3.7000000000000002E-3</v>
      </c>
      <c r="E235" s="54">
        <f>(C235-C$7)/C$8</f>
        <v>13735.486705279292</v>
      </c>
      <c r="F235" s="1">
        <f t="shared" si="37"/>
        <v>13735.5</v>
      </c>
      <c r="G235" s="1">
        <f>C235-(C$7+C$8*F235)</f>
        <v>-1.1260550003498793E-2</v>
      </c>
      <c r="H235" s="20"/>
      <c r="K235" s="1">
        <f t="shared" si="41"/>
        <v>-1.1260550003498793E-2</v>
      </c>
      <c r="O235" s="1">
        <f ca="1">C$11+C$12*F235</f>
        <v>-1.0528767444171645E-2</v>
      </c>
      <c r="P235" s="7">
        <f>+C235-15018.5</f>
        <v>42827.859199999999</v>
      </c>
      <c r="Q235" s="1">
        <f>G235</f>
        <v>-1.1260550003498793E-2</v>
      </c>
    </row>
    <row r="236" spans="1:17" x14ac:dyDescent="0.2">
      <c r="A236" s="105" t="s">
        <v>0</v>
      </c>
      <c r="B236" s="108" t="s">
        <v>47</v>
      </c>
      <c r="C236" s="109">
        <v>57853.561300000001</v>
      </c>
      <c r="D236" s="109">
        <v>6.9999999999999999E-4</v>
      </c>
      <c r="E236" s="54">
        <f>(C236-C$7)/C$8</f>
        <v>13743.989834167678</v>
      </c>
      <c r="F236" s="1">
        <f t="shared" si="37"/>
        <v>13744</v>
      </c>
      <c r="G236" s="1">
        <f>C236-(C$7+C$8*F236)</f>
        <v>-8.6104000001796521E-3</v>
      </c>
      <c r="H236" s="20"/>
      <c r="K236" s="1">
        <f t="shared" si="41"/>
        <v>-8.6104000001796521E-3</v>
      </c>
      <c r="O236" s="1">
        <f ca="1">C$11+C$12*F236</f>
        <v>-1.0535030066997721E-2</v>
      </c>
      <c r="P236" s="7">
        <f>+C236-15018.5</f>
        <v>42835.061300000001</v>
      </c>
      <c r="Q236" s="1">
        <f>G236</f>
        <v>-8.6104000001796521E-3</v>
      </c>
    </row>
    <row r="237" spans="1:17" x14ac:dyDescent="0.2">
      <c r="A237" s="110" t="s">
        <v>726</v>
      </c>
      <c r="B237" s="111" t="s">
        <v>46</v>
      </c>
      <c r="C237" s="112">
        <v>58548.517699999997</v>
      </c>
      <c r="D237" s="112">
        <v>6.9999999999999994E-5</v>
      </c>
      <c r="E237" s="54">
        <f>(C237-C$7)/C$8</f>
        <v>14564.487167029849</v>
      </c>
      <c r="F237" s="1">
        <f t="shared" si="37"/>
        <v>14564.5</v>
      </c>
      <c r="G237" s="1">
        <f>C237-(C$7+C$8*F237)</f>
        <v>-1.08694500013371E-2</v>
      </c>
      <c r="H237" s="20"/>
      <c r="K237" s="1">
        <f t="shared" si="41"/>
        <v>-1.08694500013371E-2</v>
      </c>
      <c r="O237" s="1">
        <f ca="1">C$11+C$12*F237</f>
        <v>-1.1139557364502964E-2</v>
      </c>
      <c r="P237" s="7">
        <f>+C237-15018.5</f>
        <v>43530.017699999997</v>
      </c>
      <c r="Q237" s="1">
        <f>G237</f>
        <v>-1.08694500013371E-2</v>
      </c>
    </row>
    <row r="238" spans="1:17" x14ac:dyDescent="0.2">
      <c r="A238" s="110" t="s">
        <v>727</v>
      </c>
      <c r="B238" s="111" t="s">
        <v>47</v>
      </c>
      <c r="C238" s="112">
        <v>58262.657203000002</v>
      </c>
      <c r="D238" s="112">
        <v>7.2999999999999999E-5</v>
      </c>
      <c r="E238" s="54">
        <f>(C238-C$7)/C$8</f>
        <v>14226.987180902444</v>
      </c>
      <c r="F238" s="1">
        <f>ROUND(2*E238,0)/2</f>
        <v>14227</v>
      </c>
      <c r="G238" s="1">
        <f>C238-(C$7+C$8*F238)</f>
        <v>-1.0857699999178294E-2</v>
      </c>
      <c r="H238" s="20"/>
      <c r="K238" s="1">
        <f t="shared" si="41"/>
        <v>-1.0857699999178294E-2</v>
      </c>
      <c r="O238" s="1">
        <f ca="1">C$11+C$12*F238</f>
        <v>-1.0890894399349985E-2</v>
      </c>
      <c r="P238" s="7">
        <f>+C238-15018.5</f>
        <v>43244.157203000002</v>
      </c>
      <c r="Q238" s="1">
        <f>G238</f>
        <v>-1.0857699999178294E-2</v>
      </c>
    </row>
    <row r="239" spans="1:17" x14ac:dyDescent="0.2">
      <c r="A239" s="113" t="s">
        <v>728</v>
      </c>
      <c r="B239" s="114" t="s">
        <v>47</v>
      </c>
      <c r="C239" s="115">
        <v>58262.657200000001</v>
      </c>
      <c r="D239" s="113">
        <v>1E-4</v>
      </c>
      <c r="E239" s="54">
        <f t="shared" ref="E239:E243" si="42">(C239-C$7)/C$8</f>
        <v>14226.987177360505</v>
      </c>
      <c r="F239" s="1">
        <f t="shared" ref="F239:F243" si="43">ROUND(2*E239,0)/2</f>
        <v>14227</v>
      </c>
      <c r="G239" s="1">
        <f t="shared" ref="G239:G243" si="44">C239-(C$7+C$8*F239)</f>
        <v>-1.0860700000193901E-2</v>
      </c>
      <c r="H239" s="20"/>
      <c r="K239" s="1">
        <f t="shared" ref="K239:K243" si="45">G239</f>
        <v>-1.0860700000193901E-2</v>
      </c>
      <c r="O239" s="1">
        <f t="shared" ref="O239:O243" ca="1" si="46">C$11+C$12*F239</f>
        <v>-1.0890894399349985E-2</v>
      </c>
      <c r="P239" s="7">
        <f t="shared" ref="P239:P243" si="47">+C239-15018.5</f>
        <v>43244.157200000001</v>
      </c>
      <c r="Q239" s="1">
        <f t="shared" ref="Q239:Q243" si="48">G239</f>
        <v>-1.0860700000193901E-2</v>
      </c>
    </row>
    <row r="240" spans="1:17" x14ac:dyDescent="0.2">
      <c r="A240" s="113" t="s">
        <v>729</v>
      </c>
      <c r="B240" s="114" t="s">
        <v>47</v>
      </c>
      <c r="C240" s="115">
        <v>59299.375</v>
      </c>
      <c r="D240" s="113">
        <v>1E-3</v>
      </c>
      <c r="E240" s="54">
        <f t="shared" si="42"/>
        <v>15450.983660925147</v>
      </c>
      <c r="F240" s="1">
        <f t="shared" si="43"/>
        <v>15451</v>
      </c>
      <c r="G240" s="1">
        <f t="shared" si="44"/>
        <v>-1.3839100000041071E-2</v>
      </c>
      <c r="H240" s="20"/>
      <c r="K240" s="1">
        <f t="shared" si="45"/>
        <v>-1.3839100000041071E-2</v>
      </c>
      <c r="O240" s="1">
        <f t="shared" ca="1" si="46"/>
        <v>-1.1792712086304792E-2</v>
      </c>
      <c r="P240" s="7">
        <f t="shared" si="47"/>
        <v>44280.875</v>
      </c>
      <c r="Q240" s="1">
        <f t="shared" si="48"/>
        <v>-1.3839100000041071E-2</v>
      </c>
    </row>
    <row r="241" spans="1:17" x14ac:dyDescent="0.2">
      <c r="A241" s="113" t="s">
        <v>730</v>
      </c>
      <c r="B241" s="114" t="s">
        <v>47</v>
      </c>
      <c r="C241" s="115">
        <v>59329.446199999998</v>
      </c>
      <c r="D241" s="113">
        <v>5.9999999999999995E-4</v>
      </c>
      <c r="E241" s="54">
        <f t="shared" si="42"/>
        <v>15486.487095954977</v>
      </c>
      <c r="F241" s="1">
        <f t="shared" si="43"/>
        <v>15486.5</v>
      </c>
      <c r="G241" s="1">
        <f t="shared" si="44"/>
        <v>-1.0929650001344271E-2</v>
      </c>
      <c r="H241" s="20"/>
      <c r="K241" s="1">
        <f t="shared" si="45"/>
        <v>-1.0929650001344271E-2</v>
      </c>
      <c r="O241" s="1">
        <f t="shared" ca="1" si="46"/>
        <v>-1.1818867746343106E-2</v>
      </c>
      <c r="P241" s="7">
        <f t="shared" si="47"/>
        <v>44310.946199999998</v>
      </c>
      <c r="Q241" s="1">
        <f t="shared" si="48"/>
        <v>-1.0929650001344271E-2</v>
      </c>
    </row>
    <row r="242" spans="1:17" x14ac:dyDescent="0.2">
      <c r="A242" s="113" t="s">
        <v>731</v>
      </c>
      <c r="B242" s="114" t="s">
        <v>46</v>
      </c>
      <c r="C242" s="115">
        <v>59647.492400000003</v>
      </c>
      <c r="D242" s="113">
        <v>1E-4</v>
      </c>
      <c r="E242" s="54">
        <f t="shared" si="42"/>
        <v>15861.986996131382</v>
      </c>
      <c r="F242" s="1">
        <f t="shared" si="43"/>
        <v>15862</v>
      </c>
      <c r="G242" s="1">
        <f t="shared" si="44"/>
        <v>-1.1014199997589458E-2</v>
      </c>
      <c r="H242" s="20"/>
      <c r="K242" s="1">
        <f t="shared" si="45"/>
        <v>-1.1014199997589458E-2</v>
      </c>
      <c r="O242" s="1">
        <f t="shared" ca="1" si="46"/>
        <v>-1.209552831942442E-2</v>
      </c>
      <c r="P242" s="7">
        <f t="shared" si="47"/>
        <v>44628.992400000003</v>
      </c>
      <c r="Q242" s="1">
        <f t="shared" si="48"/>
        <v>-1.1014199997589458E-2</v>
      </c>
    </row>
    <row r="243" spans="1:17" x14ac:dyDescent="0.2">
      <c r="A243" s="113" t="s">
        <v>732</v>
      </c>
      <c r="B243" s="114" t="s">
        <v>47</v>
      </c>
      <c r="C243" s="115">
        <v>59758.446300000003</v>
      </c>
      <c r="D243" s="113">
        <v>1E-4</v>
      </c>
      <c r="E243" s="54">
        <f t="shared" si="42"/>
        <v>15992.984248650615</v>
      </c>
      <c r="F243" s="1">
        <f t="shared" si="43"/>
        <v>15993</v>
      </c>
      <c r="G243" s="1">
        <f t="shared" si="44"/>
        <v>-1.3341299993044231E-2</v>
      </c>
      <c r="H243" s="20"/>
      <c r="K243" s="1">
        <f t="shared" si="45"/>
        <v>-1.3341299993044231E-2</v>
      </c>
      <c r="O243" s="1">
        <f t="shared" ca="1" si="46"/>
        <v>-1.2192046388861578E-2</v>
      </c>
      <c r="P243" s="7">
        <f t="shared" si="47"/>
        <v>44739.946300000003</v>
      </c>
      <c r="Q243" s="1">
        <f t="shared" si="48"/>
        <v>-1.3341299993044231E-2</v>
      </c>
    </row>
  </sheetData>
  <protectedRanges>
    <protectedRange sqref="A237:D237" name="Range1"/>
  </protectedRanges>
  <phoneticPr fontId="9" type="noConversion"/>
  <hyperlinks>
    <hyperlink ref="H3217" r:id="rId1" display="http://vsolj.cetus-net.org/bulletin.html" xr:uid="{00000000-0004-0000-0000-000000000000}"/>
    <hyperlink ref="H64954" r:id="rId2" display="http://vsolj.cetus-net.org/bulletin.html" xr:uid="{00000000-0004-0000-0000-000001000000}"/>
    <hyperlink ref="H64947" r:id="rId3" display="https://www.aavso.org/ejaavso" xr:uid="{00000000-0004-0000-0000-000002000000}"/>
    <hyperlink ref="AP1805" r:id="rId4" display="http://cdsbib.u-strasbg.fr/cgi-bin/cdsbib?1990RMxAA..21..381G" xr:uid="{00000000-0004-0000-0000-000003000000}"/>
    <hyperlink ref="AP1802" r:id="rId5" display="http://cdsbib.u-strasbg.fr/cgi-bin/cdsbib?1990RMxAA..21..381G" xr:uid="{00000000-0004-0000-0000-000004000000}"/>
    <hyperlink ref="AP1804" r:id="rId6" display="http://cdsbib.u-strasbg.fr/cgi-bin/cdsbib?1990RMxAA..21..381G" xr:uid="{00000000-0004-0000-0000-000005000000}"/>
    <hyperlink ref="AP1780" r:id="rId7" display="http://cdsbib.u-strasbg.fr/cgi-bin/cdsbib?1990RMxAA..21..381G" xr:uid="{00000000-0004-0000-0000-000006000000}"/>
    <hyperlink ref="I64954" r:id="rId8" display="http://vsolj.cetus-net.org/bulletin.html" xr:uid="{00000000-0004-0000-0000-000007000000}"/>
    <hyperlink ref="AQ1941" r:id="rId9" display="http://cdsbib.u-strasbg.fr/cgi-bin/cdsbib?1990RMxAA..21..381G" xr:uid="{00000000-0004-0000-0000-000008000000}"/>
    <hyperlink ref="AQ3585" r:id="rId10" display="http://cdsbib.u-strasbg.fr/cgi-bin/cdsbib?1990RMxAA..21..381G" xr:uid="{00000000-0004-0000-0000-000009000000}"/>
    <hyperlink ref="AQ1942" r:id="rId11" display="http://cdsbib.u-strasbg.fr/cgi-bin/cdsbib?1990RMxAA..21..381G" xr:uid="{00000000-0004-0000-0000-00000A000000}"/>
    <hyperlink ref="H64951" r:id="rId12" display="https://www.aavso.org/ejaavso" xr:uid="{00000000-0004-0000-0000-00000B000000}"/>
    <hyperlink ref="H2792" r:id="rId13" display="http://vsolj.cetus-net.org/bulletin.html" xr:uid="{00000000-0004-0000-0000-00000C000000}"/>
    <hyperlink ref="AP6030" r:id="rId14" display="http://cdsbib.u-strasbg.fr/cgi-bin/cdsbib?1990RMxAA..21..381G" xr:uid="{00000000-0004-0000-0000-00000D000000}"/>
    <hyperlink ref="AP6033" r:id="rId15" display="http://cdsbib.u-strasbg.fr/cgi-bin/cdsbib?1990RMxAA..21..381G" xr:uid="{00000000-0004-0000-0000-00000E000000}"/>
    <hyperlink ref="AP6031" r:id="rId16" display="http://cdsbib.u-strasbg.fr/cgi-bin/cdsbib?1990RMxAA..21..381G" xr:uid="{00000000-0004-0000-0000-00000F000000}"/>
    <hyperlink ref="AP6009" r:id="rId17" display="http://cdsbib.u-strasbg.fr/cgi-bin/cdsbib?1990RMxAA..21..381G" xr:uid="{00000000-0004-0000-0000-000010000000}"/>
    <hyperlink ref="I2792" r:id="rId18" display="http://vsolj.cetus-net.org/bulletin.html" xr:uid="{00000000-0004-0000-0000-000011000000}"/>
    <hyperlink ref="AQ6143" r:id="rId19" display="http://cdsbib.u-strasbg.fr/cgi-bin/cdsbib?1990RMxAA..21..381G" xr:uid="{00000000-0004-0000-0000-000012000000}"/>
    <hyperlink ref="AQ695" r:id="rId20" display="http://cdsbib.u-strasbg.fr/cgi-bin/cdsbib?1990RMxAA..21..381G" xr:uid="{00000000-0004-0000-0000-000013000000}"/>
    <hyperlink ref="AQ614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8"/>
  <sheetViews>
    <sheetView workbookViewId="0">
      <selection activeCell="A116" sqref="A116:D187"/>
    </sheetView>
  </sheetViews>
  <sheetFormatPr defaultRowHeight="12.75" x14ac:dyDescent="0.2"/>
  <cols>
    <col min="1" max="1" width="19.7109375" style="59" customWidth="1"/>
    <col min="2" max="2" width="4.42578125" style="11" customWidth="1"/>
    <col min="3" max="3" width="12.7109375" style="5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5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58" t="s">
        <v>91</v>
      </c>
      <c r="I1" s="60" t="s">
        <v>92</v>
      </c>
      <c r="J1" s="61" t="s">
        <v>93</v>
      </c>
    </row>
    <row r="2" spans="1:16" x14ac:dyDescent="0.2">
      <c r="I2" s="62" t="s">
        <v>94</v>
      </c>
      <c r="J2" s="63" t="s">
        <v>95</v>
      </c>
    </row>
    <row r="3" spans="1:16" x14ac:dyDescent="0.2">
      <c r="A3" s="64" t="s">
        <v>96</v>
      </c>
      <c r="I3" s="62" t="s">
        <v>97</v>
      </c>
      <c r="J3" s="63" t="s">
        <v>98</v>
      </c>
    </row>
    <row r="4" spans="1:16" x14ac:dyDescent="0.2">
      <c r="I4" s="62" t="s">
        <v>99</v>
      </c>
      <c r="J4" s="63" t="s">
        <v>98</v>
      </c>
    </row>
    <row r="5" spans="1:16" ht="13.5" thickBot="1" x14ac:dyDescent="0.25">
      <c r="I5" s="65" t="s">
        <v>100</v>
      </c>
      <c r="J5" s="66" t="s">
        <v>71</v>
      </c>
    </row>
    <row r="10" spans="1:16" ht="13.5" thickBot="1" x14ac:dyDescent="0.25"/>
    <row r="11" spans="1:16" ht="12.75" customHeight="1" thickBot="1" x14ac:dyDescent="0.25">
      <c r="A11" s="59" t="str">
        <f t="shared" ref="A11:A42" si="0">P11</f>
        <v>IBVS 2788 </v>
      </c>
      <c r="B11" s="15" t="str">
        <f t="shared" ref="B11:B42" si="1">IF(H11=INT(H11),"I","II")</f>
        <v>I</v>
      </c>
      <c r="C11" s="59">
        <f t="shared" ref="C11:C42" si="2">1*G11</f>
        <v>35960.478999999999</v>
      </c>
      <c r="D11" s="11" t="str">
        <f t="shared" ref="D11:D42" si="3">VLOOKUP(F11,I$1:J$5,2,FALSE)</f>
        <v>vis</v>
      </c>
      <c r="E11" s="67">
        <f>VLOOKUP(C11,Active!C$21:E$972,3,FALSE)</f>
        <v>-12103.985139920102</v>
      </c>
      <c r="F11" s="15" t="s">
        <v>100</v>
      </c>
      <c r="G11" s="11" t="str">
        <f t="shared" ref="G11:G42" si="4">MID(I11,3,LEN(I11)-3)</f>
        <v>35960.479</v>
      </c>
      <c r="H11" s="59">
        <f t="shared" ref="H11:H42" si="5">1*K11</f>
        <v>-19528</v>
      </c>
      <c r="I11" s="68" t="s">
        <v>102</v>
      </c>
      <c r="J11" s="69" t="s">
        <v>103</v>
      </c>
      <c r="K11" s="68">
        <v>-19528</v>
      </c>
      <c r="L11" s="68" t="s">
        <v>104</v>
      </c>
      <c r="M11" s="69" t="s">
        <v>105</v>
      </c>
      <c r="N11" s="69"/>
      <c r="O11" s="70" t="s">
        <v>106</v>
      </c>
      <c r="P11" s="71" t="s">
        <v>107</v>
      </c>
    </row>
    <row r="12" spans="1:16" ht="12.75" customHeight="1" thickBot="1" x14ac:dyDescent="0.25">
      <c r="A12" s="59" t="str">
        <f t="shared" si="0"/>
        <v>IBVS 2788 </v>
      </c>
      <c r="B12" s="15" t="str">
        <f t="shared" si="1"/>
        <v>I</v>
      </c>
      <c r="C12" s="59">
        <f t="shared" si="2"/>
        <v>37028.536</v>
      </c>
      <c r="D12" s="11" t="str">
        <f t="shared" si="3"/>
        <v>vis</v>
      </c>
      <c r="E12" s="67">
        <f>VLOOKUP(C12,Active!C$21:E$972,3,FALSE)</f>
        <v>-10842.988162491332</v>
      </c>
      <c r="F12" s="15" t="s">
        <v>100</v>
      </c>
      <c r="G12" s="11" t="str">
        <f t="shared" si="4"/>
        <v>37028.536</v>
      </c>
      <c r="H12" s="59">
        <f t="shared" si="5"/>
        <v>-18267</v>
      </c>
      <c r="I12" s="68" t="s">
        <v>108</v>
      </c>
      <c r="J12" s="69" t="s">
        <v>109</v>
      </c>
      <c r="K12" s="68">
        <v>-18267</v>
      </c>
      <c r="L12" s="68" t="s">
        <v>110</v>
      </c>
      <c r="M12" s="69" t="s">
        <v>105</v>
      </c>
      <c r="N12" s="69"/>
      <c r="O12" s="70" t="s">
        <v>106</v>
      </c>
      <c r="P12" s="71" t="s">
        <v>107</v>
      </c>
    </row>
    <row r="13" spans="1:16" ht="12.75" customHeight="1" thickBot="1" x14ac:dyDescent="0.25">
      <c r="A13" s="59" t="str">
        <f t="shared" si="0"/>
        <v>IBVS 2788 </v>
      </c>
      <c r="B13" s="15" t="str">
        <f t="shared" si="1"/>
        <v>I</v>
      </c>
      <c r="C13" s="59">
        <f t="shared" si="2"/>
        <v>37045.485999999997</v>
      </c>
      <c r="D13" s="11" t="str">
        <f t="shared" si="3"/>
        <v>vis</v>
      </c>
      <c r="E13" s="67">
        <f>VLOOKUP(C13,Active!C$21:E$972,3,FALSE)</f>
        <v>-10822.976216717452</v>
      </c>
      <c r="F13" s="15" t="s">
        <v>100</v>
      </c>
      <c r="G13" s="11" t="str">
        <f t="shared" si="4"/>
        <v>37045.486</v>
      </c>
      <c r="H13" s="59">
        <f t="shared" si="5"/>
        <v>-18247</v>
      </c>
      <c r="I13" s="68" t="s">
        <v>111</v>
      </c>
      <c r="J13" s="69" t="s">
        <v>112</v>
      </c>
      <c r="K13" s="68">
        <v>-18247</v>
      </c>
      <c r="L13" s="68" t="s">
        <v>113</v>
      </c>
      <c r="M13" s="69" t="s">
        <v>105</v>
      </c>
      <c r="N13" s="69"/>
      <c r="O13" s="70" t="s">
        <v>106</v>
      </c>
      <c r="P13" s="71" t="s">
        <v>107</v>
      </c>
    </row>
    <row r="14" spans="1:16" ht="12.75" customHeight="1" thickBot="1" x14ac:dyDescent="0.25">
      <c r="A14" s="59" t="str">
        <f t="shared" si="0"/>
        <v>IBVS 2788 </v>
      </c>
      <c r="B14" s="15" t="str">
        <f t="shared" si="1"/>
        <v>II</v>
      </c>
      <c r="C14" s="59">
        <f t="shared" si="2"/>
        <v>37823.451999999997</v>
      </c>
      <c r="D14" s="11" t="str">
        <f t="shared" si="3"/>
        <v>vis</v>
      </c>
      <c r="E14" s="67">
        <f>VLOOKUP(C14,Active!C$21:E$972,3,FALSE)</f>
        <v>-9904.4739508811253</v>
      </c>
      <c r="F14" s="15" t="s">
        <v>100</v>
      </c>
      <c r="G14" s="11" t="str">
        <f t="shared" si="4"/>
        <v>37823.452</v>
      </c>
      <c r="H14" s="59">
        <f t="shared" si="5"/>
        <v>-17328.5</v>
      </c>
      <c r="I14" s="68" t="s">
        <v>114</v>
      </c>
      <c r="J14" s="69" t="s">
        <v>115</v>
      </c>
      <c r="K14" s="68">
        <v>-17328.5</v>
      </c>
      <c r="L14" s="68" t="s">
        <v>116</v>
      </c>
      <c r="M14" s="69" t="s">
        <v>105</v>
      </c>
      <c r="N14" s="69"/>
      <c r="O14" s="70" t="s">
        <v>106</v>
      </c>
      <c r="P14" s="71" t="s">
        <v>107</v>
      </c>
    </row>
    <row r="15" spans="1:16" ht="12.75" customHeight="1" thickBot="1" x14ac:dyDescent="0.25">
      <c r="A15" s="59" t="str">
        <f t="shared" si="0"/>
        <v>IBVS 2788 </v>
      </c>
      <c r="B15" s="15" t="str">
        <f t="shared" si="1"/>
        <v>I</v>
      </c>
      <c r="C15" s="59">
        <f t="shared" si="2"/>
        <v>38169.457999999999</v>
      </c>
      <c r="D15" s="11" t="str">
        <f t="shared" si="3"/>
        <v>vis</v>
      </c>
      <c r="E15" s="67">
        <f>VLOOKUP(C15,Active!C$21:E$972,3,FALSE)</f>
        <v>-9495.9634311502305</v>
      </c>
      <c r="F15" s="15" t="s">
        <v>100</v>
      </c>
      <c r="G15" s="11" t="str">
        <f t="shared" si="4"/>
        <v>38169.458</v>
      </c>
      <c r="H15" s="59">
        <f t="shared" si="5"/>
        <v>-16920</v>
      </c>
      <c r="I15" s="68" t="s">
        <v>117</v>
      </c>
      <c r="J15" s="69" t="s">
        <v>118</v>
      </c>
      <c r="K15" s="68">
        <v>-16920</v>
      </c>
      <c r="L15" s="68" t="s">
        <v>119</v>
      </c>
      <c r="M15" s="69" t="s">
        <v>105</v>
      </c>
      <c r="N15" s="69"/>
      <c r="O15" s="70" t="s">
        <v>106</v>
      </c>
      <c r="P15" s="71" t="s">
        <v>107</v>
      </c>
    </row>
    <row r="16" spans="1:16" ht="12.75" customHeight="1" thickBot="1" x14ac:dyDescent="0.25">
      <c r="A16" s="59" t="str">
        <f t="shared" si="0"/>
        <v>IBVS 2788 </v>
      </c>
      <c r="B16" s="15" t="str">
        <f t="shared" si="1"/>
        <v>I</v>
      </c>
      <c r="C16" s="59">
        <f t="shared" si="2"/>
        <v>38849.567000000003</v>
      </c>
      <c r="D16" s="11" t="str">
        <f t="shared" si="3"/>
        <v>vis</v>
      </c>
      <c r="E16" s="67">
        <f>VLOOKUP(C16,Active!C$21:E$972,3,FALSE)</f>
        <v>-8692.9956182693568</v>
      </c>
      <c r="F16" s="15" t="s">
        <v>100</v>
      </c>
      <c r="G16" s="11" t="str">
        <f t="shared" si="4"/>
        <v>38849.567</v>
      </c>
      <c r="H16" s="59">
        <f t="shared" si="5"/>
        <v>-16117</v>
      </c>
      <c r="I16" s="68" t="s">
        <v>120</v>
      </c>
      <c r="J16" s="69" t="s">
        <v>121</v>
      </c>
      <c r="K16" s="68">
        <v>-16117</v>
      </c>
      <c r="L16" s="68" t="s">
        <v>122</v>
      </c>
      <c r="M16" s="69" t="s">
        <v>105</v>
      </c>
      <c r="N16" s="69"/>
      <c r="O16" s="70" t="s">
        <v>106</v>
      </c>
      <c r="P16" s="71" t="s">
        <v>107</v>
      </c>
    </row>
    <row r="17" spans="1:16" ht="12.75" customHeight="1" thickBot="1" x14ac:dyDescent="0.25">
      <c r="A17" s="59" t="str">
        <f t="shared" si="0"/>
        <v>IBVS 2788 </v>
      </c>
      <c r="B17" s="15" t="str">
        <f t="shared" si="1"/>
        <v>II</v>
      </c>
      <c r="C17" s="59">
        <f t="shared" si="2"/>
        <v>38852.555</v>
      </c>
      <c r="D17" s="11" t="str">
        <f t="shared" si="3"/>
        <v>vis</v>
      </c>
      <c r="E17" s="67">
        <f>VLOOKUP(C17,Active!C$21:E$972,3,FALSE)</f>
        <v>-8689.4678487134679</v>
      </c>
      <c r="F17" s="15" t="s">
        <v>100</v>
      </c>
      <c r="G17" s="11" t="str">
        <f t="shared" si="4"/>
        <v>38852.555</v>
      </c>
      <c r="H17" s="59">
        <f t="shared" si="5"/>
        <v>-16113.5</v>
      </c>
      <c r="I17" s="68" t="s">
        <v>123</v>
      </c>
      <c r="J17" s="69" t="s">
        <v>124</v>
      </c>
      <c r="K17" s="68">
        <v>-16113.5</v>
      </c>
      <c r="L17" s="68" t="s">
        <v>125</v>
      </c>
      <c r="M17" s="69" t="s">
        <v>105</v>
      </c>
      <c r="N17" s="69"/>
      <c r="O17" s="70" t="s">
        <v>106</v>
      </c>
      <c r="P17" s="71" t="s">
        <v>107</v>
      </c>
    </row>
    <row r="18" spans="1:16" ht="12.75" customHeight="1" thickBot="1" x14ac:dyDescent="0.25">
      <c r="A18" s="59" t="str">
        <f t="shared" si="0"/>
        <v>IBVS 2788 </v>
      </c>
      <c r="B18" s="15" t="str">
        <f t="shared" si="1"/>
        <v>I</v>
      </c>
      <c r="C18" s="59">
        <f t="shared" si="2"/>
        <v>38883.453999999998</v>
      </c>
      <c r="D18" s="11" t="str">
        <f t="shared" si="3"/>
        <v>vis</v>
      </c>
      <c r="E18" s="67">
        <f>VLOOKUP(C18,Active!C$21:E$972,3,FALSE)</f>
        <v>-8652.9870751165836</v>
      </c>
      <c r="F18" s="15" t="s">
        <v>100</v>
      </c>
      <c r="G18" s="11" t="str">
        <f t="shared" si="4"/>
        <v>38883.454</v>
      </c>
      <c r="H18" s="59">
        <f t="shared" si="5"/>
        <v>-16077</v>
      </c>
      <c r="I18" s="68" t="s">
        <v>126</v>
      </c>
      <c r="J18" s="69" t="s">
        <v>127</v>
      </c>
      <c r="K18" s="68">
        <v>-16077</v>
      </c>
      <c r="L18" s="68" t="s">
        <v>104</v>
      </c>
      <c r="M18" s="69" t="s">
        <v>105</v>
      </c>
      <c r="N18" s="69"/>
      <c r="O18" s="70" t="s">
        <v>106</v>
      </c>
      <c r="P18" s="71" t="s">
        <v>107</v>
      </c>
    </row>
    <row r="19" spans="1:16" ht="12.75" customHeight="1" thickBot="1" x14ac:dyDescent="0.25">
      <c r="A19" s="59" t="str">
        <f t="shared" si="0"/>
        <v>IBVS 2788 </v>
      </c>
      <c r="B19" s="15" t="str">
        <f t="shared" si="1"/>
        <v>I</v>
      </c>
      <c r="C19" s="59">
        <f t="shared" si="2"/>
        <v>38933.425999999999</v>
      </c>
      <c r="D19" s="11" t="str">
        <f t="shared" si="3"/>
        <v>vis</v>
      </c>
      <c r="E19" s="67">
        <f>VLOOKUP(C19,Active!C$21:E$972,3,FALSE)</f>
        <v>-8593.9878447795581</v>
      </c>
      <c r="F19" s="15" t="s">
        <v>100</v>
      </c>
      <c r="G19" s="11" t="str">
        <f t="shared" si="4"/>
        <v>38933.426</v>
      </c>
      <c r="H19" s="59">
        <f t="shared" si="5"/>
        <v>-16018</v>
      </c>
      <c r="I19" s="68" t="s">
        <v>128</v>
      </c>
      <c r="J19" s="69" t="s">
        <v>129</v>
      </c>
      <c r="K19" s="68">
        <v>-16018</v>
      </c>
      <c r="L19" s="68" t="s">
        <v>130</v>
      </c>
      <c r="M19" s="69" t="s">
        <v>105</v>
      </c>
      <c r="N19" s="69"/>
      <c r="O19" s="70" t="s">
        <v>106</v>
      </c>
      <c r="P19" s="71" t="s">
        <v>107</v>
      </c>
    </row>
    <row r="20" spans="1:16" ht="12.75" customHeight="1" thickBot="1" x14ac:dyDescent="0.25">
      <c r="A20" s="59" t="str">
        <f t="shared" si="0"/>
        <v>IBVS 2788 </v>
      </c>
      <c r="B20" s="15" t="str">
        <f t="shared" si="1"/>
        <v>II</v>
      </c>
      <c r="C20" s="59">
        <f t="shared" si="2"/>
        <v>39025.326999999997</v>
      </c>
      <c r="D20" s="11" t="str">
        <f t="shared" si="3"/>
        <v>vis</v>
      </c>
      <c r="E20" s="67">
        <f>VLOOKUP(C20,Active!C$21:E$972,3,FALSE)</f>
        <v>-8485.4853180205191</v>
      </c>
      <c r="F20" s="15" t="s">
        <v>100</v>
      </c>
      <c r="G20" s="11" t="str">
        <f t="shared" si="4"/>
        <v>39025.327</v>
      </c>
      <c r="H20" s="59">
        <f t="shared" si="5"/>
        <v>-15909.5</v>
      </c>
      <c r="I20" s="68" t="s">
        <v>131</v>
      </c>
      <c r="J20" s="69" t="s">
        <v>132</v>
      </c>
      <c r="K20" s="68">
        <v>-15909.5</v>
      </c>
      <c r="L20" s="68" t="s">
        <v>133</v>
      </c>
      <c r="M20" s="69" t="s">
        <v>105</v>
      </c>
      <c r="N20" s="69"/>
      <c r="O20" s="70" t="s">
        <v>106</v>
      </c>
      <c r="P20" s="71" t="s">
        <v>107</v>
      </c>
    </row>
    <row r="21" spans="1:16" ht="12.75" customHeight="1" thickBot="1" x14ac:dyDescent="0.25">
      <c r="A21" s="59" t="str">
        <f t="shared" si="0"/>
        <v>IBVS 2788 </v>
      </c>
      <c r="B21" s="15" t="str">
        <f t="shared" si="1"/>
        <v>II</v>
      </c>
      <c r="C21" s="59">
        <f t="shared" si="2"/>
        <v>39379.355000000003</v>
      </c>
      <c r="D21" s="11" t="str">
        <f t="shared" si="3"/>
        <v>vis</v>
      </c>
      <c r="E21" s="67">
        <f>VLOOKUP(C21,Active!C$21:E$972,3,FALSE)</f>
        <v>-8067.5036579357484</v>
      </c>
      <c r="F21" s="15" t="s">
        <v>100</v>
      </c>
      <c r="G21" s="11" t="str">
        <f t="shared" si="4"/>
        <v>39379.355</v>
      </c>
      <c r="H21" s="59">
        <f t="shared" si="5"/>
        <v>-15491.5</v>
      </c>
      <c r="I21" s="68" t="s">
        <v>134</v>
      </c>
      <c r="J21" s="69" t="s">
        <v>135</v>
      </c>
      <c r="K21" s="68">
        <v>-15491.5</v>
      </c>
      <c r="L21" s="68" t="s">
        <v>136</v>
      </c>
      <c r="M21" s="69" t="s">
        <v>105</v>
      </c>
      <c r="N21" s="69"/>
      <c r="O21" s="70" t="s">
        <v>106</v>
      </c>
      <c r="P21" s="71" t="s">
        <v>107</v>
      </c>
    </row>
    <row r="22" spans="1:16" ht="12.75" customHeight="1" thickBot="1" x14ac:dyDescent="0.25">
      <c r="A22" s="59" t="str">
        <f t="shared" si="0"/>
        <v>IBVS 2788 </v>
      </c>
      <c r="B22" s="15" t="str">
        <f t="shared" si="1"/>
        <v>II</v>
      </c>
      <c r="C22" s="59">
        <f t="shared" si="2"/>
        <v>39499.648000000001</v>
      </c>
      <c r="D22" s="11" t="str">
        <f t="shared" si="3"/>
        <v>vis</v>
      </c>
      <c r="E22" s="67">
        <f>VLOOKUP(C22,Active!C$21:E$972,3,FALSE)</f>
        <v>-7925.4802365211272</v>
      </c>
      <c r="F22" s="15" t="s">
        <v>100</v>
      </c>
      <c r="G22" s="11" t="str">
        <f t="shared" si="4"/>
        <v>39499.648</v>
      </c>
      <c r="H22" s="59">
        <f t="shared" si="5"/>
        <v>-15349.5</v>
      </c>
      <c r="I22" s="68" t="s">
        <v>137</v>
      </c>
      <c r="J22" s="69" t="s">
        <v>138</v>
      </c>
      <c r="K22" s="68">
        <v>-15349.5</v>
      </c>
      <c r="L22" s="68" t="s">
        <v>139</v>
      </c>
      <c r="M22" s="69" t="s">
        <v>105</v>
      </c>
      <c r="N22" s="69"/>
      <c r="O22" s="70" t="s">
        <v>106</v>
      </c>
      <c r="P22" s="71" t="s">
        <v>107</v>
      </c>
    </row>
    <row r="23" spans="1:16" ht="12.75" customHeight="1" thickBot="1" x14ac:dyDescent="0.25">
      <c r="A23" s="59" t="str">
        <f t="shared" si="0"/>
        <v>IBVS 2788 </v>
      </c>
      <c r="B23" s="15" t="str">
        <f t="shared" si="1"/>
        <v>II</v>
      </c>
      <c r="C23" s="59">
        <f t="shared" si="2"/>
        <v>39538.608999999997</v>
      </c>
      <c r="D23" s="11" t="str">
        <f t="shared" si="3"/>
        <v>vis</v>
      </c>
      <c r="E23" s="67">
        <f>VLOOKUP(C23,Active!C$21:E$972,3,FALSE)</f>
        <v>-7879.4810967396388</v>
      </c>
      <c r="F23" s="15" t="s">
        <v>100</v>
      </c>
      <c r="G23" s="11" t="str">
        <f t="shared" si="4"/>
        <v>39538.609</v>
      </c>
      <c r="H23" s="59">
        <f t="shared" si="5"/>
        <v>-15303.5</v>
      </c>
      <c r="I23" s="68" t="s">
        <v>140</v>
      </c>
      <c r="J23" s="69" t="s">
        <v>141</v>
      </c>
      <c r="K23" s="68">
        <v>-15303.5</v>
      </c>
      <c r="L23" s="68" t="s">
        <v>142</v>
      </c>
      <c r="M23" s="69" t="s">
        <v>105</v>
      </c>
      <c r="N23" s="69"/>
      <c r="O23" s="70" t="s">
        <v>106</v>
      </c>
      <c r="P23" s="71" t="s">
        <v>107</v>
      </c>
    </row>
    <row r="24" spans="1:16" ht="12.75" customHeight="1" thickBot="1" x14ac:dyDescent="0.25">
      <c r="A24" s="59" t="str">
        <f t="shared" si="0"/>
        <v>IBVS 2788 </v>
      </c>
      <c r="B24" s="15" t="str">
        <f t="shared" si="1"/>
        <v>II</v>
      </c>
      <c r="C24" s="59">
        <f t="shared" si="2"/>
        <v>39611.447</v>
      </c>
      <c r="D24" s="11" t="str">
        <f t="shared" si="3"/>
        <v>vis</v>
      </c>
      <c r="E24" s="67">
        <f>VLOOKUP(C24,Active!C$21:E$972,3,FALSE)</f>
        <v>-7793.4852202630454</v>
      </c>
      <c r="F24" s="15" t="s">
        <v>100</v>
      </c>
      <c r="G24" s="11" t="str">
        <f t="shared" si="4"/>
        <v>39611.447</v>
      </c>
      <c r="H24" s="59">
        <f t="shared" si="5"/>
        <v>-15217.5</v>
      </c>
      <c r="I24" s="68" t="s">
        <v>143</v>
      </c>
      <c r="J24" s="69" t="s">
        <v>144</v>
      </c>
      <c r="K24" s="68">
        <v>-15217.5</v>
      </c>
      <c r="L24" s="68" t="s">
        <v>133</v>
      </c>
      <c r="M24" s="69" t="s">
        <v>105</v>
      </c>
      <c r="N24" s="69"/>
      <c r="O24" s="70" t="s">
        <v>106</v>
      </c>
      <c r="P24" s="71" t="s">
        <v>107</v>
      </c>
    </row>
    <row r="25" spans="1:16" ht="12.75" customHeight="1" thickBot="1" x14ac:dyDescent="0.25">
      <c r="A25" s="59" t="str">
        <f t="shared" si="0"/>
        <v>IBVS 2788 </v>
      </c>
      <c r="B25" s="15" t="str">
        <f t="shared" si="1"/>
        <v>I</v>
      </c>
      <c r="C25" s="59">
        <f t="shared" si="2"/>
        <v>39968.464999999997</v>
      </c>
      <c r="D25" s="11" t="str">
        <f t="shared" si="3"/>
        <v>vis</v>
      </c>
      <c r="E25" s="67">
        <f>VLOOKUP(C25,Active!C$21:E$972,3,FALSE)</f>
        <v>-7371.9734293308584</v>
      </c>
      <c r="F25" s="15" t="s">
        <v>100</v>
      </c>
      <c r="G25" s="11" t="str">
        <f t="shared" si="4"/>
        <v>39968.465</v>
      </c>
      <c r="H25" s="59">
        <f t="shared" si="5"/>
        <v>-14796</v>
      </c>
      <c r="I25" s="68" t="s">
        <v>145</v>
      </c>
      <c r="J25" s="69" t="s">
        <v>146</v>
      </c>
      <c r="K25" s="68">
        <v>-14796</v>
      </c>
      <c r="L25" s="68" t="s">
        <v>147</v>
      </c>
      <c r="M25" s="69" t="s">
        <v>105</v>
      </c>
      <c r="N25" s="69"/>
      <c r="O25" s="70" t="s">
        <v>106</v>
      </c>
      <c r="P25" s="71" t="s">
        <v>107</v>
      </c>
    </row>
    <row r="26" spans="1:16" ht="12.75" customHeight="1" thickBot="1" x14ac:dyDescent="0.25">
      <c r="A26" s="59" t="str">
        <f t="shared" si="0"/>
        <v>IBVS 2788 </v>
      </c>
      <c r="B26" s="15" t="str">
        <f t="shared" si="1"/>
        <v>I</v>
      </c>
      <c r="C26" s="59">
        <f t="shared" si="2"/>
        <v>40068.389000000003</v>
      </c>
      <c r="D26" s="11" t="str">
        <f t="shared" si="3"/>
        <v>vis</v>
      </c>
      <c r="E26" s="67">
        <f>VLOOKUP(C26,Active!C$21:E$972,3,FALSE)</f>
        <v>-7253.9985815721711</v>
      </c>
      <c r="F26" s="15" t="s">
        <v>100</v>
      </c>
      <c r="G26" s="11" t="str">
        <f t="shared" si="4"/>
        <v>40068.389</v>
      </c>
      <c r="H26" s="59">
        <f t="shared" si="5"/>
        <v>-14678</v>
      </c>
      <c r="I26" s="68" t="s">
        <v>148</v>
      </c>
      <c r="J26" s="69" t="s">
        <v>149</v>
      </c>
      <c r="K26" s="68">
        <v>-14678</v>
      </c>
      <c r="L26" s="68" t="s">
        <v>150</v>
      </c>
      <c r="M26" s="69" t="s">
        <v>105</v>
      </c>
      <c r="N26" s="69"/>
      <c r="O26" s="70" t="s">
        <v>106</v>
      </c>
      <c r="P26" s="71" t="s">
        <v>107</v>
      </c>
    </row>
    <row r="27" spans="1:16" ht="12.75" customHeight="1" thickBot="1" x14ac:dyDescent="0.25">
      <c r="A27" s="59" t="str">
        <f t="shared" si="0"/>
        <v>IBVS 2788 </v>
      </c>
      <c r="B27" s="15" t="str">
        <f t="shared" si="1"/>
        <v>I</v>
      </c>
      <c r="C27" s="59">
        <f t="shared" si="2"/>
        <v>40101.428</v>
      </c>
      <c r="D27" s="11" t="str">
        <f t="shared" si="3"/>
        <v>vis</v>
      </c>
      <c r="E27" s="67">
        <f>VLOOKUP(C27,Active!C$21:E$972,3,FALSE)</f>
        <v>-7214.9912260309729</v>
      </c>
      <c r="F27" s="15" t="s">
        <v>100</v>
      </c>
      <c r="G27" s="11" t="str">
        <f t="shared" si="4"/>
        <v>40101.428</v>
      </c>
      <c r="H27" s="59">
        <f t="shared" si="5"/>
        <v>-14639</v>
      </c>
      <c r="I27" s="68" t="s">
        <v>151</v>
      </c>
      <c r="J27" s="69" t="s">
        <v>152</v>
      </c>
      <c r="K27" s="68">
        <v>-14639</v>
      </c>
      <c r="L27" s="68" t="s">
        <v>153</v>
      </c>
      <c r="M27" s="69" t="s">
        <v>105</v>
      </c>
      <c r="N27" s="69"/>
      <c r="O27" s="70" t="s">
        <v>106</v>
      </c>
      <c r="P27" s="71" t="s">
        <v>107</v>
      </c>
    </row>
    <row r="28" spans="1:16" ht="12.75" customHeight="1" thickBot="1" x14ac:dyDescent="0.25">
      <c r="A28" s="59" t="str">
        <f t="shared" si="0"/>
        <v>IBVS 2788 </v>
      </c>
      <c r="B28" s="15" t="str">
        <f t="shared" si="1"/>
        <v>II</v>
      </c>
      <c r="C28" s="59">
        <f t="shared" si="2"/>
        <v>40531.275000000001</v>
      </c>
      <c r="D28" s="11" t="str">
        <f t="shared" si="3"/>
        <v>vis</v>
      </c>
      <c r="E28" s="67">
        <f>VLOOKUP(C28,Active!C$21:E$972,3,FALSE)</f>
        <v>-6707.4941844341056</v>
      </c>
      <c r="F28" s="15" t="s">
        <v>100</v>
      </c>
      <c r="G28" s="11" t="str">
        <f t="shared" si="4"/>
        <v>40531.275</v>
      </c>
      <c r="H28" s="59">
        <f t="shared" si="5"/>
        <v>-14131.5</v>
      </c>
      <c r="I28" s="68" t="s">
        <v>154</v>
      </c>
      <c r="J28" s="69" t="s">
        <v>155</v>
      </c>
      <c r="K28" s="68">
        <v>-14131.5</v>
      </c>
      <c r="L28" s="68" t="s">
        <v>156</v>
      </c>
      <c r="M28" s="69" t="s">
        <v>105</v>
      </c>
      <c r="N28" s="69"/>
      <c r="O28" s="70" t="s">
        <v>106</v>
      </c>
      <c r="P28" s="71" t="s">
        <v>107</v>
      </c>
    </row>
    <row r="29" spans="1:16" ht="12.75" customHeight="1" thickBot="1" x14ac:dyDescent="0.25">
      <c r="A29" s="59" t="str">
        <f t="shared" si="0"/>
        <v>IBVS 2788 </v>
      </c>
      <c r="B29" s="15" t="str">
        <f t="shared" si="1"/>
        <v>II</v>
      </c>
      <c r="C29" s="59">
        <f t="shared" si="2"/>
        <v>41056.428</v>
      </c>
      <c r="D29" s="11" t="str">
        <f t="shared" si="3"/>
        <v>vis</v>
      </c>
      <c r="E29" s="67">
        <f>VLOOKUP(C29,Active!C$21:E$972,3,FALSE)</f>
        <v>-6087.4745172368976</v>
      </c>
      <c r="F29" s="15" t="s">
        <v>100</v>
      </c>
      <c r="G29" s="11" t="str">
        <f t="shared" si="4"/>
        <v>41056.428</v>
      </c>
      <c r="H29" s="59">
        <f t="shared" si="5"/>
        <v>-13511.5</v>
      </c>
      <c r="I29" s="68" t="s">
        <v>157</v>
      </c>
      <c r="J29" s="69" t="s">
        <v>158</v>
      </c>
      <c r="K29" s="68">
        <v>-13511.5</v>
      </c>
      <c r="L29" s="68" t="s">
        <v>147</v>
      </c>
      <c r="M29" s="69" t="s">
        <v>105</v>
      </c>
      <c r="N29" s="69"/>
      <c r="O29" s="70" t="s">
        <v>106</v>
      </c>
      <c r="P29" s="71" t="s">
        <v>107</v>
      </c>
    </row>
    <row r="30" spans="1:16" ht="12.75" customHeight="1" thickBot="1" x14ac:dyDescent="0.25">
      <c r="A30" s="59" t="str">
        <f t="shared" si="0"/>
        <v>IBVS 2788 </v>
      </c>
      <c r="B30" s="15" t="str">
        <f t="shared" si="1"/>
        <v>I</v>
      </c>
      <c r="C30" s="59">
        <f t="shared" si="2"/>
        <v>41181.360000000001</v>
      </c>
      <c r="D30" s="11" t="str">
        <f t="shared" si="3"/>
        <v>vis</v>
      </c>
      <c r="E30" s="67">
        <f>VLOOKUP(C30,Active!C$21:E$972,3,FALSE)</f>
        <v>-5939.9740801028011</v>
      </c>
      <c r="F30" s="15" t="s">
        <v>100</v>
      </c>
      <c r="G30" s="11" t="str">
        <f t="shared" si="4"/>
        <v>41181.360</v>
      </c>
      <c r="H30" s="59">
        <f t="shared" si="5"/>
        <v>-13364</v>
      </c>
      <c r="I30" s="68" t="s">
        <v>159</v>
      </c>
      <c r="J30" s="69" t="s">
        <v>160</v>
      </c>
      <c r="K30" s="68">
        <v>-13364</v>
      </c>
      <c r="L30" s="68" t="s">
        <v>147</v>
      </c>
      <c r="M30" s="69" t="s">
        <v>105</v>
      </c>
      <c r="N30" s="69"/>
      <c r="O30" s="70" t="s">
        <v>106</v>
      </c>
      <c r="P30" s="71" t="s">
        <v>107</v>
      </c>
    </row>
    <row r="31" spans="1:16" ht="12.75" customHeight="1" thickBot="1" x14ac:dyDescent="0.25">
      <c r="A31" s="59" t="str">
        <f t="shared" si="0"/>
        <v>IBVS 2788 </v>
      </c>
      <c r="B31" s="15" t="str">
        <f t="shared" si="1"/>
        <v>II</v>
      </c>
      <c r="C31" s="59">
        <f t="shared" si="2"/>
        <v>42185.442999999999</v>
      </c>
      <c r="D31" s="11" t="str">
        <f t="shared" si="3"/>
        <v>vis</v>
      </c>
      <c r="E31" s="67">
        <f>VLOOKUP(C31,Active!C$21:E$972,3,FALSE)</f>
        <v>-4754.5077350597849</v>
      </c>
      <c r="F31" s="15" t="s">
        <v>100</v>
      </c>
      <c r="G31" s="11" t="str">
        <f t="shared" si="4"/>
        <v>42185.443</v>
      </c>
      <c r="H31" s="59">
        <f t="shared" si="5"/>
        <v>-12178.5</v>
      </c>
      <c r="I31" s="68" t="s">
        <v>164</v>
      </c>
      <c r="J31" s="69" t="s">
        <v>165</v>
      </c>
      <c r="K31" s="68">
        <v>-12178.5</v>
      </c>
      <c r="L31" s="68" t="s">
        <v>166</v>
      </c>
      <c r="M31" s="69" t="s">
        <v>105</v>
      </c>
      <c r="N31" s="69"/>
      <c r="O31" s="70" t="s">
        <v>106</v>
      </c>
      <c r="P31" s="71" t="s">
        <v>107</v>
      </c>
    </row>
    <row r="32" spans="1:16" ht="12.75" customHeight="1" thickBot="1" x14ac:dyDescent="0.25">
      <c r="A32" s="59" t="str">
        <f t="shared" si="0"/>
        <v>IBVS 2788 </v>
      </c>
      <c r="B32" s="15" t="str">
        <f t="shared" si="1"/>
        <v>I</v>
      </c>
      <c r="C32" s="59">
        <f t="shared" si="2"/>
        <v>43655.421000000002</v>
      </c>
      <c r="D32" s="11" t="str">
        <f t="shared" si="3"/>
        <v>vis</v>
      </c>
      <c r="E32" s="67">
        <f>VLOOKUP(C32,Active!C$21:E$972,3,FALSE)</f>
        <v>-3018.9844297616692</v>
      </c>
      <c r="F32" s="15" t="s">
        <v>100</v>
      </c>
      <c r="G32" s="11" t="str">
        <f t="shared" si="4"/>
        <v>43655.421</v>
      </c>
      <c r="H32" s="59">
        <f t="shared" si="5"/>
        <v>-10443</v>
      </c>
      <c r="I32" s="68" t="s">
        <v>167</v>
      </c>
      <c r="J32" s="69" t="s">
        <v>168</v>
      </c>
      <c r="K32" s="68">
        <v>-10443</v>
      </c>
      <c r="L32" s="68" t="s">
        <v>169</v>
      </c>
      <c r="M32" s="69" t="s">
        <v>105</v>
      </c>
      <c r="N32" s="69"/>
      <c r="O32" s="70" t="s">
        <v>106</v>
      </c>
      <c r="P32" s="71" t="s">
        <v>107</v>
      </c>
    </row>
    <row r="33" spans="1:16" ht="12.75" customHeight="1" thickBot="1" x14ac:dyDescent="0.25">
      <c r="A33" s="59" t="str">
        <f t="shared" si="0"/>
        <v>IBVS 2788 </v>
      </c>
      <c r="B33" s="15" t="str">
        <f t="shared" si="1"/>
        <v>I</v>
      </c>
      <c r="C33" s="59">
        <f t="shared" si="2"/>
        <v>45381.601000000002</v>
      </c>
      <c r="D33" s="11" t="str">
        <f t="shared" si="3"/>
        <v>vis</v>
      </c>
      <c r="E33" s="67">
        <f>VLOOKUP(C33,Active!C$21:E$972,3,FALSE)</f>
        <v>-980.97731731543092</v>
      </c>
      <c r="F33" s="15" t="s">
        <v>100</v>
      </c>
      <c r="G33" s="11" t="str">
        <f t="shared" si="4"/>
        <v>45381.601</v>
      </c>
      <c r="H33" s="59">
        <f t="shared" si="5"/>
        <v>-8405</v>
      </c>
      <c r="I33" s="68" t="s">
        <v>177</v>
      </c>
      <c r="J33" s="69" t="s">
        <v>178</v>
      </c>
      <c r="K33" s="68">
        <v>-8405</v>
      </c>
      <c r="L33" s="68" t="s">
        <v>116</v>
      </c>
      <c r="M33" s="69" t="s">
        <v>105</v>
      </c>
      <c r="N33" s="69"/>
      <c r="O33" s="70" t="s">
        <v>106</v>
      </c>
      <c r="P33" s="71" t="s">
        <v>107</v>
      </c>
    </row>
    <row r="34" spans="1:16" ht="12.75" customHeight="1" thickBot="1" x14ac:dyDescent="0.25">
      <c r="A34" s="59" t="str">
        <f t="shared" si="0"/>
        <v>IBVS 2788 </v>
      </c>
      <c r="B34" s="15" t="str">
        <f t="shared" si="1"/>
        <v>I</v>
      </c>
      <c r="C34" s="59">
        <f t="shared" si="2"/>
        <v>45493.404999999999</v>
      </c>
      <c r="D34" s="11" t="str">
        <f t="shared" si="3"/>
        <v>vis</v>
      </c>
      <c r="E34" s="67">
        <f>VLOOKUP(C34,Active!C$21:E$972,3,FALSE)</f>
        <v>-848.9763978285107</v>
      </c>
      <c r="F34" s="15" t="s">
        <v>100</v>
      </c>
      <c r="G34" s="11" t="str">
        <f t="shared" si="4"/>
        <v>45493.405</v>
      </c>
      <c r="H34" s="59">
        <f t="shared" si="5"/>
        <v>-8273</v>
      </c>
      <c r="I34" s="68" t="s">
        <v>179</v>
      </c>
      <c r="J34" s="69" t="s">
        <v>180</v>
      </c>
      <c r="K34" s="68">
        <v>-8273</v>
      </c>
      <c r="L34" s="68" t="s">
        <v>147</v>
      </c>
      <c r="M34" s="69" t="s">
        <v>105</v>
      </c>
      <c r="N34" s="69"/>
      <c r="O34" s="70" t="s">
        <v>106</v>
      </c>
      <c r="P34" s="71" t="s">
        <v>107</v>
      </c>
    </row>
    <row r="35" spans="1:16" ht="12.75" customHeight="1" thickBot="1" x14ac:dyDescent="0.25">
      <c r="A35" s="59" t="str">
        <f t="shared" si="0"/>
        <v> BBS 76 </v>
      </c>
      <c r="B35" s="15" t="str">
        <f t="shared" si="1"/>
        <v>I</v>
      </c>
      <c r="C35" s="59">
        <f t="shared" si="2"/>
        <v>46189.62</v>
      </c>
      <c r="D35" s="11" t="str">
        <f t="shared" si="3"/>
        <v>vis</v>
      </c>
      <c r="E35" s="67">
        <f>VLOOKUP(C35,Active!C$21:E$972,3,FALSE)</f>
        <v>-26.99310420225779</v>
      </c>
      <c r="F35" s="15" t="s">
        <v>100</v>
      </c>
      <c r="G35" s="11" t="str">
        <f t="shared" si="4"/>
        <v>46189.62</v>
      </c>
      <c r="H35" s="59">
        <f t="shared" si="5"/>
        <v>-7451</v>
      </c>
      <c r="I35" s="68" t="s">
        <v>181</v>
      </c>
      <c r="J35" s="69" t="s">
        <v>182</v>
      </c>
      <c r="K35" s="68">
        <v>-7451</v>
      </c>
      <c r="L35" s="68" t="s">
        <v>183</v>
      </c>
      <c r="M35" s="69" t="s">
        <v>184</v>
      </c>
      <c r="N35" s="69"/>
      <c r="O35" s="70" t="s">
        <v>185</v>
      </c>
      <c r="P35" s="70" t="s">
        <v>186</v>
      </c>
    </row>
    <row r="36" spans="1:16" ht="12.75" customHeight="1" thickBot="1" x14ac:dyDescent="0.25">
      <c r="A36" s="59" t="str">
        <f t="shared" si="0"/>
        <v> BBS 77 </v>
      </c>
      <c r="B36" s="15" t="str">
        <f t="shared" si="1"/>
        <v>I</v>
      </c>
      <c r="C36" s="59">
        <f t="shared" si="2"/>
        <v>46212.483</v>
      </c>
      <c r="D36" s="11" t="str">
        <f t="shared" si="3"/>
        <v>vis</v>
      </c>
      <c r="E36" s="67">
        <f>VLOOKUP(C36,Active!C$21:E$972,3,FALSE)</f>
        <v>0</v>
      </c>
      <c r="F36" s="15" t="s">
        <v>100</v>
      </c>
      <c r="G36" s="11" t="str">
        <f t="shared" si="4"/>
        <v>46212.483</v>
      </c>
      <c r="H36" s="59">
        <f t="shared" si="5"/>
        <v>-7424</v>
      </c>
      <c r="I36" s="68" t="s">
        <v>187</v>
      </c>
      <c r="J36" s="69" t="s">
        <v>188</v>
      </c>
      <c r="K36" s="68">
        <v>-7424</v>
      </c>
      <c r="L36" s="68" t="s">
        <v>189</v>
      </c>
      <c r="M36" s="69" t="s">
        <v>184</v>
      </c>
      <c r="N36" s="69"/>
      <c r="O36" s="70" t="s">
        <v>185</v>
      </c>
      <c r="P36" s="70" t="s">
        <v>190</v>
      </c>
    </row>
    <row r="37" spans="1:16" ht="12.75" customHeight="1" thickBot="1" x14ac:dyDescent="0.25">
      <c r="A37" s="59" t="str">
        <f t="shared" si="0"/>
        <v> BBS 77 </v>
      </c>
      <c r="B37" s="15" t="str">
        <f t="shared" si="1"/>
        <v>I</v>
      </c>
      <c r="C37" s="59">
        <f t="shared" si="2"/>
        <v>46245.5</v>
      </c>
      <c r="D37" s="11" t="str">
        <f t="shared" si="3"/>
        <v>vis</v>
      </c>
      <c r="E37" s="67">
        <f>VLOOKUP(C37,Active!C$21:E$972,3,FALSE)</f>
        <v>38.981381334297168</v>
      </c>
      <c r="F37" s="15" t="s">
        <v>100</v>
      </c>
      <c r="G37" s="11" t="str">
        <f t="shared" si="4"/>
        <v>46245.500</v>
      </c>
      <c r="H37" s="59">
        <f t="shared" si="5"/>
        <v>-7385</v>
      </c>
      <c r="I37" s="68" t="s">
        <v>191</v>
      </c>
      <c r="J37" s="69" t="s">
        <v>192</v>
      </c>
      <c r="K37" s="68">
        <v>-7385</v>
      </c>
      <c r="L37" s="68" t="s">
        <v>193</v>
      </c>
      <c r="M37" s="69" t="s">
        <v>184</v>
      </c>
      <c r="N37" s="69"/>
      <c r="O37" s="70" t="s">
        <v>185</v>
      </c>
      <c r="P37" s="70" t="s">
        <v>190</v>
      </c>
    </row>
    <row r="38" spans="1:16" ht="12.75" customHeight="1" thickBot="1" x14ac:dyDescent="0.25">
      <c r="A38" s="59" t="str">
        <f t="shared" si="0"/>
        <v> BBS 77 </v>
      </c>
      <c r="B38" s="15" t="str">
        <f t="shared" si="1"/>
        <v>II</v>
      </c>
      <c r="C38" s="59">
        <f t="shared" si="2"/>
        <v>46248.457999999999</v>
      </c>
      <c r="D38" s="11" t="str">
        <f t="shared" si="3"/>
        <v>vis</v>
      </c>
      <c r="E38" s="67">
        <f>VLOOKUP(C38,Active!C$21:E$972,3,FALSE)</f>
        <v>42.473731517136358</v>
      </c>
      <c r="F38" s="15" t="s">
        <v>100</v>
      </c>
      <c r="G38" s="11" t="str">
        <f t="shared" si="4"/>
        <v>46248.458</v>
      </c>
      <c r="H38" s="59">
        <f t="shared" si="5"/>
        <v>-7381.5</v>
      </c>
      <c r="I38" s="68" t="s">
        <v>194</v>
      </c>
      <c r="J38" s="69" t="s">
        <v>195</v>
      </c>
      <c r="K38" s="68">
        <v>-7381.5</v>
      </c>
      <c r="L38" s="68" t="s">
        <v>196</v>
      </c>
      <c r="M38" s="69" t="s">
        <v>184</v>
      </c>
      <c r="N38" s="69"/>
      <c r="O38" s="70" t="s">
        <v>185</v>
      </c>
      <c r="P38" s="70" t="s">
        <v>190</v>
      </c>
    </row>
    <row r="39" spans="1:16" ht="12.75" customHeight="1" thickBot="1" x14ac:dyDescent="0.25">
      <c r="A39" s="59" t="str">
        <f t="shared" si="0"/>
        <v> BBS 78 </v>
      </c>
      <c r="B39" s="15" t="str">
        <f t="shared" si="1"/>
        <v>I</v>
      </c>
      <c r="C39" s="59">
        <f t="shared" si="2"/>
        <v>46307.338000000003</v>
      </c>
      <c r="D39" s="11" t="str">
        <f t="shared" si="3"/>
        <v>vis</v>
      </c>
      <c r="E39" s="67">
        <f>VLOOKUP(C39,Active!C$21:E$972,3,FALSE)</f>
        <v>111.99015435881219</v>
      </c>
      <c r="F39" s="15" t="s">
        <v>100</v>
      </c>
      <c r="G39" s="11" t="str">
        <f t="shared" si="4"/>
        <v>46307.338</v>
      </c>
      <c r="H39" s="59">
        <f t="shared" si="5"/>
        <v>-7312</v>
      </c>
      <c r="I39" s="68" t="s">
        <v>211</v>
      </c>
      <c r="J39" s="69" t="s">
        <v>212</v>
      </c>
      <c r="K39" s="68">
        <v>-7312</v>
      </c>
      <c r="L39" s="68" t="s">
        <v>166</v>
      </c>
      <c r="M39" s="69" t="s">
        <v>184</v>
      </c>
      <c r="N39" s="69"/>
      <c r="O39" s="70" t="s">
        <v>185</v>
      </c>
      <c r="P39" s="70" t="s">
        <v>210</v>
      </c>
    </row>
    <row r="40" spans="1:16" ht="12.75" customHeight="1" thickBot="1" x14ac:dyDescent="0.25">
      <c r="A40" s="59" t="str">
        <f t="shared" si="0"/>
        <v> BBS 105 </v>
      </c>
      <c r="B40" s="15" t="str">
        <f t="shared" si="1"/>
        <v>I</v>
      </c>
      <c r="C40" s="59">
        <f t="shared" si="2"/>
        <v>49185.425000000003</v>
      </c>
      <c r="D40" s="11" t="str">
        <f t="shared" si="3"/>
        <v>vis</v>
      </c>
      <c r="E40" s="67">
        <f>VLOOKUP(C40,Active!C$21:E$972,3,FALSE)</f>
        <v>3509.9913919117062</v>
      </c>
      <c r="F40" s="15" t="s">
        <v>100</v>
      </c>
      <c r="G40" s="11" t="str">
        <f t="shared" si="4"/>
        <v>49185.425</v>
      </c>
      <c r="H40" s="59">
        <f t="shared" si="5"/>
        <v>-3914</v>
      </c>
      <c r="I40" s="68" t="s">
        <v>281</v>
      </c>
      <c r="J40" s="69" t="s">
        <v>282</v>
      </c>
      <c r="K40" s="68">
        <v>-3914</v>
      </c>
      <c r="L40" s="68" t="s">
        <v>237</v>
      </c>
      <c r="M40" s="69" t="s">
        <v>173</v>
      </c>
      <c r="N40" s="69" t="s">
        <v>174</v>
      </c>
      <c r="O40" s="70" t="s">
        <v>283</v>
      </c>
      <c r="P40" s="70" t="s">
        <v>284</v>
      </c>
    </row>
    <row r="41" spans="1:16" ht="12.75" customHeight="1" thickBot="1" x14ac:dyDescent="0.25">
      <c r="A41" s="59" t="str">
        <f t="shared" si="0"/>
        <v> BBS 109 </v>
      </c>
      <c r="B41" s="15" t="str">
        <f t="shared" si="1"/>
        <v>I</v>
      </c>
      <c r="C41" s="59">
        <f t="shared" si="2"/>
        <v>49534.39</v>
      </c>
      <c r="D41" s="11" t="str">
        <f t="shared" si="3"/>
        <v>vis</v>
      </c>
      <c r="E41" s="67">
        <f>VLOOKUP(C41,Active!C$21:E$972,3,FALSE)</f>
        <v>3921.9954424712041</v>
      </c>
      <c r="F41" s="15" t="s">
        <v>100</v>
      </c>
      <c r="G41" s="11" t="str">
        <f t="shared" si="4"/>
        <v>49534.390</v>
      </c>
      <c r="H41" s="59">
        <f t="shared" si="5"/>
        <v>-3502</v>
      </c>
      <c r="I41" s="68" t="s">
        <v>292</v>
      </c>
      <c r="J41" s="69" t="s">
        <v>293</v>
      </c>
      <c r="K41" s="68">
        <v>-3502</v>
      </c>
      <c r="L41" s="68" t="s">
        <v>294</v>
      </c>
      <c r="M41" s="69" t="s">
        <v>184</v>
      </c>
      <c r="N41" s="69"/>
      <c r="O41" s="70" t="s">
        <v>295</v>
      </c>
      <c r="P41" s="70" t="s">
        <v>296</v>
      </c>
    </row>
    <row r="42" spans="1:16" ht="12.75" customHeight="1" thickBot="1" x14ac:dyDescent="0.25">
      <c r="A42" s="59" t="str">
        <f t="shared" si="0"/>
        <v> BBS 107 </v>
      </c>
      <c r="B42" s="15" t="str">
        <f t="shared" si="1"/>
        <v>I</v>
      </c>
      <c r="C42" s="59">
        <f t="shared" si="2"/>
        <v>49567.423999999999</v>
      </c>
      <c r="D42" s="11" t="str">
        <f t="shared" si="3"/>
        <v>vis</v>
      </c>
      <c r="E42" s="67">
        <f>VLOOKUP(C42,Active!C$21:E$972,3,FALSE)</f>
        <v>3960.9968947835632</v>
      </c>
      <c r="F42" s="15" t="s">
        <v>100</v>
      </c>
      <c r="G42" s="11" t="str">
        <f t="shared" si="4"/>
        <v>49567.424</v>
      </c>
      <c r="H42" s="59">
        <f t="shared" si="5"/>
        <v>-3463</v>
      </c>
      <c r="I42" s="68" t="s">
        <v>297</v>
      </c>
      <c r="J42" s="69" t="s">
        <v>298</v>
      </c>
      <c r="K42" s="68">
        <v>-3463</v>
      </c>
      <c r="L42" s="68" t="s">
        <v>150</v>
      </c>
      <c r="M42" s="69" t="s">
        <v>184</v>
      </c>
      <c r="N42" s="69"/>
      <c r="O42" s="70" t="s">
        <v>263</v>
      </c>
      <c r="P42" s="70" t="s">
        <v>299</v>
      </c>
    </row>
    <row r="43" spans="1:16" ht="12.75" customHeight="1" thickBot="1" x14ac:dyDescent="0.25">
      <c r="A43" s="59" t="str">
        <f t="shared" ref="A43:A74" si="6">P43</f>
        <v> BBS 111 </v>
      </c>
      <c r="B43" s="15" t="str">
        <f t="shared" ref="B43:B74" si="7">IF(H43=INT(H43),"I","II")</f>
        <v>I</v>
      </c>
      <c r="C43" s="59">
        <f t="shared" ref="C43:C74" si="8">1*G43</f>
        <v>49843.542999999998</v>
      </c>
      <c r="D43" s="11" t="str">
        <f t="shared" ref="D43:D74" si="9">VLOOKUP(F43,I$1:J$5,2,FALSE)</f>
        <v>vis</v>
      </c>
      <c r="E43" s="67">
        <f>VLOOKUP(C43,Active!C$21:E$972,3,FALSE)</f>
        <v>4286.995623700328</v>
      </c>
      <c r="F43" s="15" t="s">
        <v>100</v>
      </c>
      <c r="G43" s="11" t="str">
        <f t="shared" ref="G43:G74" si="10">MID(I43,3,LEN(I43)-3)</f>
        <v>49843.543</v>
      </c>
      <c r="H43" s="59">
        <f t="shared" ref="H43:H74" si="11">1*K43</f>
        <v>-3137</v>
      </c>
      <c r="I43" s="68" t="s">
        <v>300</v>
      </c>
      <c r="J43" s="69" t="s">
        <v>301</v>
      </c>
      <c r="K43" s="68">
        <v>-3137</v>
      </c>
      <c r="L43" s="68" t="s">
        <v>206</v>
      </c>
      <c r="M43" s="69" t="s">
        <v>173</v>
      </c>
      <c r="N43" s="69" t="s">
        <v>174</v>
      </c>
      <c r="O43" s="70" t="s">
        <v>283</v>
      </c>
      <c r="P43" s="70" t="s">
        <v>302</v>
      </c>
    </row>
    <row r="44" spans="1:16" ht="12.75" customHeight="1" thickBot="1" x14ac:dyDescent="0.25">
      <c r="A44" s="59" t="str">
        <f t="shared" si="6"/>
        <v> BBS 109 </v>
      </c>
      <c r="B44" s="15" t="str">
        <f t="shared" si="7"/>
        <v>I</v>
      </c>
      <c r="C44" s="59">
        <f t="shared" si="8"/>
        <v>49844.387999999999</v>
      </c>
      <c r="D44" s="11" t="str">
        <f t="shared" si="9"/>
        <v>vis</v>
      </c>
      <c r="E44" s="67">
        <f>VLOOKUP(C44,Active!C$21:E$972,3,FALSE)</f>
        <v>4287.9932693746023</v>
      </c>
      <c r="F44" s="15" t="s">
        <v>100</v>
      </c>
      <c r="G44" s="11" t="str">
        <f t="shared" si="10"/>
        <v>49844.388</v>
      </c>
      <c r="H44" s="59">
        <f t="shared" si="11"/>
        <v>-3136</v>
      </c>
      <c r="I44" s="68" t="s">
        <v>303</v>
      </c>
      <c r="J44" s="69" t="s">
        <v>304</v>
      </c>
      <c r="K44" s="68">
        <v>-3136</v>
      </c>
      <c r="L44" s="68" t="s">
        <v>305</v>
      </c>
      <c r="M44" s="69" t="s">
        <v>173</v>
      </c>
      <c r="N44" s="69" t="s">
        <v>31</v>
      </c>
      <c r="O44" s="70" t="s">
        <v>306</v>
      </c>
      <c r="P44" s="70" t="s">
        <v>296</v>
      </c>
    </row>
    <row r="45" spans="1:16" ht="12.75" customHeight="1" thickBot="1" x14ac:dyDescent="0.25">
      <c r="A45" s="59" t="str">
        <f t="shared" si="6"/>
        <v>OEJV 0060 </v>
      </c>
      <c r="B45" s="15" t="str">
        <f t="shared" si="7"/>
        <v>I</v>
      </c>
      <c r="C45" s="59">
        <f t="shared" si="8"/>
        <v>49866.413</v>
      </c>
      <c r="D45" s="11" t="str">
        <f t="shared" si="9"/>
        <v>vis</v>
      </c>
      <c r="E45" s="67">
        <f>VLOOKUP(C45,Active!C$21:E$972,3,FALSE)</f>
        <v>4313.9969924229699</v>
      </c>
      <c r="F45" s="15" t="s">
        <v>100</v>
      </c>
      <c r="G45" s="11" t="str">
        <f t="shared" si="10"/>
        <v>49866.413</v>
      </c>
      <c r="H45" s="59">
        <f t="shared" si="11"/>
        <v>-3110</v>
      </c>
      <c r="I45" s="68" t="s">
        <v>312</v>
      </c>
      <c r="J45" s="69" t="s">
        <v>313</v>
      </c>
      <c r="K45" s="68">
        <v>-3110</v>
      </c>
      <c r="L45" s="68" t="s">
        <v>150</v>
      </c>
      <c r="M45" s="69" t="s">
        <v>184</v>
      </c>
      <c r="N45" s="69"/>
      <c r="O45" s="70" t="s">
        <v>314</v>
      </c>
      <c r="P45" s="71" t="s">
        <v>315</v>
      </c>
    </row>
    <row r="46" spans="1:16" ht="12.75" customHeight="1" thickBot="1" x14ac:dyDescent="0.25">
      <c r="A46" s="59" t="str">
        <f t="shared" si="6"/>
        <v> BBS 118 </v>
      </c>
      <c r="B46" s="15" t="str">
        <f t="shared" si="7"/>
        <v>II</v>
      </c>
      <c r="C46" s="59">
        <f t="shared" si="8"/>
        <v>50864.591999999997</v>
      </c>
      <c r="D46" s="11" t="str">
        <f t="shared" si="9"/>
        <v>vis</v>
      </c>
      <c r="E46" s="67">
        <f>VLOOKUP(C46,Active!C$21:E$972,3,FALSE)</f>
        <v>5492.4928048495221</v>
      </c>
      <c r="F46" s="15" t="s">
        <v>100</v>
      </c>
      <c r="G46" s="11" t="str">
        <f t="shared" si="10"/>
        <v>50864.592</v>
      </c>
      <c r="H46" s="59">
        <f t="shared" si="11"/>
        <v>-1931.5</v>
      </c>
      <c r="I46" s="68" t="s">
        <v>357</v>
      </c>
      <c r="J46" s="69" t="s">
        <v>358</v>
      </c>
      <c r="K46" s="68">
        <v>-1931.5</v>
      </c>
      <c r="L46" s="68" t="s">
        <v>305</v>
      </c>
      <c r="M46" s="69" t="s">
        <v>173</v>
      </c>
      <c r="N46" s="69" t="s">
        <v>174</v>
      </c>
      <c r="O46" s="70" t="s">
        <v>283</v>
      </c>
      <c r="P46" s="70" t="s">
        <v>359</v>
      </c>
    </row>
    <row r="47" spans="1:16" ht="12.75" customHeight="1" thickBot="1" x14ac:dyDescent="0.25">
      <c r="A47" s="59" t="str">
        <f t="shared" si="6"/>
        <v>IBVS 5027 </v>
      </c>
      <c r="B47" s="15" t="str">
        <f t="shared" si="7"/>
        <v>I</v>
      </c>
      <c r="C47" s="59">
        <f t="shared" si="8"/>
        <v>51258.865100000003</v>
      </c>
      <c r="D47" s="11" t="str">
        <f t="shared" si="9"/>
        <v>vis</v>
      </c>
      <c r="E47" s="67">
        <f>VLOOKUP(C47,Active!C$21:E$972,3,FALSE)</f>
        <v>5957.9896719469507</v>
      </c>
      <c r="F47" s="15" t="s">
        <v>100</v>
      </c>
      <c r="G47" s="11" t="str">
        <f t="shared" si="10"/>
        <v>51258.8651</v>
      </c>
      <c r="H47" s="59">
        <f t="shared" si="11"/>
        <v>-1466</v>
      </c>
      <c r="I47" s="68" t="s">
        <v>374</v>
      </c>
      <c r="J47" s="69" t="s">
        <v>375</v>
      </c>
      <c r="K47" s="68">
        <v>-1466</v>
      </c>
      <c r="L47" s="68" t="s">
        <v>376</v>
      </c>
      <c r="M47" s="69" t="s">
        <v>173</v>
      </c>
      <c r="N47" s="69" t="s">
        <v>174</v>
      </c>
      <c r="O47" s="70" t="s">
        <v>306</v>
      </c>
      <c r="P47" s="71" t="s">
        <v>377</v>
      </c>
    </row>
    <row r="48" spans="1:16" ht="12.75" customHeight="1" thickBot="1" x14ac:dyDescent="0.25">
      <c r="A48" s="59" t="str">
        <f t="shared" si="6"/>
        <v>IBVS 5027 </v>
      </c>
      <c r="B48" s="15" t="str">
        <f t="shared" si="7"/>
        <v>II</v>
      </c>
      <c r="C48" s="59">
        <f t="shared" si="8"/>
        <v>51339.759700000002</v>
      </c>
      <c r="D48" s="11" t="str">
        <f t="shared" si="9"/>
        <v>vis</v>
      </c>
      <c r="E48" s="67">
        <f>VLOOKUP(C48,Active!C$21:E$972,3,FALSE)</f>
        <v>6053.4975391209955</v>
      </c>
      <c r="F48" s="15" t="s">
        <v>100</v>
      </c>
      <c r="G48" s="11" t="str">
        <f t="shared" si="10"/>
        <v>51339.7597</v>
      </c>
      <c r="H48" s="59">
        <f t="shared" si="11"/>
        <v>-1370.5</v>
      </c>
      <c r="I48" s="68" t="s">
        <v>378</v>
      </c>
      <c r="J48" s="69" t="s">
        <v>379</v>
      </c>
      <c r="K48" s="68">
        <v>-1370.5</v>
      </c>
      <c r="L48" s="68" t="s">
        <v>380</v>
      </c>
      <c r="M48" s="69" t="s">
        <v>173</v>
      </c>
      <c r="N48" s="69" t="s">
        <v>174</v>
      </c>
      <c r="O48" s="70" t="s">
        <v>306</v>
      </c>
      <c r="P48" s="71" t="s">
        <v>377</v>
      </c>
    </row>
    <row r="49" spans="1:16" ht="12.75" customHeight="1" thickBot="1" x14ac:dyDescent="0.25">
      <c r="A49" s="59" t="str">
        <f t="shared" si="6"/>
        <v>IBVS 4840 </v>
      </c>
      <c r="B49" s="15" t="str">
        <f t="shared" si="7"/>
        <v>I</v>
      </c>
      <c r="C49" s="59">
        <f t="shared" si="8"/>
        <v>51540.917200000004</v>
      </c>
      <c r="D49" s="11" t="str">
        <f t="shared" si="9"/>
        <v>vis</v>
      </c>
      <c r="E49" s="67">
        <f>VLOOKUP(C49,Active!C$21:E$972,3,FALSE)</f>
        <v>6290.9932902720375</v>
      </c>
      <c r="F49" s="15" t="s">
        <v>100</v>
      </c>
      <c r="G49" s="11" t="str">
        <f t="shared" si="10"/>
        <v>51540.9172</v>
      </c>
      <c r="H49" s="59">
        <f t="shared" si="11"/>
        <v>-1133</v>
      </c>
      <c r="I49" s="68" t="s">
        <v>393</v>
      </c>
      <c r="J49" s="69" t="s">
        <v>394</v>
      </c>
      <c r="K49" s="68">
        <v>-1133</v>
      </c>
      <c r="L49" s="68" t="s">
        <v>350</v>
      </c>
      <c r="M49" s="69" t="s">
        <v>173</v>
      </c>
      <c r="N49" s="69" t="s">
        <v>174</v>
      </c>
      <c r="O49" s="70" t="s">
        <v>395</v>
      </c>
      <c r="P49" s="71" t="s">
        <v>396</v>
      </c>
    </row>
    <row r="50" spans="1:16" ht="12.75" customHeight="1" thickBot="1" x14ac:dyDescent="0.25">
      <c r="A50" s="59" t="str">
        <f t="shared" si="6"/>
        <v>BAVM 158 </v>
      </c>
      <c r="B50" s="15" t="str">
        <f t="shared" si="7"/>
        <v>I</v>
      </c>
      <c r="C50" s="59">
        <f t="shared" si="8"/>
        <v>51626.462299999999</v>
      </c>
      <c r="D50" s="11" t="str">
        <f t="shared" si="9"/>
        <v>vis</v>
      </c>
      <c r="E50" s="67">
        <f>VLOOKUP(C50,Active!C$21:E$972,3,FALSE)</f>
        <v>6391.9917505918866</v>
      </c>
      <c r="F50" s="15" t="s">
        <v>100</v>
      </c>
      <c r="G50" s="11" t="str">
        <f t="shared" si="10"/>
        <v>51626.4623</v>
      </c>
      <c r="H50" s="59">
        <f t="shared" si="11"/>
        <v>-1032</v>
      </c>
      <c r="I50" s="68" t="s">
        <v>400</v>
      </c>
      <c r="J50" s="69" t="s">
        <v>401</v>
      </c>
      <c r="K50" s="68">
        <v>-1032</v>
      </c>
      <c r="L50" s="68" t="s">
        <v>402</v>
      </c>
      <c r="M50" s="69" t="s">
        <v>173</v>
      </c>
      <c r="N50" s="69" t="s">
        <v>403</v>
      </c>
      <c r="O50" s="70" t="s">
        <v>404</v>
      </c>
      <c r="P50" s="71" t="s">
        <v>405</v>
      </c>
    </row>
    <row r="51" spans="1:16" ht="12.75" customHeight="1" thickBot="1" x14ac:dyDescent="0.25">
      <c r="A51" s="59" t="str">
        <f t="shared" si="6"/>
        <v> JAAVSO 41;122 </v>
      </c>
      <c r="B51" s="15" t="str">
        <f t="shared" si="7"/>
        <v>I</v>
      </c>
      <c r="C51" s="59">
        <f t="shared" si="8"/>
        <v>51702.693500000001</v>
      </c>
      <c r="D51" s="11" t="str">
        <f t="shared" si="9"/>
        <v>vis</v>
      </c>
      <c r="E51" s="67">
        <f>VLOOKUP(C51,Active!C$21:E$972,3,FALSE)</f>
        <v>6481.9937942897141</v>
      </c>
      <c r="F51" s="15" t="s">
        <v>100</v>
      </c>
      <c r="G51" s="11" t="str">
        <f t="shared" si="10"/>
        <v>51702.6935</v>
      </c>
      <c r="H51" s="59">
        <f t="shared" si="11"/>
        <v>-942</v>
      </c>
      <c r="I51" s="68" t="s">
        <v>408</v>
      </c>
      <c r="J51" s="69" t="s">
        <v>409</v>
      </c>
      <c r="K51" s="68">
        <v>-942</v>
      </c>
      <c r="L51" s="68" t="s">
        <v>410</v>
      </c>
      <c r="M51" s="69" t="s">
        <v>411</v>
      </c>
      <c r="N51" s="69" t="s">
        <v>100</v>
      </c>
      <c r="O51" s="70" t="s">
        <v>412</v>
      </c>
      <c r="P51" s="70" t="s">
        <v>413</v>
      </c>
    </row>
    <row r="52" spans="1:16" ht="12.75" customHeight="1" thickBot="1" x14ac:dyDescent="0.25">
      <c r="A52" s="59" t="str">
        <f t="shared" si="6"/>
        <v>BAVM 152 </v>
      </c>
      <c r="B52" s="15" t="str">
        <f t="shared" si="7"/>
        <v>II</v>
      </c>
      <c r="C52" s="59">
        <f t="shared" si="8"/>
        <v>52055.464999999997</v>
      </c>
      <c r="D52" s="11" t="str">
        <f t="shared" si="9"/>
        <v>vis</v>
      </c>
      <c r="E52" s="67">
        <f>VLOOKUP(C52,Active!C$21:E$972,3,FALSE)</f>
        <v>6898.4919729665135</v>
      </c>
      <c r="F52" s="15" t="s">
        <v>100</v>
      </c>
      <c r="G52" s="11" t="str">
        <f t="shared" si="10"/>
        <v>52055.4650</v>
      </c>
      <c r="H52" s="59">
        <f t="shared" si="11"/>
        <v>-525.5</v>
      </c>
      <c r="I52" s="68" t="s">
        <v>427</v>
      </c>
      <c r="J52" s="69" t="s">
        <v>428</v>
      </c>
      <c r="K52" s="68">
        <v>-525.5</v>
      </c>
      <c r="L52" s="68" t="s">
        <v>429</v>
      </c>
      <c r="M52" s="69" t="s">
        <v>173</v>
      </c>
      <c r="N52" s="69" t="s">
        <v>100</v>
      </c>
      <c r="O52" s="70" t="s">
        <v>430</v>
      </c>
      <c r="P52" s="71" t="s">
        <v>431</v>
      </c>
    </row>
    <row r="53" spans="1:16" ht="12.75" customHeight="1" thickBot="1" x14ac:dyDescent="0.25">
      <c r="A53" s="59" t="str">
        <f t="shared" si="6"/>
        <v>BAVM 152 </v>
      </c>
      <c r="B53" s="15" t="str">
        <f t="shared" si="7"/>
        <v>I</v>
      </c>
      <c r="C53" s="59">
        <f t="shared" si="8"/>
        <v>52080.452100000002</v>
      </c>
      <c r="D53" s="11" t="str">
        <f t="shared" si="9"/>
        <v>vis</v>
      </c>
      <c r="E53" s="67">
        <f>VLOOKUP(C53,Active!C$21:E$972,3,FALSE)</f>
        <v>6927.9928868453771</v>
      </c>
      <c r="F53" s="15" t="s">
        <v>100</v>
      </c>
      <c r="G53" s="11" t="str">
        <f t="shared" si="10"/>
        <v>52080.4521</v>
      </c>
      <c r="H53" s="59">
        <f t="shared" si="11"/>
        <v>-496</v>
      </c>
      <c r="I53" s="68" t="s">
        <v>432</v>
      </c>
      <c r="J53" s="69" t="s">
        <v>433</v>
      </c>
      <c r="K53" s="68">
        <v>-496</v>
      </c>
      <c r="L53" s="68" t="s">
        <v>434</v>
      </c>
      <c r="M53" s="69" t="s">
        <v>173</v>
      </c>
      <c r="N53" s="69" t="s">
        <v>435</v>
      </c>
      <c r="O53" s="70" t="s">
        <v>392</v>
      </c>
      <c r="P53" s="71" t="s">
        <v>431</v>
      </c>
    </row>
    <row r="54" spans="1:16" ht="12.75" customHeight="1" thickBot="1" x14ac:dyDescent="0.25">
      <c r="A54" s="59" t="str">
        <f t="shared" si="6"/>
        <v>BAVM 158 </v>
      </c>
      <c r="B54" s="15" t="str">
        <f t="shared" si="7"/>
        <v>II</v>
      </c>
      <c r="C54" s="59">
        <f t="shared" si="8"/>
        <v>52094.4274</v>
      </c>
      <c r="D54" s="11" t="str">
        <f t="shared" si="9"/>
        <v>vis</v>
      </c>
      <c r="E54" s="67">
        <f>VLOOKUP(C54,Active!C$21:E$972,3,FALSE)</f>
        <v>6944.4927656520867</v>
      </c>
      <c r="F54" s="15" t="s">
        <v>100</v>
      </c>
      <c r="G54" s="11" t="str">
        <f t="shared" si="10"/>
        <v>52094.4274</v>
      </c>
      <c r="H54" s="59">
        <f t="shared" si="11"/>
        <v>-479.5</v>
      </c>
      <c r="I54" s="68" t="s">
        <v>436</v>
      </c>
      <c r="J54" s="69" t="s">
        <v>437</v>
      </c>
      <c r="K54" s="68" t="s">
        <v>438</v>
      </c>
      <c r="L54" s="68" t="s">
        <v>439</v>
      </c>
      <c r="M54" s="69" t="s">
        <v>173</v>
      </c>
      <c r="N54" s="69" t="s">
        <v>100</v>
      </c>
      <c r="O54" s="70" t="s">
        <v>430</v>
      </c>
      <c r="P54" s="71" t="s">
        <v>405</v>
      </c>
    </row>
    <row r="55" spans="1:16" ht="12.75" customHeight="1" thickBot="1" x14ac:dyDescent="0.25">
      <c r="A55" s="59" t="str">
        <f t="shared" si="6"/>
        <v>IBVS 5357 </v>
      </c>
      <c r="B55" s="15" t="str">
        <f t="shared" si="7"/>
        <v>II</v>
      </c>
      <c r="C55" s="59">
        <f t="shared" si="8"/>
        <v>52296.011700000003</v>
      </c>
      <c r="D55" s="11" t="str">
        <f t="shared" si="9"/>
        <v>vis</v>
      </c>
      <c r="E55" s="67">
        <f>VLOOKUP(C55,Active!C$21:E$972,3,FALSE)</f>
        <v>7182.4924164170716</v>
      </c>
      <c r="F55" s="15" t="s">
        <v>100</v>
      </c>
      <c r="G55" s="11" t="str">
        <f t="shared" si="10"/>
        <v>52296.0117</v>
      </c>
      <c r="H55" s="59">
        <f t="shared" si="11"/>
        <v>-241.5</v>
      </c>
      <c r="I55" s="68" t="s">
        <v>440</v>
      </c>
      <c r="J55" s="69" t="s">
        <v>441</v>
      </c>
      <c r="K55" s="68" t="s">
        <v>442</v>
      </c>
      <c r="L55" s="68" t="s">
        <v>443</v>
      </c>
      <c r="M55" s="69" t="s">
        <v>173</v>
      </c>
      <c r="N55" s="69" t="s">
        <v>444</v>
      </c>
      <c r="O55" s="70" t="s">
        <v>445</v>
      </c>
      <c r="P55" s="71" t="s">
        <v>446</v>
      </c>
    </row>
    <row r="56" spans="1:16" ht="12.75" customHeight="1" thickBot="1" x14ac:dyDescent="0.25">
      <c r="A56" s="59" t="str">
        <f t="shared" si="6"/>
        <v>IBVS 5357 </v>
      </c>
      <c r="B56" s="15" t="str">
        <f t="shared" si="7"/>
        <v>II</v>
      </c>
      <c r="C56" s="59">
        <f t="shared" si="8"/>
        <v>52323.962299999999</v>
      </c>
      <c r="D56" s="11" t="str">
        <f t="shared" si="9"/>
        <v>vis</v>
      </c>
      <c r="E56" s="67">
        <f>VLOOKUP(C56,Active!C$21:E$972,3,FALSE)</f>
        <v>7215.4921740304908</v>
      </c>
      <c r="F56" s="15" t="s">
        <v>100</v>
      </c>
      <c r="G56" s="11" t="str">
        <f t="shared" si="10"/>
        <v>52323.9623</v>
      </c>
      <c r="H56" s="59">
        <f t="shared" si="11"/>
        <v>-208.5</v>
      </c>
      <c r="I56" s="68" t="s">
        <v>454</v>
      </c>
      <c r="J56" s="69" t="s">
        <v>455</v>
      </c>
      <c r="K56" s="68" t="s">
        <v>456</v>
      </c>
      <c r="L56" s="68" t="s">
        <v>457</v>
      </c>
      <c r="M56" s="69" t="s">
        <v>173</v>
      </c>
      <c r="N56" s="69" t="s">
        <v>444</v>
      </c>
      <c r="O56" s="70" t="s">
        <v>445</v>
      </c>
      <c r="P56" s="71" t="s">
        <v>446</v>
      </c>
    </row>
    <row r="57" spans="1:16" ht="12.75" customHeight="1" thickBot="1" x14ac:dyDescent="0.25">
      <c r="A57" s="59" t="str">
        <f t="shared" si="6"/>
        <v>IBVS 5357 </v>
      </c>
      <c r="B57" s="15" t="str">
        <f t="shared" si="7"/>
        <v>II</v>
      </c>
      <c r="C57" s="59">
        <f t="shared" si="8"/>
        <v>52329.891199999998</v>
      </c>
      <c r="D57" s="11" t="str">
        <f t="shared" si="9"/>
        <v>vis</v>
      </c>
      <c r="E57" s="67">
        <f>VLOOKUP(C57,Active!C$21:E$972,3,FALSE)</f>
        <v>7222.4921047265834</v>
      </c>
      <c r="F57" s="15" t="s">
        <v>100</v>
      </c>
      <c r="G57" s="11" t="str">
        <f t="shared" si="10"/>
        <v>52329.8912</v>
      </c>
      <c r="H57" s="59">
        <f t="shared" si="11"/>
        <v>-201.5</v>
      </c>
      <c r="I57" s="68" t="s">
        <v>458</v>
      </c>
      <c r="J57" s="69" t="s">
        <v>459</v>
      </c>
      <c r="K57" s="68" t="s">
        <v>460</v>
      </c>
      <c r="L57" s="68" t="s">
        <v>457</v>
      </c>
      <c r="M57" s="69" t="s">
        <v>173</v>
      </c>
      <c r="N57" s="69" t="s">
        <v>444</v>
      </c>
      <c r="O57" s="70" t="s">
        <v>445</v>
      </c>
      <c r="P57" s="71" t="s">
        <v>446</v>
      </c>
    </row>
    <row r="58" spans="1:16" ht="12.75" customHeight="1" thickBot="1" x14ac:dyDescent="0.25">
      <c r="A58" s="59" t="str">
        <f t="shared" si="6"/>
        <v> BBS 128 </v>
      </c>
      <c r="B58" s="15" t="str">
        <f t="shared" si="7"/>
        <v>I</v>
      </c>
      <c r="C58" s="59">
        <f t="shared" si="8"/>
        <v>52362.5</v>
      </c>
      <c r="D58" s="11" t="str">
        <f t="shared" si="9"/>
        <v>vis</v>
      </c>
      <c r="E58" s="67">
        <f>VLOOKUP(C58,Active!C$21:E$972,3,FALSE)</f>
        <v>7260.9915464582336</v>
      </c>
      <c r="F58" s="15" t="s">
        <v>100</v>
      </c>
      <c r="G58" s="11" t="str">
        <f t="shared" si="10"/>
        <v>52362.500</v>
      </c>
      <c r="H58" s="59">
        <f t="shared" si="11"/>
        <v>-163</v>
      </c>
      <c r="I58" s="68" t="s">
        <v>478</v>
      </c>
      <c r="J58" s="69" t="s">
        <v>479</v>
      </c>
      <c r="K58" s="68" t="s">
        <v>480</v>
      </c>
      <c r="L58" s="68" t="s">
        <v>136</v>
      </c>
      <c r="M58" s="69" t="s">
        <v>173</v>
      </c>
      <c r="N58" s="69" t="s">
        <v>174</v>
      </c>
      <c r="O58" s="70" t="s">
        <v>306</v>
      </c>
      <c r="P58" s="70" t="s">
        <v>481</v>
      </c>
    </row>
    <row r="59" spans="1:16" ht="12.75" customHeight="1" thickBot="1" x14ac:dyDescent="0.25">
      <c r="A59" s="59" t="str">
        <f t="shared" si="6"/>
        <v>BAVM 158 </v>
      </c>
      <c r="B59" s="15" t="str">
        <f t="shared" si="7"/>
        <v>I</v>
      </c>
      <c r="C59" s="59">
        <f t="shared" si="8"/>
        <v>52407.391900000002</v>
      </c>
      <c r="D59" s="11" t="str">
        <f t="shared" si="9"/>
        <v>vis</v>
      </c>
      <c r="E59" s="67">
        <f>VLOOKUP(C59,Active!C$21:E$972,3,FALSE)</f>
        <v>7313.9929782273603</v>
      </c>
      <c r="F59" s="15" t="s">
        <v>100</v>
      </c>
      <c r="G59" s="11" t="str">
        <f t="shared" si="10"/>
        <v>52407.3919</v>
      </c>
      <c r="H59" s="59">
        <f t="shared" si="11"/>
        <v>-110</v>
      </c>
      <c r="I59" s="68" t="s">
        <v>490</v>
      </c>
      <c r="J59" s="69" t="s">
        <v>491</v>
      </c>
      <c r="K59" s="68" t="s">
        <v>492</v>
      </c>
      <c r="L59" s="68" t="s">
        <v>350</v>
      </c>
      <c r="M59" s="69" t="s">
        <v>173</v>
      </c>
      <c r="N59" s="69" t="s">
        <v>100</v>
      </c>
      <c r="O59" s="70" t="s">
        <v>430</v>
      </c>
      <c r="P59" s="71" t="s">
        <v>405</v>
      </c>
    </row>
    <row r="60" spans="1:16" ht="12.75" customHeight="1" thickBot="1" x14ac:dyDescent="0.25">
      <c r="A60" s="59" t="str">
        <f t="shared" si="6"/>
        <v>BAVM 158 </v>
      </c>
      <c r="B60" s="15" t="str">
        <f t="shared" si="7"/>
        <v>II</v>
      </c>
      <c r="C60" s="59">
        <f t="shared" si="8"/>
        <v>52415.437700000002</v>
      </c>
      <c r="D60" s="11" t="str">
        <f t="shared" si="9"/>
        <v>vis</v>
      </c>
      <c r="E60" s="67">
        <f>VLOOKUP(C60,Active!C$21:E$972,3,FALSE)</f>
        <v>7323.4922179505174</v>
      </c>
      <c r="F60" s="15" t="s">
        <v>100</v>
      </c>
      <c r="G60" s="11" t="str">
        <f t="shared" si="10"/>
        <v>52415.4377</v>
      </c>
      <c r="H60" s="59">
        <f t="shared" si="11"/>
        <v>-100.5</v>
      </c>
      <c r="I60" s="68" t="s">
        <v>493</v>
      </c>
      <c r="J60" s="69" t="s">
        <v>494</v>
      </c>
      <c r="K60" s="68" t="s">
        <v>495</v>
      </c>
      <c r="L60" s="68" t="s">
        <v>496</v>
      </c>
      <c r="M60" s="69" t="s">
        <v>173</v>
      </c>
      <c r="N60" s="69" t="s">
        <v>403</v>
      </c>
      <c r="O60" s="70" t="s">
        <v>497</v>
      </c>
      <c r="P60" s="71" t="s">
        <v>405</v>
      </c>
    </row>
    <row r="61" spans="1:16" ht="12.75" customHeight="1" thickBot="1" x14ac:dyDescent="0.25">
      <c r="A61" s="59" t="str">
        <f t="shared" si="6"/>
        <v>BAVM 158 </v>
      </c>
      <c r="B61" s="15" t="str">
        <f t="shared" si="7"/>
        <v>II</v>
      </c>
      <c r="C61" s="59">
        <f t="shared" si="8"/>
        <v>52415.438600000001</v>
      </c>
      <c r="D61" s="11" t="str">
        <f t="shared" si="9"/>
        <v>vis</v>
      </c>
      <c r="E61" s="67">
        <f>VLOOKUP(C61,Active!C$21:E$972,3,FALSE)</f>
        <v>7323.4932805317076</v>
      </c>
      <c r="F61" s="15" t="s">
        <v>100</v>
      </c>
      <c r="G61" s="11" t="str">
        <f t="shared" si="10"/>
        <v>52415.4386</v>
      </c>
      <c r="H61" s="59">
        <f t="shared" si="11"/>
        <v>-100.5</v>
      </c>
      <c r="I61" s="68" t="s">
        <v>498</v>
      </c>
      <c r="J61" s="69" t="s">
        <v>499</v>
      </c>
      <c r="K61" s="68" t="s">
        <v>495</v>
      </c>
      <c r="L61" s="68" t="s">
        <v>500</v>
      </c>
      <c r="M61" s="69" t="s">
        <v>173</v>
      </c>
      <c r="N61" s="69" t="s">
        <v>100</v>
      </c>
      <c r="O61" s="70" t="s">
        <v>430</v>
      </c>
      <c r="P61" s="71" t="s">
        <v>405</v>
      </c>
    </row>
    <row r="62" spans="1:16" ht="12.75" customHeight="1" thickBot="1" x14ac:dyDescent="0.25">
      <c r="A62" s="59" t="str">
        <f t="shared" si="6"/>
        <v>BAVM 178 </v>
      </c>
      <c r="B62" s="15" t="str">
        <f t="shared" si="7"/>
        <v>II</v>
      </c>
      <c r="C62" s="59">
        <f t="shared" si="8"/>
        <v>52415.439599999998</v>
      </c>
      <c r="D62" s="11" t="str">
        <f t="shared" si="9"/>
        <v>vis</v>
      </c>
      <c r="E62" s="67">
        <f>VLOOKUP(C62,Active!C$21:E$972,3,FALSE)</f>
        <v>7323.4944611774717</v>
      </c>
      <c r="F62" s="15" t="s">
        <v>100</v>
      </c>
      <c r="G62" s="11" t="str">
        <f t="shared" si="10"/>
        <v>52415.4396</v>
      </c>
      <c r="H62" s="59">
        <f t="shared" si="11"/>
        <v>-100.5</v>
      </c>
      <c r="I62" s="68" t="s">
        <v>504</v>
      </c>
      <c r="J62" s="69" t="s">
        <v>505</v>
      </c>
      <c r="K62" s="68" t="s">
        <v>495</v>
      </c>
      <c r="L62" s="68" t="s">
        <v>506</v>
      </c>
      <c r="M62" s="69" t="s">
        <v>411</v>
      </c>
      <c r="N62" s="69" t="s">
        <v>435</v>
      </c>
      <c r="O62" s="70" t="s">
        <v>507</v>
      </c>
      <c r="P62" s="71" t="s">
        <v>508</v>
      </c>
    </row>
    <row r="63" spans="1:16" ht="12.75" customHeight="1" thickBot="1" x14ac:dyDescent="0.25">
      <c r="A63" s="59" t="str">
        <f t="shared" si="6"/>
        <v>BAVM 158 </v>
      </c>
      <c r="B63" s="15" t="str">
        <f t="shared" si="7"/>
        <v>I</v>
      </c>
      <c r="C63" s="59">
        <f t="shared" si="8"/>
        <v>52423.484400000001</v>
      </c>
      <c r="D63" s="11" t="str">
        <f t="shared" si="9"/>
        <v>vis</v>
      </c>
      <c r="E63" s="67">
        <f>VLOOKUP(C63,Active!C$21:E$972,3,FALSE)</f>
        <v>7332.9925202548648</v>
      </c>
      <c r="F63" s="15" t="s">
        <v>100</v>
      </c>
      <c r="G63" s="11" t="str">
        <f t="shared" si="10"/>
        <v>52423.4844</v>
      </c>
      <c r="H63" s="59">
        <f t="shared" si="11"/>
        <v>-91</v>
      </c>
      <c r="I63" s="68" t="s">
        <v>509</v>
      </c>
      <c r="J63" s="69" t="s">
        <v>510</v>
      </c>
      <c r="K63" s="68" t="s">
        <v>511</v>
      </c>
      <c r="L63" s="68" t="s">
        <v>512</v>
      </c>
      <c r="M63" s="69" t="s">
        <v>173</v>
      </c>
      <c r="N63" s="69" t="s">
        <v>403</v>
      </c>
      <c r="O63" s="70" t="s">
        <v>497</v>
      </c>
      <c r="P63" s="71" t="s">
        <v>405</v>
      </c>
    </row>
    <row r="64" spans="1:16" ht="12.75" customHeight="1" thickBot="1" x14ac:dyDescent="0.25">
      <c r="A64" s="59" t="str">
        <f t="shared" si="6"/>
        <v>IBVS 5357 </v>
      </c>
      <c r="B64" s="15" t="str">
        <f t="shared" si="7"/>
        <v>I</v>
      </c>
      <c r="C64" s="59">
        <f t="shared" si="8"/>
        <v>52427.718999999997</v>
      </c>
      <c r="D64" s="11" t="str">
        <f t="shared" si="9"/>
        <v>vis</v>
      </c>
      <c r="E64" s="67">
        <f>VLOOKUP(C64,Active!C$21:E$972,3,FALSE)</f>
        <v>7337.9920828256036</v>
      </c>
      <c r="F64" s="15" t="s">
        <v>100</v>
      </c>
      <c r="G64" s="11" t="str">
        <f t="shared" si="10"/>
        <v>52427.7190</v>
      </c>
      <c r="H64" s="59">
        <f t="shared" si="11"/>
        <v>-86</v>
      </c>
      <c r="I64" s="68" t="s">
        <v>513</v>
      </c>
      <c r="J64" s="69" t="s">
        <v>514</v>
      </c>
      <c r="K64" s="68" t="s">
        <v>515</v>
      </c>
      <c r="L64" s="68" t="s">
        <v>457</v>
      </c>
      <c r="M64" s="69" t="s">
        <v>173</v>
      </c>
      <c r="N64" s="69" t="s">
        <v>444</v>
      </c>
      <c r="O64" s="70" t="s">
        <v>445</v>
      </c>
      <c r="P64" s="71" t="s">
        <v>446</v>
      </c>
    </row>
    <row r="65" spans="1:16" ht="12.75" customHeight="1" thickBot="1" x14ac:dyDescent="0.25">
      <c r="A65" s="59" t="str">
        <f t="shared" si="6"/>
        <v>IBVS 5357 </v>
      </c>
      <c r="B65" s="15" t="str">
        <f t="shared" si="7"/>
        <v>I</v>
      </c>
      <c r="C65" s="59">
        <f t="shared" si="8"/>
        <v>52471.762199999997</v>
      </c>
      <c r="D65" s="11" t="str">
        <f t="shared" si="9"/>
        <v>vis</v>
      </c>
      <c r="E65" s="67">
        <f>VLOOKUP(C65,Active!C$21:E$972,3,FALSE)</f>
        <v>7389.9915005311104</v>
      </c>
      <c r="F65" s="15" t="s">
        <v>100</v>
      </c>
      <c r="G65" s="11" t="str">
        <f t="shared" si="10"/>
        <v>52471.7622</v>
      </c>
      <c r="H65" s="59">
        <f t="shared" si="11"/>
        <v>-34</v>
      </c>
      <c r="I65" s="68" t="s">
        <v>522</v>
      </c>
      <c r="J65" s="69" t="s">
        <v>523</v>
      </c>
      <c r="K65" s="68" t="s">
        <v>524</v>
      </c>
      <c r="L65" s="68" t="s">
        <v>489</v>
      </c>
      <c r="M65" s="69" t="s">
        <v>173</v>
      </c>
      <c r="N65" s="69" t="s">
        <v>444</v>
      </c>
      <c r="O65" s="70" t="s">
        <v>445</v>
      </c>
      <c r="P65" s="71" t="s">
        <v>446</v>
      </c>
    </row>
    <row r="66" spans="1:16" ht="12.75" customHeight="1" thickBot="1" x14ac:dyDescent="0.25">
      <c r="A66" s="59" t="str">
        <f t="shared" si="6"/>
        <v>BAVM 158 </v>
      </c>
      <c r="B66" s="15" t="str">
        <f t="shared" si="7"/>
        <v>II</v>
      </c>
      <c r="C66" s="59">
        <f t="shared" si="8"/>
        <v>52685.626799999998</v>
      </c>
      <c r="D66" s="11" t="str">
        <f t="shared" si="9"/>
        <v>vis</v>
      </c>
      <c r="E66" s="67">
        <f>VLOOKUP(C66,Active!C$21:E$972,3,FALSE)</f>
        <v>7642.4898355254163</v>
      </c>
      <c r="F66" s="15" t="s">
        <v>100</v>
      </c>
      <c r="G66" s="11" t="str">
        <f t="shared" si="10"/>
        <v>52685.6268</v>
      </c>
      <c r="H66" s="59">
        <f t="shared" si="11"/>
        <v>218.5</v>
      </c>
      <c r="I66" s="68" t="s">
        <v>525</v>
      </c>
      <c r="J66" s="69" t="s">
        <v>526</v>
      </c>
      <c r="K66" s="68" t="s">
        <v>527</v>
      </c>
      <c r="L66" s="68" t="s">
        <v>528</v>
      </c>
      <c r="M66" s="69" t="s">
        <v>173</v>
      </c>
      <c r="N66" s="69" t="s">
        <v>100</v>
      </c>
      <c r="O66" s="70" t="s">
        <v>529</v>
      </c>
      <c r="P66" s="71" t="s">
        <v>405</v>
      </c>
    </row>
    <row r="67" spans="1:16" ht="12.75" customHeight="1" thickBot="1" x14ac:dyDescent="0.25">
      <c r="A67" s="59" t="str">
        <f t="shared" si="6"/>
        <v>BAVM 158 </v>
      </c>
      <c r="B67" s="15" t="str">
        <f t="shared" si="7"/>
        <v>I</v>
      </c>
      <c r="C67" s="59">
        <f t="shared" si="8"/>
        <v>52722.473299999998</v>
      </c>
      <c r="D67" s="11" t="str">
        <f t="shared" si="9"/>
        <v>vis</v>
      </c>
      <c r="E67" s="67">
        <f>VLOOKUP(C67,Active!C$21:E$972,3,FALSE)</f>
        <v>7685.9924998296892</v>
      </c>
      <c r="F67" s="15" t="s">
        <v>100</v>
      </c>
      <c r="G67" s="11" t="str">
        <f t="shared" si="10"/>
        <v>52722.4733</v>
      </c>
      <c r="H67" s="59">
        <f t="shared" si="11"/>
        <v>262</v>
      </c>
      <c r="I67" s="68" t="s">
        <v>530</v>
      </c>
      <c r="J67" s="69" t="s">
        <v>531</v>
      </c>
      <c r="K67" s="68" t="s">
        <v>532</v>
      </c>
      <c r="L67" s="68" t="s">
        <v>439</v>
      </c>
      <c r="M67" s="69" t="s">
        <v>173</v>
      </c>
      <c r="N67" s="69" t="s">
        <v>403</v>
      </c>
      <c r="O67" s="70" t="s">
        <v>533</v>
      </c>
      <c r="P67" s="71" t="s">
        <v>405</v>
      </c>
    </row>
    <row r="68" spans="1:16" ht="12.75" customHeight="1" thickBot="1" x14ac:dyDescent="0.25">
      <c r="A68" s="59" t="str">
        <f t="shared" si="6"/>
        <v>IBVS 5493 </v>
      </c>
      <c r="B68" s="15" t="str">
        <f t="shared" si="7"/>
        <v>II</v>
      </c>
      <c r="C68" s="59">
        <f t="shared" si="8"/>
        <v>52722.897100000002</v>
      </c>
      <c r="D68" s="11" t="str">
        <f t="shared" si="9"/>
        <v>vis</v>
      </c>
      <c r="E68" s="67">
        <f>VLOOKUP(C68,Active!C$21:E$972,3,FALSE)</f>
        <v>7686.4928575063295</v>
      </c>
      <c r="F68" s="15" t="s">
        <v>100</v>
      </c>
      <c r="G68" s="11" t="str">
        <f t="shared" si="10"/>
        <v>52722.8971</v>
      </c>
      <c r="H68" s="59">
        <f t="shared" si="11"/>
        <v>262.5</v>
      </c>
      <c r="I68" s="68" t="s">
        <v>534</v>
      </c>
      <c r="J68" s="69" t="s">
        <v>535</v>
      </c>
      <c r="K68" s="68" t="s">
        <v>536</v>
      </c>
      <c r="L68" s="68" t="s">
        <v>350</v>
      </c>
      <c r="M68" s="69" t="s">
        <v>173</v>
      </c>
      <c r="N68" s="69" t="s">
        <v>174</v>
      </c>
      <c r="O68" s="70" t="s">
        <v>417</v>
      </c>
      <c r="P68" s="71" t="s">
        <v>537</v>
      </c>
    </row>
    <row r="69" spans="1:16" ht="12.75" customHeight="1" thickBot="1" x14ac:dyDescent="0.25">
      <c r="A69" s="59" t="str">
        <f t="shared" si="6"/>
        <v>BAVM 158 </v>
      </c>
      <c r="B69" s="15" t="str">
        <f t="shared" si="7"/>
        <v>I</v>
      </c>
      <c r="C69" s="59">
        <f t="shared" si="8"/>
        <v>52723.321799999998</v>
      </c>
      <c r="D69" s="11" t="str">
        <f t="shared" si="9"/>
        <v>vis</v>
      </c>
      <c r="E69" s="67">
        <f>VLOOKUP(C69,Active!C$21:E$972,3,FALSE)</f>
        <v>7686.9942777641518</v>
      </c>
      <c r="F69" s="15" t="s">
        <v>100</v>
      </c>
      <c r="G69" s="11" t="str">
        <f t="shared" si="10"/>
        <v>52723.3218</v>
      </c>
      <c r="H69" s="59">
        <f t="shared" si="11"/>
        <v>263</v>
      </c>
      <c r="I69" s="68" t="s">
        <v>538</v>
      </c>
      <c r="J69" s="69" t="s">
        <v>539</v>
      </c>
      <c r="K69" s="68" t="s">
        <v>540</v>
      </c>
      <c r="L69" s="68" t="s">
        <v>541</v>
      </c>
      <c r="M69" s="69" t="s">
        <v>173</v>
      </c>
      <c r="N69" s="69" t="s">
        <v>403</v>
      </c>
      <c r="O69" s="70" t="s">
        <v>533</v>
      </c>
      <c r="P69" s="71" t="s">
        <v>405</v>
      </c>
    </row>
    <row r="70" spans="1:16" ht="12.75" customHeight="1" thickBot="1" x14ac:dyDescent="0.25">
      <c r="A70" s="59" t="str">
        <f t="shared" si="6"/>
        <v>BAVM 158 </v>
      </c>
      <c r="B70" s="15" t="str">
        <f t="shared" si="7"/>
        <v>II</v>
      </c>
      <c r="C70" s="59">
        <f t="shared" si="8"/>
        <v>52725.437899999997</v>
      </c>
      <c r="D70" s="11" t="str">
        <f t="shared" si="9"/>
        <v>vis</v>
      </c>
      <c r="E70" s="67">
        <f>VLOOKUP(C70,Active!C$21:E$972,3,FALSE)</f>
        <v>7689.4926422746003</v>
      </c>
      <c r="F70" s="15" t="s">
        <v>100</v>
      </c>
      <c r="G70" s="11" t="str">
        <f t="shared" si="10"/>
        <v>52725.4379</v>
      </c>
      <c r="H70" s="59">
        <f t="shared" si="11"/>
        <v>265.5</v>
      </c>
      <c r="I70" s="68" t="s">
        <v>542</v>
      </c>
      <c r="J70" s="69" t="s">
        <v>543</v>
      </c>
      <c r="K70" s="68" t="s">
        <v>544</v>
      </c>
      <c r="L70" s="68" t="s">
        <v>434</v>
      </c>
      <c r="M70" s="69" t="s">
        <v>173</v>
      </c>
      <c r="N70" s="69" t="s">
        <v>403</v>
      </c>
      <c r="O70" s="70" t="s">
        <v>533</v>
      </c>
      <c r="P70" s="71" t="s">
        <v>405</v>
      </c>
    </row>
    <row r="71" spans="1:16" ht="12.75" customHeight="1" thickBot="1" x14ac:dyDescent="0.25">
      <c r="A71" s="59" t="str">
        <f t="shared" si="6"/>
        <v>BAVM 158 </v>
      </c>
      <c r="B71" s="15" t="str">
        <f t="shared" si="7"/>
        <v>II</v>
      </c>
      <c r="C71" s="59">
        <f t="shared" si="8"/>
        <v>52730.519699999997</v>
      </c>
      <c r="D71" s="11" t="str">
        <f t="shared" si="9"/>
        <v>vis</v>
      </c>
      <c r="E71" s="67">
        <f>VLOOKUP(C71,Active!C$21:E$972,3,FALSE)</f>
        <v>7695.4924479403071</v>
      </c>
      <c r="F71" s="15" t="s">
        <v>100</v>
      </c>
      <c r="G71" s="11" t="str">
        <f t="shared" si="10"/>
        <v>52730.5197</v>
      </c>
      <c r="H71" s="59">
        <f t="shared" si="11"/>
        <v>271.5</v>
      </c>
      <c r="I71" s="68" t="s">
        <v>545</v>
      </c>
      <c r="J71" s="69" t="s">
        <v>546</v>
      </c>
      <c r="K71" s="68" t="s">
        <v>547</v>
      </c>
      <c r="L71" s="68" t="s">
        <v>439</v>
      </c>
      <c r="M71" s="69" t="s">
        <v>173</v>
      </c>
      <c r="N71" s="69" t="s">
        <v>403</v>
      </c>
      <c r="O71" s="70" t="s">
        <v>533</v>
      </c>
      <c r="P71" s="71" t="s">
        <v>405</v>
      </c>
    </row>
    <row r="72" spans="1:16" ht="12.75" customHeight="1" thickBot="1" x14ac:dyDescent="0.25">
      <c r="A72" s="59" t="str">
        <f t="shared" si="6"/>
        <v>IBVS 5493 </v>
      </c>
      <c r="B72" s="15" t="str">
        <f t="shared" si="7"/>
        <v>I</v>
      </c>
      <c r="C72" s="59">
        <f t="shared" si="8"/>
        <v>52742.801700000004</v>
      </c>
      <c r="D72" s="11" t="str">
        <f t="shared" si="9"/>
        <v>vis</v>
      </c>
      <c r="E72" s="67">
        <f>VLOOKUP(C72,Active!C$21:E$972,3,FALSE)</f>
        <v>7709.9931392674443</v>
      </c>
      <c r="F72" s="15" t="s">
        <v>100</v>
      </c>
      <c r="G72" s="11" t="str">
        <f t="shared" si="10"/>
        <v>52742.8017</v>
      </c>
      <c r="H72" s="59">
        <f t="shared" si="11"/>
        <v>286</v>
      </c>
      <c r="I72" s="68" t="s">
        <v>548</v>
      </c>
      <c r="J72" s="69" t="s">
        <v>549</v>
      </c>
      <c r="K72" s="68" t="s">
        <v>550</v>
      </c>
      <c r="L72" s="68" t="s">
        <v>500</v>
      </c>
      <c r="M72" s="69" t="s">
        <v>173</v>
      </c>
      <c r="N72" s="69" t="s">
        <v>174</v>
      </c>
      <c r="O72" s="70" t="s">
        <v>417</v>
      </c>
      <c r="P72" s="71" t="s">
        <v>537</v>
      </c>
    </row>
    <row r="73" spans="1:16" ht="12.75" customHeight="1" thickBot="1" x14ac:dyDescent="0.25">
      <c r="A73" s="59" t="str">
        <f t="shared" si="6"/>
        <v>BAVM 158 </v>
      </c>
      <c r="B73" s="15" t="str">
        <f t="shared" si="7"/>
        <v>I</v>
      </c>
      <c r="C73" s="59">
        <f t="shared" si="8"/>
        <v>52744.495199999998</v>
      </c>
      <c r="D73" s="11" t="str">
        <f t="shared" si="9"/>
        <v>vis</v>
      </c>
      <c r="E73" s="67">
        <f>VLOOKUP(C73,Active!C$21:E$972,3,FALSE)</f>
        <v>7711.992562876173</v>
      </c>
      <c r="F73" s="15" t="s">
        <v>100</v>
      </c>
      <c r="G73" s="11" t="str">
        <f t="shared" si="10"/>
        <v>52744.4952</v>
      </c>
      <c r="H73" s="59">
        <f t="shared" si="11"/>
        <v>288</v>
      </c>
      <c r="I73" s="68" t="s">
        <v>551</v>
      </c>
      <c r="J73" s="69" t="s">
        <v>552</v>
      </c>
      <c r="K73" s="68" t="s">
        <v>553</v>
      </c>
      <c r="L73" s="68" t="s">
        <v>434</v>
      </c>
      <c r="M73" s="69" t="s">
        <v>173</v>
      </c>
      <c r="N73" s="69" t="s">
        <v>435</v>
      </c>
      <c r="O73" s="70" t="s">
        <v>533</v>
      </c>
      <c r="P73" s="71" t="s">
        <v>405</v>
      </c>
    </row>
    <row r="74" spans="1:16" ht="12.75" customHeight="1" thickBot="1" x14ac:dyDescent="0.25">
      <c r="A74" s="59" t="str">
        <f t="shared" si="6"/>
        <v>IBVS 5494 </v>
      </c>
      <c r="B74" s="15" t="str">
        <f t="shared" si="7"/>
        <v>I</v>
      </c>
      <c r="C74" s="59">
        <f t="shared" si="8"/>
        <v>52750.424200000001</v>
      </c>
      <c r="D74" s="11" t="str">
        <f t="shared" si="9"/>
        <v>vis</v>
      </c>
      <c r="E74" s="67">
        <f>VLOOKUP(C74,Active!C$21:E$972,3,FALSE)</f>
        <v>7718.9926116368479</v>
      </c>
      <c r="F74" s="15" t="s">
        <v>100</v>
      </c>
      <c r="G74" s="11" t="str">
        <f t="shared" si="10"/>
        <v>52750.4242</v>
      </c>
      <c r="H74" s="59">
        <f t="shared" si="11"/>
        <v>295</v>
      </c>
      <c r="I74" s="68" t="s">
        <v>554</v>
      </c>
      <c r="J74" s="69" t="s">
        <v>555</v>
      </c>
      <c r="K74" s="68" t="s">
        <v>556</v>
      </c>
      <c r="L74" s="68" t="s">
        <v>434</v>
      </c>
      <c r="M74" s="69" t="s">
        <v>173</v>
      </c>
      <c r="N74" s="69" t="s">
        <v>174</v>
      </c>
      <c r="O74" s="70" t="s">
        <v>557</v>
      </c>
      <c r="P74" s="71" t="s">
        <v>558</v>
      </c>
    </row>
    <row r="75" spans="1:16" ht="12.75" customHeight="1" thickBot="1" x14ac:dyDescent="0.25">
      <c r="A75" s="59" t="str">
        <f t="shared" ref="A75:A106" si="12">P75</f>
        <v>IBVS 5493 </v>
      </c>
      <c r="B75" s="15" t="str">
        <f t="shared" ref="B75:B106" si="13">IF(H75=INT(H75),"I","II")</f>
        <v>I</v>
      </c>
      <c r="C75" s="59">
        <f t="shared" ref="C75:C106" si="14">1*G75</f>
        <v>52759.741099999999</v>
      </c>
      <c r="D75" s="11" t="str">
        <f t="shared" ref="D75:D106" si="15">VLOOKUP(F75,I$1:J$5,2,FALSE)</f>
        <v>vis</v>
      </c>
      <c r="E75" s="67">
        <f>VLOOKUP(C75,Active!C$21:E$972,3,FALSE)</f>
        <v>7729.9925701961793</v>
      </c>
      <c r="F75" s="15" t="s">
        <v>100</v>
      </c>
      <c r="G75" s="11" t="str">
        <f t="shared" ref="G75:G106" si="16">MID(I75,3,LEN(I75)-3)</f>
        <v>52759.7411</v>
      </c>
      <c r="H75" s="59">
        <f t="shared" ref="H75:H106" si="17">1*K75</f>
        <v>306</v>
      </c>
      <c r="I75" s="68" t="s">
        <v>559</v>
      </c>
      <c r="J75" s="69" t="s">
        <v>560</v>
      </c>
      <c r="K75" s="68" t="s">
        <v>561</v>
      </c>
      <c r="L75" s="68" t="s">
        <v>434</v>
      </c>
      <c r="M75" s="69" t="s">
        <v>173</v>
      </c>
      <c r="N75" s="69" t="s">
        <v>174</v>
      </c>
      <c r="O75" s="70" t="s">
        <v>417</v>
      </c>
      <c r="P75" s="71" t="s">
        <v>537</v>
      </c>
    </row>
    <row r="76" spans="1:16" ht="12.75" customHeight="1" thickBot="1" x14ac:dyDescent="0.25">
      <c r="A76" s="59" t="str">
        <f t="shared" si="12"/>
        <v>BAVM 158 </v>
      </c>
      <c r="B76" s="15" t="str">
        <f t="shared" si="13"/>
        <v>II</v>
      </c>
      <c r="C76" s="59">
        <f t="shared" si="14"/>
        <v>52764.3992</v>
      </c>
      <c r="D76" s="11" t="str">
        <f t="shared" si="15"/>
        <v>vis</v>
      </c>
      <c r="E76" s="67">
        <f>VLOOKUP(C76,Active!C$21:E$972,3,FALSE)</f>
        <v>7735.4921362498271</v>
      </c>
      <c r="F76" s="15" t="s">
        <v>100</v>
      </c>
      <c r="G76" s="11" t="str">
        <f t="shared" si="16"/>
        <v>52764.3992</v>
      </c>
      <c r="H76" s="59">
        <f t="shared" si="17"/>
        <v>311.5</v>
      </c>
      <c r="I76" s="68" t="s">
        <v>562</v>
      </c>
      <c r="J76" s="69" t="s">
        <v>563</v>
      </c>
      <c r="K76" s="68" t="s">
        <v>564</v>
      </c>
      <c r="L76" s="68" t="s">
        <v>496</v>
      </c>
      <c r="M76" s="69" t="s">
        <v>173</v>
      </c>
      <c r="N76" s="69" t="s">
        <v>403</v>
      </c>
      <c r="O76" s="70" t="s">
        <v>533</v>
      </c>
      <c r="P76" s="71" t="s">
        <v>405</v>
      </c>
    </row>
    <row r="77" spans="1:16" ht="12.75" customHeight="1" thickBot="1" x14ac:dyDescent="0.25">
      <c r="A77" s="59" t="str">
        <f t="shared" si="12"/>
        <v>BAVM 158 </v>
      </c>
      <c r="B77" s="15" t="str">
        <f t="shared" si="13"/>
        <v>I</v>
      </c>
      <c r="C77" s="59">
        <f t="shared" si="14"/>
        <v>52767.364000000001</v>
      </c>
      <c r="D77" s="11" t="str">
        <f t="shared" si="15"/>
        <v>vis</v>
      </c>
      <c r="E77" s="67">
        <f>VLOOKUP(C77,Active!C$21:E$972,3,FALSE)</f>
        <v>7738.9925148238945</v>
      </c>
      <c r="F77" s="15" t="s">
        <v>100</v>
      </c>
      <c r="G77" s="11" t="str">
        <f t="shared" si="16"/>
        <v>52767.3640</v>
      </c>
      <c r="H77" s="59">
        <f t="shared" si="17"/>
        <v>315</v>
      </c>
      <c r="I77" s="68" t="s">
        <v>565</v>
      </c>
      <c r="J77" s="69" t="s">
        <v>566</v>
      </c>
      <c r="K77" s="68" t="s">
        <v>567</v>
      </c>
      <c r="L77" s="68" t="s">
        <v>434</v>
      </c>
      <c r="M77" s="69" t="s">
        <v>173</v>
      </c>
      <c r="N77" s="69" t="s">
        <v>403</v>
      </c>
      <c r="O77" s="70" t="s">
        <v>497</v>
      </c>
      <c r="P77" s="71" t="s">
        <v>405</v>
      </c>
    </row>
    <row r="78" spans="1:16" ht="12.75" customHeight="1" thickBot="1" x14ac:dyDescent="0.25">
      <c r="A78" s="59" t="str">
        <f t="shared" si="12"/>
        <v>BAVM 173 </v>
      </c>
      <c r="B78" s="15" t="str">
        <f t="shared" si="13"/>
        <v>I</v>
      </c>
      <c r="C78" s="59">
        <f t="shared" si="14"/>
        <v>52783.457300000002</v>
      </c>
      <c r="D78" s="11" t="str">
        <f t="shared" si="15"/>
        <v>vis</v>
      </c>
      <c r="E78" s="67">
        <f>VLOOKUP(C78,Active!C$21:E$972,3,FALSE)</f>
        <v>7757.9930013680168</v>
      </c>
      <c r="F78" s="15" t="s">
        <v>100</v>
      </c>
      <c r="G78" s="11" t="str">
        <f t="shared" si="16"/>
        <v>52783.4573</v>
      </c>
      <c r="H78" s="59">
        <f t="shared" si="17"/>
        <v>334</v>
      </c>
      <c r="I78" s="68" t="s">
        <v>568</v>
      </c>
      <c r="J78" s="69" t="s">
        <v>569</v>
      </c>
      <c r="K78" s="68" t="s">
        <v>570</v>
      </c>
      <c r="L78" s="68" t="s">
        <v>416</v>
      </c>
      <c r="M78" s="69" t="s">
        <v>173</v>
      </c>
      <c r="N78" s="69" t="s">
        <v>100</v>
      </c>
      <c r="O78" s="70" t="s">
        <v>529</v>
      </c>
      <c r="P78" s="71" t="s">
        <v>571</v>
      </c>
    </row>
    <row r="79" spans="1:16" ht="12.75" customHeight="1" thickBot="1" x14ac:dyDescent="0.25">
      <c r="A79" s="59" t="str">
        <f t="shared" si="12"/>
        <v>OEJV 0074 </v>
      </c>
      <c r="B79" s="15" t="str">
        <f t="shared" si="13"/>
        <v>II</v>
      </c>
      <c r="C79" s="59">
        <f t="shared" si="14"/>
        <v>52836.393040000003</v>
      </c>
      <c r="D79" s="11" t="str">
        <f t="shared" si="15"/>
        <v>vis</v>
      </c>
      <c r="E79" s="67">
        <f>VLOOKUP(C79,Active!C$21:E$972,3,FALSE)</f>
        <v>7820.4913587945921</v>
      </c>
      <c r="F79" s="15" t="s">
        <v>100</v>
      </c>
      <c r="G79" s="11" t="str">
        <f t="shared" si="16"/>
        <v>52836.39304</v>
      </c>
      <c r="H79" s="59">
        <f t="shared" si="17"/>
        <v>396.5</v>
      </c>
      <c r="I79" s="68" t="s">
        <v>572</v>
      </c>
      <c r="J79" s="69" t="s">
        <v>573</v>
      </c>
      <c r="K79" s="68" t="s">
        <v>574</v>
      </c>
      <c r="L79" s="68" t="s">
        <v>575</v>
      </c>
      <c r="M79" s="69" t="s">
        <v>411</v>
      </c>
      <c r="N79" s="69" t="s">
        <v>92</v>
      </c>
      <c r="O79" s="70" t="s">
        <v>576</v>
      </c>
      <c r="P79" s="71" t="s">
        <v>426</v>
      </c>
    </row>
    <row r="80" spans="1:16" ht="12.75" customHeight="1" thickBot="1" x14ac:dyDescent="0.25">
      <c r="A80" s="59" t="str">
        <f t="shared" si="12"/>
        <v>BAVM 172 </v>
      </c>
      <c r="B80" s="15" t="str">
        <f t="shared" si="13"/>
        <v>II</v>
      </c>
      <c r="C80" s="59">
        <f t="shared" si="14"/>
        <v>52858.4159</v>
      </c>
      <c r="D80" s="11" t="str">
        <f t="shared" si="15"/>
        <v>vis</v>
      </c>
      <c r="E80" s="67">
        <f>VLOOKUP(C80,Active!C$21:E$972,3,FALSE)</f>
        <v>7846.4925552610102</v>
      </c>
      <c r="F80" s="15" t="s">
        <v>100</v>
      </c>
      <c r="G80" s="11" t="str">
        <f t="shared" si="16"/>
        <v>52858.4159</v>
      </c>
      <c r="H80" s="59">
        <f t="shared" si="17"/>
        <v>422.5</v>
      </c>
      <c r="I80" s="68" t="s">
        <v>577</v>
      </c>
      <c r="J80" s="69" t="s">
        <v>578</v>
      </c>
      <c r="K80" s="68" t="s">
        <v>579</v>
      </c>
      <c r="L80" s="68" t="s">
        <v>434</v>
      </c>
      <c r="M80" s="69" t="s">
        <v>173</v>
      </c>
      <c r="N80" s="69" t="s">
        <v>100</v>
      </c>
      <c r="O80" s="70" t="s">
        <v>430</v>
      </c>
      <c r="P80" s="71" t="s">
        <v>580</v>
      </c>
    </row>
    <row r="81" spans="1:16" ht="12.75" customHeight="1" thickBot="1" x14ac:dyDescent="0.25">
      <c r="A81" s="59" t="str">
        <f t="shared" si="12"/>
        <v>BAVM 173 </v>
      </c>
      <c r="B81" s="15" t="str">
        <f t="shared" si="13"/>
        <v>I</v>
      </c>
      <c r="C81" s="59">
        <f t="shared" si="14"/>
        <v>53110.395299999996</v>
      </c>
      <c r="D81" s="11" t="str">
        <f t="shared" si="15"/>
        <v>vis</v>
      </c>
      <c r="E81" s="67">
        <f>VLOOKUP(C81,Active!C$21:E$972,3,FALSE)</f>
        <v>8143.9909675876097</v>
      </c>
      <c r="F81" s="15" t="s">
        <v>100</v>
      </c>
      <c r="G81" s="11" t="str">
        <f t="shared" si="16"/>
        <v>53110.3953</v>
      </c>
      <c r="H81" s="59">
        <f t="shared" si="17"/>
        <v>720</v>
      </c>
      <c r="I81" s="68" t="s">
        <v>581</v>
      </c>
      <c r="J81" s="69" t="s">
        <v>582</v>
      </c>
      <c r="K81" s="68" t="s">
        <v>583</v>
      </c>
      <c r="L81" s="68" t="s">
        <v>584</v>
      </c>
      <c r="M81" s="69" t="s">
        <v>173</v>
      </c>
      <c r="N81" s="69" t="s">
        <v>403</v>
      </c>
      <c r="O81" s="70" t="s">
        <v>533</v>
      </c>
      <c r="P81" s="71" t="s">
        <v>571</v>
      </c>
    </row>
    <row r="82" spans="1:16" ht="12.75" customHeight="1" thickBot="1" x14ac:dyDescent="0.25">
      <c r="A82" s="59" t="str">
        <f t="shared" si="12"/>
        <v>BAVM 172 </v>
      </c>
      <c r="B82" s="15" t="str">
        <f t="shared" si="13"/>
        <v>I</v>
      </c>
      <c r="C82" s="59">
        <f t="shared" si="14"/>
        <v>53143.4277</v>
      </c>
      <c r="D82" s="11" t="str">
        <f t="shared" si="15"/>
        <v>vis</v>
      </c>
      <c r="E82" s="67">
        <f>VLOOKUP(C82,Active!C$21:E$972,3,FALSE)</f>
        <v>8182.9905308667439</v>
      </c>
      <c r="F82" s="15" t="s">
        <v>100</v>
      </c>
      <c r="G82" s="11" t="str">
        <f t="shared" si="16"/>
        <v>53143.4277</v>
      </c>
      <c r="H82" s="59">
        <f t="shared" si="17"/>
        <v>759</v>
      </c>
      <c r="I82" s="68" t="s">
        <v>585</v>
      </c>
      <c r="J82" s="69" t="s">
        <v>586</v>
      </c>
      <c r="K82" s="68" t="s">
        <v>587</v>
      </c>
      <c r="L82" s="68" t="s">
        <v>588</v>
      </c>
      <c r="M82" s="69" t="s">
        <v>173</v>
      </c>
      <c r="N82" s="69" t="s">
        <v>100</v>
      </c>
      <c r="O82" s="70" t="s">
        <v>430</v>
      </c>
      <c r="P82" s="71" t="s">
        <v>580</v>
      </c>
    </row>
    <row r="83" spans="1:16" ht="12.75" customHeight="1" thickBot="1" x14ac:dyDescent="0.25">
      <c r="A83" s="59" t="str">
        <f t="shared" si="12"/>
        <v>BAVM 173 </v>
      </c>
      <c r="B83" s="15" t="str">
        <f t="shared" si="13"/>
        <v>II</v>
      </c>
      <c r="C83" s="59">
        <f t="shared" si="14"/>
        <v>53151.475700000003</v>
      </c>
      <c r="D83" s="11" t="str">
        <f t="shared" si="15"/>
        <v>vis</v>
      </c>
      <c r="E83" s="67">
        <f>VLOOKUP(C83,Active!C$21:E$972,3,FALSE)</f>
        <v>8192.4923680105949</v>
      </c>
      <c r="F83" s="15" t="s">
        <v>100</v>
      </c>
      <c r="G83" s="11" t="str">
        <f t="shared" si="16"/>
        <v>53151.4757</v>
      </c>
      <c r="H83" s="59">
        <f t="shared" si="17"/>
        <v>768.5</v>
      </c>
      <c r="I83" s="68" t="s">
        <v>589</v>
      </c>
      <c r="J83" s="69" t="s">
        <v>590</v>
      </c>
      <c r="K83" s="68" t="s">
        <v>591</v>
      </c>
      <c r="L83" s="68" t="s">
        <v>434</v>
      </c>
      <c r="M83" s="69" t="s">
        <v>173</v>
      </c>
      <c r="N83" s="69" t="s">
        <v>403</v>
      </c>
      <c r="O83" s="70" t="s">
        <v>533</v>
      </c>
      <c r="P83" s="71" t="s">
        <v>571</v>
      </c>
    </row>
    <row r="84" spans="1:16" ht="12.75" customHeight="1" thickBot="1" x14ac:dyDescent="0.25">
      <c r="A84" s="59" t="str">
        <f t="shared" si="12"/>
        <v>BAVM 173 </v>
      </c>
      <c r="B84" s="15" t="str">
        <f t="shared" si="13"/>
        <v>I</v>
      </c>
      <c r="C84" s="59">
        <f t="shared" si="14"/>
        <v>53165.451500000003</v>
      </c>
      <c r="D84" s="11" t="str">
        <f t="shared" si="15"/>
        <v>vis</v>
      </c>
      <c r="E84" s="67">
        <f>VLOOKUP(C84,Active!C$21:E$972,3,FALSE)</f>
        <v>8208.9928371401911</v>
      </c>
      <c r="F84" s="15" t="s">
        <v>100</v>
      </c>
      <c r="G84" s="11" t="str">
        <f t="shared" si="16"/>
        <v>53165.4515</v>
      </c>
      <c r="H84" s="59">
        <f t="shared" si="17"/>
        <v>785</v>
      </c>
      <c r="I84" s="68" t="s">
        <v>592</v>
      </c>
      <c r="J84" s="69" t="s">
        <v>593</v>
      </c>
      <c r="K84" s="68" t="s">
        <v>594</v>
      </c>
      <c r="L84" s="68" t="s">
        <v>416</v>
      </c>
      <c r="M84" s="69" t="s">
        <v>173</v>
      </c>
      <c r="N84" s="69" t="s">
        <v>435</v>
      </c>
      <c r="O84" s="70" t="s">
        <v>595</v>
      </c>
      <c r="P84" s="71" t="s">
        <v>571</v>
      </c>
    </row>
    <row r="85" spans="1:16" ht="12.75" customHeight="1" thickBot="1" x14ac:dyDescent="0.25">
      <c r="A85" s="59" t="str">
        <f t="shared" si="12"/>
        <v>BAVM 173 </v>
      </c>
      <c r="B85" s="15" t="str">
        <f t="shared" si="13"/>
        <v>II</v>
      </c>
      <c r="C85" s="59">
        <f t="shared" si="14"/>
        <v>53179.425999999999</v>
      </c>
      <c r="D85" s="11" t="str">
        <f t="shared" si="15"/>
        <v>vis</v>
      </c>
      <c r="E85" s="67">
        <f>VLOOKUP(C85,Active!C$21:E$972,3,FALSE)</f>
        <v>8225.4917714302846</v>
      </c>
      <c r="F85" s="15" t="s">
        <v>100</v>
      </c>
      <c r="G85" s="11" t="str">
        <f t="shared" si="16"/>
        <v>53179.4260</v>
      </c>
      <c r="H85" s="59">
        <f t="shared" si="17"/>
        <v>801.5</v>
      </c>
      <c r="I85" s="68" t="s">
        <v>596</v>
      </c>
      <c r="J85" s="69" t="s">
        <v>597</v>
      </c>
      <c r="K85" s="68" t="s">
        <v>598</v>
      </c>
      <c r="L85" s="68" t="s">
        <v>457</v>
      </c>
      <c r="M85" s="69" t="s">
        <v>173</v>
      </c>
      <c r="N85" s="69" t="s">
        <v>403</v>
      </c>
      <c r="O85" s="70" t="s">
        <v>599</v>
      </c>
      <c r="P85" s="71" t="s">
        <v>571</v>
      </c>
    </row>
    <row r="86" spans="1:16" ht="12.75" customHeight="1" thickBot="1" x14ac:dyDescent="0.25">
      <c r="A86" s="59" t="str">
        <f t="shared" si="12"/>
        <v>OEJV 0003 </v>
      </c>
      <c r="B86" s="15" t="str">
        <f t="shared" si="13"/>
        <v>I</v>
      </c>
      <c r="C86" s="59">
        <f t="shared" si="14"/>
        <v>53453.438999999998</v>
      </c>
      <c r="D86" s="11" t="str">
        <f t="shared" si="15"/>
        <v>vis</v>
      </c>
      <c r="E86" s="67">
        <f>VLOOKUP(C86,Active!C$21:E$972,3,FALSE)</f>
        <v>8549.0040603588604</v>
      </c>
      <c r="F86" s="15" t="s">
        <v>100</v>
      </c>
      <c r="G86" s="11" t="str">
        <f t="shared" si="16"/>
        <v>53453.439</v>
      </c>
      <c r="H86" s="59">
        <f t="shared" si="17"/>
        <v>1125</v>
      </c>
      <c r="I86" s="68" t="s">
        <v>605</v>
      </c>
      <c r="J86" s="69" t="s">
        <v>606</v>
      </c>
      <c r="K86" s="68" t="s">
        <v>607</v>
      </c>
      <c r="L86" s="68" t="s">
        <v>421</v>
      </c>
      <c r="M86" s="69" t="s">
        <v>184</v>
      </c>
      <c r="N86" s="69"/>
      <c r="O86" s="70" t="s">
        <v>185</v>
      </c>
      <c r="P86" s="71" t="s">
        <v>608</v>
      </c>
    </row>
    <row r="87" spans="1:16" ht="12.75" customHeight="1" thickBot="1" x14ac:dyDescent="0.25">
      <c r="A87" s="59" t="str">
        <f t="shared" si="12"/>
        <v>BAVM 173 </v>
      </c>
      <c r="B87" s="15" t="str">
        <f t="shared" si="13"/>
        <v>I</v>
      </c>
      <c r="C87" s="59">
        <f t="shared" si="14"/>
        <v>53463.592900000003</v>
      </c>
      <c r="D87" s="11" t="str">
        <f t="shared" si="15"/>
        <v>vis</v>
      </c>
      <c r="E87" s="67">
        <f>VLOOKUP(C87,Active!C$21:E$972,3,FALSE)</f>
        <v>8560.9922194263254</v>
      </c>
      <c r="F87" s="15" t="s">
        <v>100</v>
      </c>
      <c r="G87" s="11" t="str">
        <f t="shared" si="16"/>
        <v>53463.5929</v>
      </c>
      <c r="H87" s="59">
        <f t="shared" si="17"/>
        <v>1137</v>
      </c>
      <c r="I87" s="68" t="s">
        <v>609</v>
      </c>
      <c r="J87" s="69" t="s">
        <v>610</v>
      </c>
      <c r="K87" s="68" t="s">
        <v>611</v>
      </c>
      <c r="L87" s="68" t="s">
        <v>439</v>
      </c>
      <c r="M87" s="69" t="s">
        <v>173</v>
      </c>
      <c r="N87" s="69" t="s">
        <v>435</v>
      </c>
      <c r="O87" s="70" t="s">
        <v>595</v>
      </c>
      <c r="P87" s="71" t="s">
        <v>571</v>
      </c>
    </row>
    <row r="88" spans="1:16" ht="12.75" customHeight="1" thickBot="1" x14ac:dyDescent="0.25">
      <c r="A88" s="59" t="str">
        <f t="shared" si="12"/>
        <v>BAVM 173 </v>
      </c>
      <c r="B88" s="15" t="str">
        <f t="shared" si="13"/>
        <v>I</v>
      </c>
      <c r="C88" s="59">
        <f t="shared" si="14"/>
        <v>53475.450400000002</v>
      </c>
      <c r="D88" s="11" t="str">
        <f t="shared" si="15"/>
        <v>vis</v>
      </c>
      <c r="E88" s="67">
        <f>VLOOKUP(C88,Active!C$21:E$972,3,FALSE)</f>
        <v>8574.9917266247794</v>
      </c>
      <c r="F88" s="15" t="s">
        <v>100</v>
      </c>
      <c r="G88" s="11" t="str">
        <f t="shared" si="16"/>
        <v>53475.4504</v>
      </c>
      <c r="H88" s="59">
        <f t="shared" si="17"/>
        <v>1151</v>
      </c>
      <c r="I88" s="68" t="s">
        <v>612</v>
      </c>
      <c r="J88" s="69" t="s">
        <v>613</v>
      </c>
      <c r="K88" s="68" t="s">
        <v>614</v>
      </c>
      <c r="L88" s="68" t="s">
        <v>457</v>
      </c>
      <c r="M88" s="69" t="s">
        <v>173</v>
      </c>
      <c r="N88" s="69" t="s">
        <v>435</v>
      </c>
      <c r="O88" s="70" t="s">
        <v>533</v>
      </c>
      <c r="P88" s="71" t="s">
        <v>571</v>
      </c>
    </row>
    <row r="89" spans="1:16" ht="12.75" customHeight="1" thickBot="1" x14ac:dyDescent="0.25">
      <c r="A89" s="59" t="str">
        <f t="shared" si="12"/>
        <v>OEJV 0074 </v>
      </c>
      <c r="B89" s="15" t="str">
        <f t="shared" si="13"/>
        <v>II</v>
      </c>
      <c r="C89" s="59">
        <f t="shared" si="14"/>
        <v>53484.348599999998</v>
      </c>
      <c r="D89" s="11" t="str">
        <f t="shared" si="15"/>
        <v>vis</v>
      </c>
      <c r="E89" s="67">
        <f>VLOOKUP(C89,Active!C$21:E$972,3,FALSE)</f>
        <v>8585.4973488008927</v>
      </c>
      <c r="F89" s="15" t="s">
        <v>100</v>
      </c>
      <c r="G89" s="11" t="str">
        <f t="shared" si="16"/>
        <v>53484.34860</v>
      </c>
      <c r="H89" s="59">
        <f t="shared" si="17"/>
        <v>1161.5</v>
      </c>
      <c r="I89" s="68" t="s">
        <v>615</v>
      </c>
      <c r="J89" s="69" t="s">
        <v>616</v>
      </c>
      <c r="K89" s="68" t="s">
        <v>617</v>
      </c>
      <c r="L89" s="68" t="s">
        <v>618</v>
      </c>
      <c r="M89" s="69" t="s">
        <v>411</v>
      </c>
      <c r="N89" s="69" t="s">
        <v>619</v>
      </c>
      <c r="O89" s="70" t="s">
        <v>576</v>
      </c>
      <c r="P89" s="71" t="s">
        <v>426</v>
      </c>
    </row>
    <row r="90" spans="1:16" ht="12.75" customHeight="1" thickBot="1" x14ac:dyDescent="0.25">
      <c r="A90" s="59" t="str">
        <f t="shared" si="12"/>
        <v>BAVM 178 </v>
      </c>
      <c r="B90" s="15" t="str">
        <f t="shared" si="13"/>
        <v>II</v>
      </c>
      <c r="C90" s="59">
        <f t="shared" si="14"/>
        <v>53764.698900000003</v>
      </c>
      <c r="D90" s="11" t="str">
        <f t="shared" si="15"/>
        <v>vis</v>
      </c>
      <c r="E90" s="67">
        <f>VLOOKUP(C90,Active!C$21:E$972,3,FALSE)</f>
        <v>8916.4917441573707</v>
      </c>
      <c r="F90" s="15" t="s">
        <v>100</v>
      </c>
      <c r="G90" s="11" t="str">
        <f t="shared" si="16"/>
        <v>53764.6989</v>
      </c>
      <c r="H90" s="59">
        <f t="shared" si="17"/>
        <v>1492.5</v>
      </c>
      <c r="I90" s="68" t="s">
        <v>625</v>
      </c>
      <c r="J90" s="69" t="s">
        <v>626</v>
      </c>
      <c r="K90" s="68" t="s">
        <v>627</v>
      </c>
      <c r="L90" s="68" t="s">
        <v>443</v>
      </c>
      <c r="M90" s="69" t="s">
        <v>411</v>
      </c>
      <c r="N90" s="69" t="s">
        <v>100</v>
      </c>
      <c r="O90" s="70" t="s">
        <v>628</v>
      </c>
      <c r="P90" s="71" t="s">
        <v>508</v>
      </c>
    </row>
    <row r="91" spans="1:16" ht="12.75" customHeight="1" thickBot="1" x14ac:dyDescent="0.25">
      <c r="A91" s="59" t="str">
        <f t="shared" si="12"/>
        <v>OEJV 0074 </v>
      </c>
      <c r="B91" s="15" t="str">
        <f t="shared" si="13"/>
        <v>I</v>
      </c>
      <c r="C91" s="59">
        <f t="shared" si="14"/>
        <v>53846.433550000002</v>
      </c>
      <c r="D91" s="11" t="str">
        <f t="shared" si="15"/>
        <v>vis</v>
      </c>
      <c r="E91" s="67">
        <f>VLOOKUP(C91,Active!C$21:E$972,3,FALSE)</f>
        <v>9012.991412809135</v>
      </c>
      <c r="F91" s="15" t="s">
        <v>100</v>
      </c>
      <c r="G91" s="11" t="str">
        <f t="shared" si="16"/>
        <v>53846.43355</v>
      </c>
      <c r="H91" s="59">
        <f t="shared" si="17"/>
        <v>1589</v>
      </c>
      <c r="I91" s="68" t="s">
        <v>629</v>
      </c>
      <c r="J91" s="69" t="s">
        <v>630</v>
      </c>
      <c r="K91" s="68" t="s">
        <v>631</v>
      </c>
      <c r="L91" s="68" t="s">
        <v>632</v>
      </c>
      <c r="M91" s="69" t="s">
        <v>411</v>
      </c>
      <c r="N91" s="69" t="s">
        <v>47</v>
      </c>
      <c r="O91" s="70" t="s">
        <v>633</v>
      </c>
      <c r="P91" s="71" t="s">
        <v>426</v>
      </c>
    </row>
    <row r="92" spans="1:16" ht="12.75" customHeight="1" thickBot="1" x14ac:dyDescent="0.25">
      <c r="A92" s="59" t="str">
        <f t="shared" si="12"/>
        <v>IBVS 5707 </v>
      </c>
      <c r="B92" s="15" t="str">
        <f t="shared" si="13"/>
        <v>II</v>
      </c>
      <c r="C92" s="59">
        <f t="shared" si="14"/>
        <v>53849.399599999997</v>
      </c>
      <c r="D92" s="11" t="str">
        <f t="shared" si="15"/>
        <v>vis</v>
      </c>
      <c r="E92" s="67">
        <f>VLOOKUP(C92,Active!C$21:E$972,3,FALSE)</f>
        <v>9016.4932671904062</v>
      </c>
      <c r="F92" s="15" t="s">
        <v>100</v>
      </c>
      <c r="G92" s="11" t="str">
        <f t="shared" si="16"/>
        <v>53849.3996</v>
      </c>
      <c r="H92" s="59">
        <f t="shared" si="17"/>
        <v>1592.5</v>
      </c>
      <c r="I92" s="68" t="s">
        <v>634</v>
      </c>
      <c r="J92" s="69" t="s">
        <v>635</v>
      </c>
      <c r="K92" s="68" t="s">
        <v>636</v>
      </c>
      <c r="L92" s="68" t="s">
        <v>637</v>
      </c>
      <c r="M92" s="69" t="s">
        <v>173</v>
      </c>
      <c r="N92" s="69" t="s">
        <v>174</v>
      </c>
      <c r="O92" s="70" t="s">
        <v>638</v>
      </c>
      <c r="P92" s="71" t="s">
        <v>639</v>
      </c>
    </row>
    <row r="93" spans="1:16" ht="12.75" customHeight="1" thickBot="1" x14ac:dyDescent="0.25">
      <c r="A93" s="59" t="str">
        <f t="shared" si="12"/>
        <v>BAVM 186 </v>
      </c>
      <c r="B93" s="15" t="str">
        <f t="shared" si="13"/>
        <v>I</v>
      </c>
      <c r="C93" s="59">
        <f t="shared" si="14"/>
        <v>53863.373099999997</v>
      </c>
      <c r="D93" s="11" t="str">
        <f t="shared" si="15"/>
        <v>vis</v>
      </c>
      <c r="E93" s="67">
        <f>VLOOKUP(C93,Active!C$21:E$972,3,FALSE)</f>
        <v>9032.9910208347337</v>
      </c>
      <c r="F93" s="15" t="s">
        <v>100</v>
      </c>
      <c r="G93" s="11" t="str">
        <f t="shared" si="16"/>
        <v>53863.3731</v>
      </c>
      <c r="H93" s="59">
        <f t="shared" si="17"/>
        <v>1609</v>
      </c>
      <c r="I93" s="68" t="s">
        <v>640</v>
      </c>
      <c r="J93" s="69" t="s">
        <v>641</v>
      </c>
      <c r="K93" s="68" t="s">
        <v>642</v>
      </c>
      <c r="L93" s="68" t="s">
        <v>643</v>
      </c>
      <c r="M93" s="69" t="s">
        <v>411</v>
      </c>
      <c r="N93" s="69" t="e">
        <f>-#NAME?</f>
        <v>#NAME?</v>
      </c>
      <c r="O93" s="70" t="s">
        <v>644</v>
      </c>
      <c r="P93" s="71" t="s">
        <v>645</v>
      </c>
    </row>
    <row r="94" spans="1:16" ht="12.75" customHeight="1" thickBot="1" x14ac:dyDescent="0.25">
      <c r="A94" s="59" t="str">
        <f t="shared" si="12"/>
        <v>OEJV 0074 </v>
      </c>
      <c r="B94" s="15" t="str">
        <f t="shared" si="13"/>
        <v>II</v>
      </c>
      <c r="C94" s="59">
        <f t="shared" si="14"/>
        <v>53866.338739999999</v>
      </c>
      <c r="D94" s="11" t="str">
        <f t="shared" si="15"/>
        <v>vis</v>
      </c>
      <c r="E94" s="67">
        <f>VLOOKUP(C94,Active!C$21:E$972,3,FALSE)</f>
        <v>9036.4923911512487</v>
      </c>
      <c r="F94" s="15" t="s">
        <v>100</v>
      </c>
      <c r="G94" s="11" t="str">
        <f t="shared" si="16"/>
        <v>53866.33874</v>
      </c>
      <c r="H94" s="59">
        <f t="shared" si="17"/>
        <v>1612.5</v>
      </c>
      <c r="I94" s="68" t="s">
        <v>646</v>
      </c>
      <c r="J94" s="69" t="s">
        <v>647</v>
      </c>
      <c r="K94" s="68">
        <v>1612.5</v>
      </c>
      <c r="L94" s="68" t="s">
        <v>648</v>
      </c>
      <c r="M94" s="69" t="s">
        <v>411</v>
      </c>
      <c r="N94" s="69" t="s">
        <v>92</v>
      </c>
      <c r="O94" s="70" t="s">
        <v>576</v>
      </c>
      <c r="P94" s="71" t="s">
        <v>426</v>
      </c>
    </row>
    <row r="95" spans="1:16" ht="12.75" customHeight="1" thickBot="1" x14ac:dyDescent="0.25">
      <c r="A95" s="59" t="str">
        <f t="shared" si="12"/>
        <v>OEJV 0074 </v>
      </c>
      <c r="B95" s="15" t="str">
        <f t="shared" si="13"/>
        <v>II</v>
      </c>
      <c r="C95" s="59">
        <f t="shared" si="14"/>
        <v>53899.372459999999</v>
      </c>
      <c r="D95" s="11" t="str">
        <f t="shared" si="15"/>
        <v>vis</v>
      </c>
      <c r="E95" s="67">
        <f>VLOOKUP(C95,Active!C$21:E$972,3,FALSE)</f>
        <v>9075.493512882791</v>
      </c>
      <c r="F95" s="15" t="s">
        <v>100</v>
      </c>
      <c r="G95" s="11" t="str">
        <f t="shared" si="16"/>
        <v>53899.37246</v>
      </c>
      <c r="H95" s="59">
        <f t="shared" si="17"/>
        <v>1651.5</v>
      </c>
      <c r="I95" s="68" t="s">
        <v>649</v>
      </c>
      <c r="J95" s="69" t="s">
        <v>650</v>
      </c>
      <c r="K95" s="68">
        <v>1651.5</v>
      </c>
      <c r="L95" s="68" t="s">
        <v>651</v>
      </c>
      <c r="M95" s="69" t="s">
        <v>411</v>
      </c>
      <c r="N95" s="69" t="s">
        <v>92</v>
      </c>
      <c r="O95" s="70" t="s">
        <v>576</v>
      </c>
      <c r="P95" s="71" t="s">
        <v>426</v>
      </c>
    </row>
    <row r="96" spans="1:16" ht="12.75" customHeight="1" thickBot="1" x14ac:dyDescent="0.25">
      <c r="A96" s="59" t="str">
        <f t="shared" si="12"/>
        <v>OEJV 0074 </v>
      </c>
      <c r="B96" s="15" t="str">
        <f t="shared" si="13"/>
        <v>II</v>
      </c>
      <c r="C96" s="59">
        <f t="shared" si="14"/>
        <v>53910.382460000001</v>
      </c>
      <c r="D96" s="11" t="str">
        <f t="shared" si="15"/>
        <v>vis</v>
      </c>
      <c r="E96" s="67">
        <f>VLOOKUP(C96,Active!C$21:E$972,3,FALSE)</f>
        <v>9088.4924227925567</v>
      </c>
      <c r="F96" s="15" t="s">
        <v>100</v>
      </c>
      <c r="G96" s="11" t="str">
        <f t="shared" si="16"/>
        <v>53910.38246</v>
      </c>
      <c r="H96" s="59">
        <f t="shared" si="17"/>
        <v>1664.5</v>
      </c>
      <c r="I96" s="68" t="s">
        <v>652</v>
      </c>
      <c r="J96" s="69" t="s">
        <v>653</v>
      </c>
      <c r="K96" s="68">
        <v>1664.5</v>
      </c>
      <c r="L96" s="68" t="s">
        <v>654</v>
      </c>
      <c r="M96" s="69" t="s">
        <v>411</v>
      </c>
      <c r="N96" s="69" t="s">
        <v>619</v>
      </c>
      <c r="O96" s="70" t="s">
        <v>576</v>
      </c>
      <c r="P96" s="71" t="s">
        <v>426</v>
      </c>
    </row>
    <row r="97" spans="1:16" ht="12.75" customHeight="1" thickBot="1" x14ac:dyDescent="0.25">
      <c r="A97" s="59" t="str">
        <f t="shared" si="12"/>
        <v>BAVM 186 </v>
      </c>
      <c r="B97" s="15" t="str">
        <f t="shared" si="13"/>
        <v>I</v>
      </c>
      <c r="C97" s="59">
        <f t="shared" si="14"/>
        <v>54206.406199999998</v>
      </c>
      <c r="D97" s="11" t="str">
        <f t="shared" si="15"/>
        <v>vis</v>
      </c>
      <c r="E97" s="67">
        <f>VLOOKUP(C97,Active!C$21:E$972,3,FALSE)</f>
        <v>9437.9915987608383</v>
      </c>
      <c r="F97" s="15" t="s">
        <v>100</v>
      </c>
      <c r="G97" s="11" t="str">
        <f t="shared" si="16"/>
        <v>54206.4062</v>
      </c>
      <c r="H97" s="59">
        <f t="shared" si="17"/>
        <v>2014</v>
      </c>
      <c r="I97" s="68" t="s">
        <v>655</v>
      </c>
      <c r="J97" s="69" t="s">
        <v>656</v>
      </c>
      <c r="K97" s="68">
        <v>2014</v>
      </c>
      <c r="L97" s="68" t="s">
        <v>443</v>
      </c>
      <c r="M97" s="69" t="s">
        <v>411</v>
      </c>
      <c r="N97" s="69" t="s">
        <v>100</v>
      </c>
      <c r="O97" s="70" t="s">
        <v>430</v>
      </c>
      <c r="P97" s="71" t="s">
        <v>645</v>
      </c>
    </row>
    <row r="98" spans="1:16" ht="12.75" customHeight="1" thickBot="1" x14ac:dyDescent="0.25">
      <c r="A98" s="59" t="str">
        <f t="shared" si="12"/>
        <v>BAVM 201 </v>
      </c>
      <c r="B98" s="15" t="str">
        <f t="shared" si="13"/>
        <v>II</v>
      </c>
      <c r="C98" s="59">
        <f t="shared" si="14"/>
        <v>54596.447800000002</v>
      </c>
      <c r="D98" s="11" t="str">
        <f t="shared" si="15"/>
        <v>vis</v>
      </c>
      <c r="E98" s="67">
        <f>VLOOKUP(C98,Active!C$21:E$972,3,FALSE)</f>
        <v>9898.4925632894046</v>
      </c>
      <c r="F98" s="15" t="s">
        <v>100</v>
      </c>
      <c r="G98" s="11" t="str">
        <f t="shared" si="16"/>
        <v>54596.4478</v>
      </c>
      <c r="H98" s="59">
        <f t="shared" si="17"/>
        <v>2474.5</v>
      </c>
      <c r="I98" s="68" t="s">
        <v>657</v>
      </c>
      <c r="J98" s="69" t="s">
        <v>658</v>
      </c>
      <c r="K98" s="68">
        <v>2474.5</v>
      </c>
      <c r="L98" s="68" t="s">
        <v>347</v>
      </c>
      <c r="M98" s="69" t="s">
        <v>411</v>
      </c>
      <c r="N98" s="69" t="e">
        <f>-#NAME?</f>
        <v>#NAME?</v>
      </c>
      <c r="O98" s="70" t="s">
        <v>533</v>
      </c>
      <c r="P98" s="71" t="s">
        <v>659</v>
      </c>
    </row>
    <row r="99" spans="1:16" ht="12.75" customHeight="1" thickBot="1" x14ac:dyDescent="0.25">
      <c r="A99" s="59" t="str">
        <f t="shared" si="12"/>
        <v>OEJV 0116 </v>
      </c>
      <c r="B99" s="15" t="str">
        <f t="shared" si="13"/>
        <v>I</v>
      </c>
      <c r="C99" s="59">
        <f t="shared" si="14"/>
        <v>54671.404999999999</v>
      </c>
      <c r="D99" s="11" t="str">
        <f t="shared" si="15"/>
        <v>vis</v>
      </c>
      <c r="E99" s="67">
        <f>VLOOKUP(C99,Active!C$21:E$972,3,FALSE)</f>
        <v>9986.9904642783222</v>
      </c>
      <c r="F99" s="15" t="s">
        <v>100</v>
      </c>
      <c r="G99" s="11" t="str">
        <f t="shared" si="16"/>
        <v>54671.405</v>
      </c>
      <c r="H99" s="59">
        <f t="shared" si="17"/>
        <v>2563</v>
      </c>
      <c r="I99" s="68" t="s">
        <v>660</v>
      </c>
      <c r="J99" s="69" t="s">
        <v>661</v>
      </c>
      <c r="K99" s="68">
        <v>2563</v>
      </c>
      <c r="L99" s="68" t="s">
        <v>136</v>
      </c>
      <c r="M99" s="69" t="s">
        <v>411</v>
      </c>
      <c r="N99" s="69" t="s">
        <v>403</v>
      </c>
      <c r="O99" s="70" t="s">
        <v>283</v>
      </c>
      <c r="P99" s="71" t="s">
        <v>662</v>
      </c>
    </row>
    <row r="100" spans="1:16" ht="12.75" customHeight="1" thickBot="1" x14ac:dyDescent="0.25">
      <c r="A100" s="59" t="str">
        <f t="shared" si="12"/>
        <v>BAVM 209 </v>
      </c>
      <c r="B100" s="15" t="str">
        <f t="shared" si="13"/>
        <v>I</v>
      </c>
      <c r="C100" s="59">
        <f t="shared" si="14"/>
        <v>54931.432500000003</v>
      </c>
      <c r="D100" s="11" t="str">
        <f t="shared" si="15"/>
        <v>vis</v>
      </c>
      <c r="E100" s="67">
        <f>VLOOKUP(C100,Active!C$21:E$972,3,FALSE)</f>
        <v>10293.990831813353</v>
      </c>
      <c r="F100" s="15" t="s">
        <v>100</v>
      </c>
      <c r="G100" s="11" t="str">
        <f t="shared" si="16"/>
        <v>54931.4325</v>
      </c>
      <c r="H100" s="59">
        <f t="shared" si="17"/>
        <v>2870</v>
      </c>
      <c r="I100" s="68" t="s">
        <v>663</v>
      </c>
      <c r="J100" s="69" t="s">
        <v>664</v>
      </c>
      <c r="K100" s="68">
        <v>2870</v>
      </c>
      <c r="L100" s="68" t="s">
        <v>665</v>
      </c>
      <c r="M100" s="69" t="s">
        <v>411</v>
      </c>
      <c r="N100" s="69" t="s">
        <v>100</v>
      </c>
      <c r="O100" s="70" t="s">
        <v>430</v>
      </c>
      <c r="P100" s="71" t="s">
        <v>666</v>
      </c>
    </row>
    <row r="101" spans="1:16" ht="12.75" customHeight="1" thickBot="1" x14ac:dyDescent="0.25">
      <c r="A101" s="59" t="str">
        <f t="shared" si="12"/>
        <v>BAVM 209 </v>
      </c>
      <c r="B101" s="15" t="str">
        <f t="shared" si="13"/>
        <v>II</v>
      </c>
      <c r="C101" s="59">
        <f t="shared" si="14"/>
        <v>54939.479099999997</v>
      </c>
      <c r="D101" s="11" t="str">
        <f t="shared" si="15"/>
        <v>vis</v>
      </c>
      <c r="E101" s="67">
        <f>VLOOKUP(C101,Active!C$21:E$972,3,FALSE)</f>
        <v>10303.491016053118</v>
      </c>
      <c r="F101" s="15" t="s">
        <v>100</v>
      </c>
      <c r="G101" s="11" t="str">
        <f t="shared" si="16"/>
        <v>54939.4791</v>
      </c>
      <c r="H101" s="59">
        <f t="shared" si="17"/>
        <v>2879.5</v>
      </c>
      <c r="I101" s="68" t="s">
        <v>667</v>
      </c>
      <c r="J101" s="69" t="s">
        <v>668</v>
      </c>
      <c r="K101" s="68">
        <v>2879.5</v>
      </c>
      <c r="L101" s="68" t="s">
        <v>457</v>
      </c>
      <c r="M101" s="69" t="s">
        <v>411</v>
      </c>
      <c r="N101" s="69" t="s">
        <v>403</v>
      </c>
      <c r="O101" s="70" t="s">
        <v>669</v>
      </c>
      <c r="P101" s="71" t="s">
        <v>666</v>
      </c>
    </row>
    <row r="102" spans="1:16" ht="12.75" customHeight="1" thickBot="1" x14ac:dyDescent="0.25">
      <c r="A102" s="59" t="str">
        <f t="shared" si="12"/>
        <v>BAVM 209 </v>
      </c>
      <c r="B102" s="15" t="str">
        <f t="shared" si="13"/>
        <v>II</v>
      </c>
      <c r="C102" s="59">
        <f t="shared" si="14"/>
        <v>54940.325199999999</v>
      </c>
      <c r="D102" s="11" t="str">
        <f t="shared" si="15"/>
        <v>vis</v>
      </c>
      <c r="E102" s="67">
        <f>VLOOKUP(C102,Active!C$21:E$972,3,FALSE)</f>
        <v>10304.489960437741</v>
      </c>
      <c r="F102" s="15" t="s">
        <v>100</v>
      </c>
      <c r="G102" s="11" t="str">
        <f t="shared" si="16"/>
        <v>54940.3252</v>
      </c>
      <c r="H102" s="59">
        <f t="shared" si="17"/>
        <v>2880.5</v>
      </c>
      <c r="I102" s="68" t="s">
        <v>670</v>
      </c>
      <c r="J102" s="69" t="s">
        <v>671</v>
      </c>
      <c r="K102" s="68">
        <v>2880.5</v>
      </c>
      <c r="L102" s="68" t="s">
        <v>362</v>
      </c>
      <c r="M102" s="69" t="s">
        <v>411</v>
      </c>
      <c r="N102" s="69" t="s">
        <v>403</v>
      </c>
      <c r="O102" s="70" t="s">
        <v>669</v>
      </c>
      <c r="P102" s="71" t="s">
        <v>666</v>
      </c>
    </row>
    <row r="103" spans="1:16" ht="12.75" customHeight="1" thickBot="1" x14ac:dyDescent="0.25">
      <c r="A103" s="59" t="str">
        <f t="shared" si="12"/>
        <v>BAVM 209 </v>
      </c>
      <c r="B103" s="15" t="str">
        <f t="shared" si="13"/>
        <v>I</v>
      </c>
      <c r="C103" s="59">
        <f t="shared" si="14"/>
        <v>54948.372300000003</v>
      </c>
      <c r="D103" s="11" t="str">
        <f t="shared" si="15"/>
        <v>vis</v>
      </c>
      <c r="E103" s="67">
        <f>VLOOKUP(C103,Active!C$21:E$972,3,FALSE)</f>
        <v>10313.990735000401</v>
      </c>
      <c r="F103" s="15" t="s">
        <v>100</v>
      </c>
      <c r="G103" s="11" t="str">
        <f t="shared" si="16"/>
        <v>54948.3723</v>
      </c>
      <c r="H103" s="59">
        <f t="shared" si="17"/>
        <v>2890</v>
      </c>
      <c r="I103" s="68" t="s">
        <v>672</v>
      </c>
      <c r="J103" s="69" t="s">
        <v>673</v>
      </c>
      <c r="K103" s="68">
        <v>2890</v>
      </c>
      <c r="L103" s="68" t="s">
        <v>429</v>
      </c>
      <c r="M103" s="69" t="s">
        <v>411</v>
      </c>
      <c r="N103" s="69" t="s">
        <v>403</v>
      </c>
      <c r="O103" s="70" t="s">
        <v>669</v>
      </c>
      <c r="P103" s="71" t="s">
        <v>666</v>
      </c>
    </row>
    <row r="104" spans="1:16" ht="12.75" customHeight="1" thickBot="1" x14ac:dyDescent="0.25">
      <c r="A104" s="59" t="str">
        <f t="shared" si="12"/>
        <v>BAVM 209 </v>
      </c>
      <c r="B104" s="15" t="str">
        <f t="shared" si="13"/>
        <v>II</v>
      </c>
      <c r="C104" s="59">
        <f t="shared" si="14"/>
        <v>54956.418400000002</v>
      </c>
      <c r="D104" s="11" t="str">
        <f t="shared" si="15"/>
        <v>vis</v>
      </c>
      <c r="E104" s="67">
        <f>VLOOKUP(C104,Active!C$21:E$972,3,FALSE)</f>
        <v>10323.490328917289</v>
      </c>
      <c r="F104" s="15" t="s">
        <v>100</v>
      </c>
      <c r="G104" s="11" t="str">
        <f t="shared" si="16"/>
        <v>54956.4184</v>
      </c>
      <c r="H104" s="59">
        <f t="shared" si="17"/>
        <v>2899.5</v>
      </c>
      <c r="I104" s="68" t="s">
        <v>674</v>
      </c>
      <c r="J104" s="69" t="s">
        <v>675</v>
      </c>
      <c r="K104" s="68">
        <v>2899.5</v>
      </c>
      <c r="L104" s="68" t="s">
        <v>402</v>
      </c>
      <c r="M104" s="69" t="s">
        <v>411</v>
      </c>
      <c r="N104" s="69" t="s">
        <v>403</v>
      </c>
      <c r="O104" s="70" t="s">
        <v>669</v>
      </c>
      <c r="P104" s="71" t="s">
        <v>666</v>
      </c>
    </row>
    <row r="105" spans="1:16" ht="12.75" customHeight="1" thickBot="1" x14ac:dyDescent="0.25">
      <c r="A105" s="59" t="str">
        <f t="shared" si="12"/>
        <v>IBVS 5894 </v>
      </c>
      <c r="B105" s="15" t="str">
        <f t="shared" si="13"/>
        <v>II</v>
      </c>
      <c r="C105" s="59">
        <f t="shared" si="14"/>
        <v>54965.739399999999</v>
      </c>
      <c r="D105" s="11" t="str">
        <f t="shared" si="15"/>
        <v>vis</v>
      </c>
      <c r="E105" s="67">
        <f>VLOOKUP(C105,Active!C$21:E$972,3,FALSE)</f>
        <v>10334.495128124268</v>
      </c>
      <c r="F105" s="15" t="s">
        <v>100</v>
      </c>
      <c r="G105" s="11" t="str">
        <f t="shared" si="16"/>
        <v>54965.7394</v>
      </c>
      <c r="H105" s="59">
        <f t="shared" si="17"/>
        <v>2910.5</v>
      </c>
      <c r="I105" s="68" t="s">
        <v>676</v>
      </c>
      <c r="J105" s="69" t="s">
        <v>677</v>
      </c>
      <c r="K105" s="68">
        <v>2910.5</v>
      </c>
      <c r="L105" s="68" t="s">
        <v>678</v>
      </c>
      <c r="M105" s="69" t="s">
        <v>411</v>
      </c>
      <c r="N105" s="69" t="s">
        <v>100</v>
      </c>
      <c r="O105" s="70" t="s">
        <v>306</v>
      </c>
      <c r="P105" s="71" t="s">
        <v>679</v>
      </c>
    </row>
    <row r="106" spans="1:16" ht="12.75" customHeight="1" thickBot="1" x14ac:dyDescent="0.25">
      <c r="A106" s="59" t="str">
        <f t="shared" si="12"/>
        <v>BAVM 220 </v>
      </c>
      <c r="B106" s="15" t="str">
        <f t="shared" si="13"/>
        <v>II</v>
      </c>
      <c r="C106" s="59">
        <f t="shared" si="14"/>
        <v>55642.485099999998</v>
      </c>
      <c r="D106" s="11" t="str">
        <f t="shared" si="15"/>
        <v>vis</v>
      </c>
      <c r="E106" s="67">
        <f>VLOOKUP(C106,Active!C$21:E$972,3,FALSE)</f>
        <v>11133.492075092374</v>
      </c>
      <c r="F106" s="15" t="s">
        <v>100</v>
      </c>
      <c r="G106" s="11" t="str">
        <f t="shared" si="16"/>
        <v>55642.4851</v>
      </c>
      <c r="H106" s="59">
        <f t="shared" si="17"/>
        <v>3709.5</v>
      </c>
      <c r="I106" s="68" t="s">
        <v>680</v>
      </c>
      <c r="J106" s="69" t="s">
        <v>681</v>
      </c>
      <c r="K106" s="68">
        <v>3709.5</v>
      </c>
      <c r="L106" s="68" t="s">
        <v>347</v>
      </c>
      <c r="M106" s="69" t="s">
        <v>411</v>
      </c>
      <c r="N106" s="69" t="s">
        <v>100</v>
      </c>
      <c r="O106" s="70" t="s">
        <v>533</v>
      </c>
      <c r="P106" s="71" t="s">
        <v>682</v>
      </c>
    </row>
    <row r="107" spans="1:16" ht="12.75" customHeight="1" thickBot="1" x14ac:dyDescent="0.25">
      <c r="A107" s="59" t="str">
        <f t="shared" ref="A107:A138" si="18">P107</f>
        <v>IBVS 5992 </v>
      </c>
      <c r="B107" s="15" t="str">
        <f t="shared" ref="B107:B138" si="19">IF(H107=INT(H107),"I","II")</f>
        <v>I</v>
      </c>
      <c r="C107" s="59">
        <f t="shared" ref="C107:C138" si="20">1*G107</f>
        <v>55653.918599999997</v>
      </c>
      <c r="D107" s="11" t="str">
        <f t="shared" ref="D107:D138" si="21">VLOOKUP(F107,I$1:J$5,2,FALSE)</f>
        <v>vis</v>
      </c>
      <c r="E107" s="67">
        <f>VLOOKUP(C107,Active!C$21:E$972,3,FALSE)</f>
        <v>11146.99098848504</v>
      </c>
      <c r="F107" s="15" t="s">
        <v>100</v>
      </c>
      <c r="G107" s="11" t="str">
        <f t="shared" ref="G107:G138" si="22">MID(I107,3,LEN(I107)-3)</f>
        <v>55653.9186</v>
      </c>
      <c r="H107" s="59">
        <f t="shared" ref="H107:H138" si="23">1*K107</f>
        <v>3723</v>
      </c>
      <c r="I107" s="68" t="s">
        <v>683</v>
      </c>
      <c r="J107" s="69" t="s">
        <v>684</v>
      </c>
      <c r="K107" s="68">
        <v>3723</v>
      </c>
      <c r="L107" s="68" t="s">
        <v>443</v>
      </c>
      <c r="M107" s="69" t="s">
        <v>411</v>
      </c>
      <c r="N107" s="69" t="s">
        <v>100</v>
      </c>
      <c r="O107" s="70" t="s">
        <v>306</v>
      </c>
      <c r="P107" s="71" t="s">
        <v>685</v>
      </c>
    </row>
    <row r="108" spans="1:16" ht="12.75" customHeight="1" thickBot="1" x14ac:dyDescent="0.25">
      <c r="A108" s="59" t="str">
        <f t="shared" si="18"/>
        <v>BAVM 220 </v>
      </c>
      <c r="B108" s="15" t="str">
        <f t="shared" si="19"/>
        <v>I</v>
      </c>
      <c r="C108" s="59">
        <f t="shared" si="20"/>
        <v>55662.387799999997</v>
      </c>
      <c r="D108" s="11" t="str">
        <f t="shared" si="21"/>
        <v>vis</v>
      </c>
      <c r="E108" s="67">
        <f>VLOOKUP(C108,Active!C$21:E$972,3,FALSE)</f>
        <v>11156.990113626525</v>
      </c>
      <c r="F108" s="15" t="s">
        <v>100</v>
      </c>
      <c r="G108" s="11" t="str">
        <f t="shared" si="22"/>
        <v>55662.3878</v>
      </c>
      <c r="H108" s="59">
        <f t="shared" si="23"/>
        <v>3733</v>
      </c>
      <c r="I108" s="68" t="s">
        <v>686</v>
      </c>
      <c r="J108" s="69" t="s">
        <v>687</v>
      </c>
      <c r="K108" s="68">
        <v>3733</v>
      </c>
      <c r="L108" s="68" t="s">
        <v>402</v>
      </c>
      <c r="M108" s="69" t="s">
        <v>411</v>
      </c>
      <c r="N108" s="69" t="s">
        <v>403</v>
      </c>
      <c r="O108" s="70" t="s">
        <v>688</v>
      </c>
      <c r="P108" s="71" t="s">
        <v>682</v>
      </c>
    </row>
    <row r="109" spans="1:16" ht="12.75" customHeight="1" thickBot="1" x14ac:dyDescent="0.25">
      <c r="A109" s="59" t="str">
        <f t="shared" si="18"/>
        <v>IBVS 5992 </v>
      </c>
      <c r="B109" s="15" t="str">
        <f t="shared" si="19"/>
        <v>I</v>
      </c>
      <c r="C109" s="59">
        <f t="shared" si="20"/>
        <v>55698.810799999999</v>
      </c>
      <c r="D109" s="11" t="str">
        <f t="shared" si="21"/>
        <v>vis</v>
      </c>
      <c r="E109" s="67">
        <f>VLOOKUP(C109,Active!C$21:E$972,3,FALSE)</f>
        <v>11199.992774447897</v>
      </c>
      <c r="F109" s="15" t="s">
        <v>100</v>
      </c>
      <c r="G109" s="11" t="str">
        <f t="shared" si="22"/>
        <v>55698.8108</v>
      </c>
      <c r="H109" s="59">
        <f t="shared" si="23"/>
        <v>3776</v>
      </c>
      <c r="I109" s="68" t="s">
        <v>689</v>
      </c>
      <c r="J109" s="69" t="s">
        <v>690</v>
      </c>
      <c r="K109" s="68">
        <v>3776</v>
      </c>
      <c r="L109" s="68" t="s">
        <v>691</v>
      </c>
      <c r="M109" s="69" t="s">
        <v>411</v>
      </c>
      <c r="N109" s="69" t="s">
        <v>100</v>
      </c>
      <c r="O109" s="70" t="s">
        <v>306</v>
      </c>
      <c r="P109" s="71" t="s">
        <v>685</v>
      </c>
    </row>
    <row r="110" spans="1:16" ht="12.75" customHeight="1" thickBot="1" x14ac:dyDescent="0.25">
      <c r="A110" s="59" t="str">
        <f t="shared" si="18"/>
        <v>IBVS 6029 </v>
      </c>
      <c r="B110" s="15" t="str">
        <f t="shared" si="19"/>
        <v>I</v>
      </c>
      <c r="C110" s="59">
        <f t="shared" si="20"/>
        <v>56035.912799999998</v>
      </c>
      <c r="D110" s="11" t="str">
        <f t="shared" si="21"/>
        <v>vis</v>
      </c>
      <c r="E110" s="67">
        <f>VLOOKUP(C110,Active!C$21:E$972,3,FALSE)</f>
        <v>11597.990824257215</v>
      </c>
      <c r="F110" s="15" t="s">
        <v>100</v>
      </c>
      <c r="G110" s="11" t="str">
        <f t="shared" si="22"/>
        <v>56035.9128</v>
      </c>
      <c r="H110" s="59">
        <f t="shared" si="23"/>
        <v>4174</v>
      </c>
      <c r="I110" s="68" t="s">
        <v>692</v>
      </c>
      <c r="J110" s="69" t="s">
        <v>693</v>
      </c>
      <c r="K110" s="68">
        <v>4174</v>
      </c>
      <c r="L110" s="68" t="s">
        <v>443</v>
      </c>
      <c r="M110" s="69" t="s">
        <v>411</v>
      </c>
      <c r="N110" s="69" t="s">
        <v>100</v>
      </c>
      <c r="O110" s="70" t="s">
        <v>306</v>
      </c>
      <c r="P110" s="71" t="s">
        <v>694</v>
      </c>
    </row>
    <row r="111" spans="1:16" ht="12.75" customHeight="1" thickBot="1" x14ac:dyDescent="0.25">
      <c r="A111" s="59" t="str">
        <f t="shared" si="18"/>
        <v>OEJV 0160 </v>
      </c>
      <c r="B111" s="15" t="str">
        <f t="shared" si="19"/>
        <v>I</v>
      </c>
      <c r="C111" s="59">
        <f t="shared" si="20"/>
        <v>56066.406419999999</v>
      </c>
      <c r="D111" s="11" t="str">
        <f t="shared" si="21"/>
        <v>vis</v>
      </c>
      <c r="E111" s="67">
        <f>VLOOKUP(C111,Active!C$21:E$972,3,FALSE)</f>
        <v>11633.992987672522</v>
      </c>
      <c r="F111" s="15" t="s">
        <v>100</v>
      </c>
      <c r="G111" s="11" t="str">
        <f t="shared" si="22"/>
        <v>56066.40642</v>
      </c>
      <c r="H111" s="59">
        <f t="shared" si="23"/>
        <v>4210</v>
      </c>
      <c r="I111" s="68" t="s">
        <v>695</v>
      </c>
      <c r="J111" s="69" t="s">
        <v>696</v>
      </c>
      <c r="K111" s="68">
        <v>4210</v>
      </c>
      <c r="L111" s="68" t="s">
        <v>697</v>
      </c>
      <c r="M111" s="69" t="s">
        <v>411</v>
      </c>
      <c r="N111" s="69" t="s">
        <v>92</v>
      </c>
      <c r="O111" s="70" t="s">
        <v>698</v>
      </c>
      <c r="P111" s="71" t="s">
        <v>699</v>
      </c>
    </row>
    <row r="112" spans="1:16" ht="12.75" customHeight="1" thickBot="1" x14ac:dyDescent="0.25">
      <c r="A112" s="59" t="str">
        <f t="shared" si="18"/>
        <v>IBVS 6029 </v>
      </c>
      <c r="B112" s="15" t="str">
        <f t="shared" si="19"/>
        <v>I</v>
      </c>
      <c r="C112" s="59">
        <f t="shared" si="20"/>
        <v>56075.7212</v>
      </c>
      <c r="D112" s="11" t="str">
        <f t="shared" si="21"/>
        <v>vis</v>
      </c>
      <c r="E112" s="67">
        <f>VLOOKUP(C112,Active!C$21:E$972,3,FALSE)</f>
        <v>11644.990443262828</v>
      </c>
      <c r="F112" s="15" t="s">
        <v>100</v>
      </c>
      <c r="G112" s="11" t="str">
        <f t="shared" si="22"/>
        <v>56075.7212</v>
      </c>
      <c r="H112" s="59">
        <f t="shared" si="23"/>
        <v>4221</v>
      </c>
      <c r="I112" s="68" t="s">
        <v>700</v>
      </c>
      <c r="J112" s="69" t="s">
        <v>701</v>
      </c>
      <c r="K112" s="68">
        <v>4221</v>
      </c>
      <c r="L112" s="68" t="s">
        <v>702</v>
      </c>
      <c r="M112" s="69" t="s">
        <v>411</v>
      </c>
      <c r="N112" s="69" t="s">
        <v>100</v>
      </c>
      <c r="O112" s="70" t="s">
        <v>306</v>
      </c>
      <c r="P112" s="71" t="s">
        <v>694</v>
      </c>
    </row>
    <row r="113" spans="1:16" ht="12.75" customHeight="1" thickBot="1" x14ac:dyDescent="0.25">
      <c r="A113" s="59" t="str">
        <f t="shared" si="18"/>
        <v>BAVM 238 </v>
      </c>
      <c r="B113" s="15" t="str">
        <f t="shared" si="19"/>
        <v>I</v>
      </c>
      <c r="C113" s="59">
        <f t="shared" si="20"/>
        <v>56746.540500000003</v>
      </c>
      <c r="D113" s="11" t="str">
        <f t="shared" si="21"/>
        <v>vis</v>
      </c>
      <c r="E113" s="67">
        <f>VLOOKUP(C113,Active!C$21:E$972,3,FALSE)</f>
        <v>12436.990411149267</v>
      </c>
      <c r="F113" s="15" t="s">
        <v>100</v>
      </c>
      <c r="G113" s="11" t="str">
        <f t="shared" si="22"/>
        <v>56746.5405</v>
      </c>
      <c r="H113" s="59">
        <f t="shared" si="23"/>
        <v>5013</v>
      </c>
      <c r="I113" s="68" t="s">
        <v>708</v>
      </c>
      <c r="J113" s="69" t="s">
        <v>709</v>
      </c>
      <c r="K113" s="68">
        <v>5013</v>
      </c>
      <c r="L113" s="68" t="s">
        <v>496</v>
      </c>
      <c r="M113" s="69" t="s">
        <v>411</v>
      </c>
      <c r="N113" s="69" t="e">
        <f>-#NAME?</f>
        <v>#NAME?</v>
      </c>
      <c r="O113" s="70" t="s">
        <v>533</v>
      </c>
      <c r="P113" s="71" t="s">
        <v>710</v>
      </c>
    </row>
    <row r="114" spans="1:16" ht="12.75" customHeight="1" thickBot="1" x14ac:dyDescent="0.25">
      <c r="A114" s="59" t="str">
        <f t="shared" si="18"/>
        <v>BAVM 238 </v>
      </c>
      <c r="B114" s="15" t="str">
        <f t="shared" si="19"/>
        <v>I</v>
      </c>
      <c r="C114" s="59">
        <f t="shared" si="20"/>
        <v>56764.326800000003</v>
      </c>
      <c r="D114" s="11" t="str">
        <f t="shared" si="21"/>
        <v>vis</v>
      </c>
      <c r="E114" s="67">
        <f>VLOOKUP(C114,Active!C$21:E$972,3,FALSE)</f>
        <v>12457.98973097924</v>
      </c>
      <c r="F114" s="15" t="s">
        <v>100</v>
      </c>
      <c r="G114" s="11" t="str">
        <f t="shared" si="22"/>
        <v>56764.3268</v>
      </c>
      <c r="H114" s="59">
        <f t="shared" si="23"/>
        <v>5034</v>
      </c>
      <c r="I114" s="68" t="s">
        <v>711</v>
      </c>
      <c r="J114" s="69" t="s">
        <v>712</v>
      </c>
      <c r="K114" s="68">
        <v>5034</v>
      </c>
      <c r="L114" s="68" t="s">
        <v>489</v>
      </c>
      <c r="M114" s="69" t="s">
        <v>411</v>
      </c>
      <c r="N114" s="69" t="e">
        <f>-#NAME?</f>
        <v>#NAME?</v>
      </c>
      <c r="O114" s="70" t="s">
        <v>533</v>
      </c>
      <c r="P114" s="71" t="s">
        <v>710</v>
      </c>
    </row>
    <row r="115" spans="1:16" ht="12.75" customHeight="1" thickBot="1" x14ac:dyDescent="0.25">
      <c r="A115" s="59" t="str">
        <f t="shared" si="18"/>
        <v>BAVM 238 </v>
      </c>
      <c r="B115" s="15" t="str">
        <f t="shared" si="19"/>
        <v>II</v>
      </c>
      <c r="C115" s="59">
        <f t="shared" si="20"/>
        <v>56783.385000000002</v>
      </c>
      <c r="D115" s="11" t="str">
        <f t="shared" si="21"/>
        <v>vis</v>
      </c>
      <c r="E115" s="67">
        <f>VLOOKUP(C115,Active!C$21:E$972,3,FALSE)</f>
        <v>12480.490714162002</v>
      </c>
      <c r="F115" s="15" t="s">
        <v>100</v>
      </c>
      <c r="G115" s="11" t="str">
        <f t="shared" si="22"/>
        <v>56783.3850</v>
      </c>
      <c r="H115" s="59">
        <f t="shared" si="23"/>
        <v>5056.5</v>
      </c>
      <c r="I115" s="68" t="s">
        <v>713</v>
      </c>
      <c r="J115" s="69" t="s">
        <v>714</v>
      </c>
      <c r="K115" s="68">
        <v>5056.5</v>
      </c>
      <c r="L115" s="68" t="s">
        <v>439</v>
      </c>
      <c r="M115" s="69" t="s">
        <v>411</v>
      </c>
      <c r="N115" s="69" t="e">
        <f>-#NAME?</f>
        <v>#NAME?</v>
      </c>
      <c r="O115" s="70" t="s">
        <v>533</v>
      </c>
      <c r="P115" s="71" t="s">
        <v>710</v>
      </c>
    </row>
    <row r="116" spans="1:16" ht="12.75" customHeight="1" thickBot="1" x14ac:dyDescent="0.25">
      <c r="A116" s="59" t="str">
        <f t="shared" si="18"/>
        <v>IBVS 2788 </v>
      </c>
      <c r="B116" s="15" t="str">
        <f t="shared" si="19"/>
        <v>I</v>
      </c>
      <c r="C116" s="59">
        <f t="shared" si="20"/>
        <v>41666.671000000002</v>
      </c>
      <c r="D116" s="11" t="str">
        <f t="shared" si="21"/>
        <v>vis</v>
      </c>
      <c r="E116" s="67">
        <f>VLOOKUP(C116,Active!C$21:E$972,3,FALSE)</f>
        <v>-5366.9937016090171</v>
      </c>
      <c r="F116" s="15" t="s">
        <v>100</v>
      </c>
      <c r="G116" s="11" t="str">
        <f t="shared" si="22"/>
        <v>41666.671</v>
      </c>
      <c r="H116" s="59">
        <f t="shared" si="23"/>
        <v>-12791</v>
      </c>
      <c r="I116" s="68" t="s">
        <v>161</v>
      </c>
      <c r="J116" s="69" t="s">
        <v>162</v>
      </c>
      <c r="K116" s="68">
        <v>-12791</v>
      </c>
      <c r="L116" s="68" t="s">
        <v>163</v>
      </c>
      <c r="M116" s="69" t="s">
        <v>105</v>
      </c>
      <c r="N116" s="69"/>
      <c r="O116" s="70" t="s">
        <v>106</v>
      </c>
      <c r="P116" s="71" t="s">
        <v>107</v>
      </c>
    </row>
    <row r="117" spans="1:16" ht="12.75" customHeight="1" thickBot="1" x14ac:dyDescent="0.25">
      <c r="A117" s="59" t="str">
        <f t="shared" si="18"/>
        <v>IBVS 2690 </v>
      </c>
      <c r="B117" s="15" t="str">
        <f t="shared" si="19"/>
        <v>II</v>
      </c>
      <c r="C117" s="59">
        <f t="shared" si="20"/>
        <v>45077.957999999999</v>
      </c>
      <c r="D117" s="11" t="str">
        <f t="shared" si="21"/>
        <v>vis</v>
      </c>
      <c r="E117" s="67">
        <f>VLOOKUP(C117,Active!C$21:E$972,3,FALSE)</f>
        <v>-1339.4721403608378</v>
      </c>
      <c r="F117" s="15" t="s">
        <v>100</v>
      </c>
      <c r="G117" s="11" t="str">
        <f t="shared" si="22"/>
        <v>45077.958</v>
      </c>
      <c r="H117" s="59">
        <f t="shared" si="23"/>
        <v>-8763.5</v>
      </c>
      <c r="I117" s="68" t="s">
        <v>170</v>
      </c>
      <c r="J117" s="69" t="s">
        <v>171</v>
      </c>
      <c r="K117" s="68">
        <v>-8763.5</v>
      </c>
      <c r="L117" s="68" t="s">
        <v>172</v>
      </c>
      <c r="M117" s="69" t="s">
        <v>173</v>
      </c>
      <c r="N117" s="69" t="s">
        <v>174</v>
      </c>
      <c r="O117" s="70" t="s">
        <v>175</v>
      </c>
      <c r="P117" s="71" t="s">
        <v>176</v>
      </c>
    </row>
    <row r="118" spans="1:16" ht="12.75" customHeight="1" thickBot="1" x14ac:dyDescent="0.25">
      <c r="A118" s="59" t="str">
        <f t="shared" si="18"/>
        <v>BAVM 43 </v>
      </c>
      <c r="B118" s="15" t="str">
        <f t="shared" si="19"/>
        <v>I</v>
      </c>
      <c r="C118" s="59">
        <f t="shared" si="20"/>
        <v>46251.455999999998</v>
      </c>
      <c r="D118" s="11" t="str">
        <f t="shared" si="21"/>
        <v>vis</v>
      </c>
      <c r="E118" s="67">
        <f>VLOOKUP(C118,Active!C$21:E$972,3,FALSE)</f>
        <v>46.013307530711415</v>
      </c>
      <c r="F118" s="15" t="s">
        <v>100</v>
      </c>
      <c r="G118" s="11" t="str">
        <f t="shared" si="22"/>
        <v>46251.456</v>
      </c>
      <c r="H118" s="59">
        <f t="shared" si="23"/>
        <v>-7378</v>
      </c>
      <c r="I118" s="68" t="s">
        <v>197</v>
      </c>
      <c r="J118" s="69" t="s">
        <v>198</v>
      </c>
      <c r="K118" s="68">
        <v>-7378</v>
      </c>
      <c r="L118" s="68" t="s">
        <v>199</v>
      </c>
      <c r="M118" s="69" t="s">
        <v>184</v>
      </c>
      <c r="N118" s="69"/>
      <c r="O118" s="70" t="s">
        <v>200</v>
      </c>
      <c r="P118" s="71" t="s">
        <v>201</v>
      </c>
    </row>
    <row r="119" spans="1:16" ht="12.75" customHeight="1" thickBot="1" x14ac:dyDescent="0.25">
      <c r="A119" s="59" t="str">
        <f t="shared" si="18"/>
        <v>BAVM 43 </v>
      </c>
      <c r="B119" s="15" t="str">
        <f t="shared" si="19"/>
        <v>II</v>
      </c>
      <c r="C119" s="59">
        <f t="shared" si="20"/>
        <v>46270.506999999998</v>
      </c>
      <c r="D119" s="11" t="str">
        <f t="shared" si="21"/>
        <v>vis</v>
      </c>
      <c r="E119" s="67">
        <f>VLOOKUP(C119,Active!C$21:E$972,3,FALSE)</f>
        <v>68.505790063942143</v>
      </c>
      <c r="F119" s="15" t="s">
        <v>100</v>
      </c>
      <c r="G119" s="11" t="str">
        <f t="shared" si="22"/>
        <v>46270.507</v>
      </c>
      <c r="H119" s="59">
        <f t="shared" si="23"/>
        <v>-7355.5</v>
      </c>
      <c r="I119" s="68" t="s">
        <v>202</v>
      </c>
      <c r="J119" s="69" t="s">
        <v>203</v>
      </c>
      <c r="K119" s="68">
        <v>-7355.5</v>
      </c>
      <c r="L119" s="68" t="s">
        <v>153</v>
      </c>
      <c r="M119" s="69" t="s">
        <v>184</v>
      </c>
      <c r="N119" s="69"/>
      <c r="O119" s="70" t="s">
        <v>200</v>
      </c>
      <c r="P119" s="71" t="s">
        <v>201</v>
      </c>
    </row>
    <row r="120" spans="1:16" ht="12.75" customHeight="1" thickBot="1" x14ac:dyDescent="0.25">
      <c r="A120" s="59" t="str">
        <f t="shared" si="18"/>
        <v>BAVM 43 </v>
      </c>
      <c r="B120" s="15" t="str">
        <f t="shared" si="19"/>
        <v>I</v>
      </c>
      <c r="C120" s="59">
        <f t="shared" si="20"/>
        <v>46296.332999999999</v>
      </c>
      <c r="D120" s="11" t="str">
        <f t="shared" si="21"/>
        <v>vis</v>
      </c>
      <c r="E120" s="67">
        <f>VLOOKUP(C120,Active!C$21:E$972,3,FALSE)</f>
        <v>98.997147677886474</v>
      </c>
      <c r="F120" s="15" t="s">
        <v>100</v>
      </c>
      <c r="G120" s="11" t="str">
        <f t="shared" si="22"/>
        <v>46296.333</v>
      </c>
      <c r="H120" s="59">
        <f t="shared" si="23"/>
        <v>-7325</v>
      </c>
      <c r="I120" s="68" t="s">
        <v>204</v>
      </c>
      <c r="J120" s="69" t="s">
        <v>205</v>
      </c>
      <c r="K120" s="68">
        <v>-7325</v>
      </c>
      <c r="L120" s="68" t="s">
        <v>206</v>
      </c>
      <c r="M120" s="69" t="s">
        <v>184</v>
      </c>
      <c r="N120" s="69"/>
      <c r="O120" s="70" t="s">
        <v>200</v>
      </c>
      <c r="P120" s="71" t="s">
        <v>201</v>
      </c>
    </row>
    <row r="121" spans="1:16" ht="12.75" customHeight="1" thickBot="1" x14ac:dyDescent="0.25">
      <c r="A121" s="59" t="str">
        <f t="shared" si="18"/>
        <v> BBS 78 </v>
      </c>
      <c r="B121" s="15" t="str">
        <f t="shared" si="19"/>
        <v>II</v>
      </c>
      <c r="C121" s="59">
        <f t="shared" si="20"/>
        <v>46298.442000000003</v>
      </c>
      <c r="D121" s="11" t="str">
        <f t="shared" si="21"/>
        <v>vis</v>
      </c>
      <c r="E121" s="67">
        <f>VLOOKUP(C121,Active!C$21:E$972,3,FALSE)</f>
        <v>101.48712960338516</v>
      </c>
      <c r="F121" s="15" t="s">
        <v>100</v>
      </c>
      <c r="G121" s="11" t="str">
        <f t="shared" si="22"/>
        <v>46298.442</v>
      </c>
      <c r="H121" s="59">
        <f t="shared" si="23"/>
        <v>-7322.5</v>
      </c>
      <c r="I121" s="68" t="s">
        <v>207</v>
      </c>
      <c r="J121" s="69" t="s">
        <v>208</v>
      </c>
      <c r="K121" s="68">
        <v>-7322.5</v>
      </c>
      <c r="L121" s="68" t="s">
        <v>209</v>
      </c>
      <c r="M121" s="69" t="s">
        <v>184</v>
      </c>
      <c r="N121" s="69"/>
      <c r="O121" s="70" t="s">
        <v>185</v>
      </c>
      <c r="P121" s="70" t="s">
        <v>210</v>
      </c>
    </row>
    <row r="122" spans="1:16" ht="12.75" customHeight="1" thickBot="1" x14ac:dyDescent="0.25">
      <c r="A122" s="59" t="str">
        <f t="shared" si="18"/>
        <v>VSB 47 </v>
      </c>
      <c r="B122" s="15" t="str">
        <f t="shared" si="19"/>
        <v>II</v>
      </c>
      <c r="C122" s="59">
        <f t="shared" si="20"/>
        <v>46449.209000000003</v>
      </c>
      <c r="D122" s="11" t="str">
        <f t="shared" si="21"/>
        <v>vis</v>
      </c>
      <c r="E122" s="67">
        <f>VLOOKUP(C122,Active!C$21:E$972,3,FALSE)</f>
        <v>279.48955016333929</v>
      </c>
      <c r="F122" s="15" t="s">
        <v>100</v>
      </c>
      <c r="G122" s="11" t="str">
        <f t="shared" si="22"/>
        <v>46449.209</v>
      </c>
      <c r="H122" s="59">
        <f t="shared" si="23"/>
        <v>-7144.5</v>
      </c>
      <c r="I122" s="68" t="s">
        <v>213</v>
      </c>
      <c r="J122" s="69" t="s">
        <v>214</v>
      </c>
      <c r="K122" s="68">
        <v>-7144.5</v>
      </c>
      <c r="L122" s="68" t="s">
        <v>215</v>
      </c>
      <c r="M122" s="69" t="s">
        <v>184</v>
      </c>
      <c r="N122" s="69"/>
      <c r="O122" s="70" t="s">
        <v>216</v>
      </c>
      <c r="P122" s="71" t="s">
        <v>217</v>
      </c>
    </row>
    <row r="123" spans="1:16" ht="12.75" customHeight="1" thickBot="1" x14ac:dyDescent="0.25">
      <c r="A123" s="59" t="str">
        <f t="shared" si="18"/>
        <v> BRNO 28 </v>
      </c>
      <c r="B123" s="15" t="str">
        <f t="shared" si="19"/>
        <v>I</v>
      </c>
      <c r="C123" s="59">
        <f t="shared" si="20"/>
        <v>46555.514000000003</v>
      </c>
      <c r="D123" s="11" t="str">
        <f t="shared" si="21"/>
        <v>vis</v>
      </c>
      <c r="E123" s="67">
        <f>VLOOKUP(C123,Active!C$21:E$972,3,FALSE)</f>
        <v>404.9980985699932</v>
      </c>
      <c r="F123" s="15" t="s">
        <v>100</v>
      </c>
      <c r="G123" s="11" t="str">
        <f t="shared" si="22"/>
        <v>46555.514</v>
      </c>
      <c r="H123" s="59">
        <f t="shared" si="23"/>
        <v>-7019</v>
      </c>
      <c r="I123" s="68" t="s">
        <v>218</v>
      </c>
      <c r="J123" s="69" t="s">
        <v>219</v>
      </c>
      <c r="K123" s="68">
        <v>-7019</v>
      </c>
      <c r="L123" s="68" t="s">
        <v>150</v>
      </c>
      <c r="M123" s="69" t="s">
        <v>184</v>
      </c>
      <c r="N123" s="69"/>
      <c r="O123" s="70" t="s">
        <v>220</v>
      </c>
      <c r="P123" s="70" t="s">
        <v>221</v>
      </c>
    </row>
    <row r="124" spans="1:16" ht="12.75" customHeight="1" thickBot="1" x14ac:dyDescent="0.25">
      <c r="A124" s="59" t="str">
        <f t="shared" si="18"/>
        <v> BRNO 28 </v>
      </c>
      <c r="B124" s="15" t="str">
        <f t="shared" si="19"/>
        <v>I</v>
      </c>
      <c r="C124" s="59">
        <f t="shared" si="20"/>
        <v>46578.372000000003</v>
      </c>
      <c r="D124" s="11" t="str">
        <f t="shared" si="21"/>
        <v>vis</v>
      </c>
      <c r="E124" s="67">
        <f>VLOOKUP(C124,Active!C$21:E$972,3,FALSE)</f>
        <v>431.98529954341222</v>
      </c>
      <c r="F124" s="15" t="s">
        <v>100</v>
      </c>
      <c r="G124" s="11" t="str">
        <f t="shared" si="22"/>
        <v>46578.372</v>
      </c>
      <c r="H124" s="59">
        <f t="shared" si="23"/>
        <v>-6992</v>
      </c>
      <c r="I124" s="68" t="s">
        <v>222</v>
      </c>
      <c r="J124" s="69" t="s">
        <v>223</v>
      </c>
      <c r="K124" s="68">
        <v>-6992</v>
      </c>
      <c r="L124" s="68" t="s">
        <v>224</v>
      </c>
      <c r="M124" s="69" t="s">
        <v>184</v>
      </c>
      <c r="N124" s="69"/>
      <c r="O124" s="70" t="s">
        <v>225</v>
      </c>
      <c r="P124" s="70" t="s">
        <v>221</v>
      </c>
    </row>
    <row r="125" spans="1:16" ht="12.75" customHeight="1" thickBot="1" x14ac:dyDescent="0.25">
      <c r="A125" s="59" t="str">
        <f t="shared" si="18"/>
        <v> BRNO 28 </v>
      </c>
      <c r="B125" s="15" t="str">
        <f t="shared" si="19"/>
        <v>I</v>
      </c>
      <c r="C125" s="59">
        <f t="shared" si="20"/>
        <v>46616.483</v>
      </c>
      <c r="D125" s="11" t="str">
        <f t="shared" si="21"/>
        <v>vis</v>
      </c>
      <c r="E125" s="67">
        <f>VLOOKUP(C125,Active!C$21:E$972,3,FALSE)</f>
        <v>476.98089042178691</v>
      </c>
      <c r="F125" s="15" t="s">
        <v>100</v>
      </c>
      <c r="G125" s="11" t="str">
        <f t="shared" si="22"/>
        <v>46616.483</v>
      </c>
      <c r="H125" s="59">
        <f t="shared" si="23"/>
        <v>-6947</v>
      </c>
      <c r="I125" s="68" t="s">
        <v>226</v>
      </c>
      <c r="J125" s="69" t="s">
        <v>227</v>
      </c>
      <c r="K125" s="68">
        <v>-6947</v>
      </c>
      <c r="L125" s="68" t="s">
        <v>193</v>
      </c>
      <c r="M125" s="69" t="s">
        <v>184</v>
      </c>
      <c r="N125" s="69"/>
      <c r="O125" s="70" t="s">
        <v>228</v>
      </c>
      <c r="P125" s="70" t="s">
        <v>221</v>
      </c>
    </row>
    <row r="126" spans="1:16" ht="12.75" customHeight="1" thickBot="1" x14ac:dyDescent="0.25">
      <c r="A126" s="59" t="str">
        <f t="shared" si="18"/>
        <v> BRNO 28 </v>
      </c>
      <c r="B126" s="15" t="str">
        <f t="shared" si="19"/>
        <v>I</v>
      </c>
      <c r="C126" s="59">
        <f t="shared" si="20"/>
        <v>46616.487999999998</v>
      </c>
      <c r="D126" s="11" t="str">
        <f t="shared" si="21"/>
        <v>vis</v>
      </c>
      <c r="E126" s="67">
        <f>VLOOKUP(C126,Active!C$21:E$972,3,FALSE)</f>
        <v>476.98679365062566</v>
      </c>
      <c r="F126" s="15" t="s">
        <v>100</v>
      </c>
      <c r="G126" s="11" t="str">
        <f t="shared" si="22"/>
        <v>46616.488</v>
      </c>
      <c r="H126" s="59">
        <f t="shared" si="23"/>
        <v>-6947</v>
      </c>
      <c r="I126" s="68" t="s">
        <v>229</v>
      </c>
      <c r="J126" s="69" t="s">
        <v>230</v>
      </c>
      <c r="K126" s="68">
        <v>-6947</v>
      </c>
      <c r="L126" s="68" t="s">
        <v>209</v>
      </c>
      <c r="M126" s="69" t="s">
        <v>184</v>
      </c>
      <c r="N126" s="69"/>
      <c r="O126" s="70" t="s">
        <v>231</v>
      </c>
      <c r="P126" s="70" t="s">
        <v>221</v>
      </c>
    </row>
    <row r="127" spans="1:16" ht="12.75" customHeight="1" thickBot="1" x14ac:dyDescent="0.25">
      <c r="A127" s="59" t="str">
        <f t="shared" si="18"/>
        <v> BRNO 28 </v>
      </c>
      <c r="B127" s="15" t="str">
        <f t="shared" si="19"/>
        <v>I</v>
      </c>
      <c r="C127" s="59">
        <f t="shared" si="20"/>
        <v>46616.498</v>
      </c>
      <c r="D127" s="11" t="str">
        <f t="shared" si="21"/>
        <v>vis</v>
      </c>
      <c r="E127" s="67">
        <f>VLOOKUP(C127,Active!C$21:E$972,3,FALSE)</f>
        <v>476.99860010831179</v>
      </c>
      <c r="F127" s="15" t="s">
        <v>100</v>
      </c>
      <c r="G127" s="11" t="str">
        <f t="shared" si="22"/>
        <v>46616.498</v>
      </c>
      <c r="H127" s="59">
        <f t="shared" si="23"/>
        <v>-6947</v>
      </c>
      <c r="I127" s="68" t="s">
        <v>232</v>
      </c>
      <c r="J127" s="69" t="s">
        <v>233</v>
      </c>
      <c r="K127" s="68">
        <v>-6947</v>
      </c>
      <c r="L127" s="68" t="s">
        <v>150</v>
      </c>
      <c r="M127" s="69" t="s">
        <v>184</v>
      </c>
      <c r="N127" s="69"/>
      <c r="O127" s="70" t="s">
        <v>234</v>
      </c>
      <c r="P127" s="70" t="s">
        <v>221</v>
      </c>
    </row>
    <row r="128" spans="1:16" ht="12.75" customHeight="1" thickBot="1" x14ac:dyDescent="0.25">
      <c r="A128" s="59" t="str">
        <f t="shared" si="18"/>
        <v> BRNO 28 </v>
      </c>
      <c r="B128" s="15" t="str">
        <f t="shared" si="19"/>
        <v>I</v>
      </c>
      <c r="C128" s="59">
        <f t="shared" si="20"/>
        <v>46622.421999999999</v>
      </c>
      <c r="D128" s="11" t="str">
        <f t="shared" si="21"/>
        <v>vis</v>
      </c>
      <c r="E128" s="67">
        <f>VLOOKUP(C128,Active!C$21:E$972,3,FALSE)</f>
        <v>483.99274564013905</v>
      </c>
      <c r="F128" s="15" t="s">
        <v>100</v>
      </c>
      <c r="G128" s="11" t="str">
        <f t="shared" si="22"/>
        <v>46622.422</v>
      </c>
      <c r="H128" s="59">
        <f t="shared" si="23"/>
        <v>-6940</v>
      </c>
      <c r="I128" s="68" t="s">
        <v>235</v>
      </c>
      <c r="J128" s="69" t="s">
        <v>236</v>
      </c>
      <c r="K128" s="68">
        <v>-6940</v>
      </c>
      <c r="L128" s="68" t="s">
        <v>237</v>
      </c>
      <c r="M128" s="69" t="s">
        <v>184</v>
      </c>
      <c r="N128" s="69"/>
      <c r="O128" s="70" t="s">
        <v>238</v>
      </c>
      <c r="P128" s="70" t="s">
        <v>221</v>
      </c>
    </row>
    <row r="129" spans="1:16" ht="12.75" customHeight="1" thickBot="1" x14ac:dyDescent="0.25">
      <c r="A129" s="59" t="str">
        <f t="shared" si="18"/>
        <v> BRNO 28 </v>
      </c>
      <c r="B129" s="15" t="str">
        <f t="shared" si="19"/>
        <v>I</v>
      </c>
      <c r="C129" s="59">
        <f t="shared" si="20"/>
        <v>46622.423999999999</v>
      </c>
      <c r="D129" s="11" t="str">
        <f t="shared" si="21"/>
        <v>vis</v>
      </c>
      <c r="E129" s="67">
        <f>VLOOKUP(C129,Active!C$21:E$972,3,FALSE)</f>
        <v>483.99510693167628</v>
      </c>
      <c r="F129" s="15" t="s">
        <v>100</v>
      </c>
      <c r="G129" s="11" t="str">
        <f t="shared" si="22"/>
        <v>46622.424</v>
      </c>
      <c r="H129" s="59">
        <f t="shared" si="23"/>
        <v>-6940</v>
      </c>
      <c r="I129" s="68" t="s">
        <v>239</v>
      </c>
      <c r="J129" s="69" t="s">
        <v>240</v>
      </c>
      <c r="K129" s="68">
        <v>-6940</v>
      </c>
      <c r="L129" s="68" t="s">
        <v>241</v>
      </c>
      <c r="M129" s="69" t="s">
        <v>184</v>
      </c>
      <c r="N129" s="69"/>
      <c r="O129" s="70" t="s">
        <v>242</v>
      </c>
      <c r="P129" s="70" t="s">
        <v>221</v>
      </c>
    </row>
    <row r="130" spans="1:16" ht="12.75" customHeight="1" thickBot="1" x14ac:dyDescent="0.25">
      <c r="A130" s="59" t="str">
        <f t="shared" si="18"/>
        <v> BRNO 28 </v>
      </c>
      <c r="B130" s="15" t="str">
        <f t="shared" si="19"/>
        <v>I</v>
      </c>
      <c r="C130" s="59">
        <f t="shared" si="20"/>
        <v>46622.430999999997</v>
      </c>
      <c r="D130" s="11" t="str">
        <f t="shared" si="21"/>
        <v>vis</v>
      </c>
      <c r="E130" s="67">
        <f>VLOOKUP(C130,Active!C$21:E$972,3,FALSE)</f>
        <v>484.00337145205225</v>
      </c>
      <c r="F130" s="15" t="s">
        <v>100</v>
      </c>
      <c r="G130" s="11" t="str">
        <f t="shared" si="22"/>
        <v>46622.431</v>
      </c>
      <c r="H130" s="59">
        <f t="shared" si="23"/>
        <v>-6940</v>
      </c>
      <c r="I130" s="68" t="s">
        <v>243</v>
      </c>
      <c r="J130" s="69" t="s">
        <v>244</v>
      </c>
      <c r="K130" s="68">
        <v>-6940</v>
      </c>
      <c r="L130" s="68" t="s">
        <v>156</v>
      </c>
      <c r="M130" s="69" t="s">
        <v>184</v>
      </c>
      <c r="N130" s="69"/>
      <c r="O130" s="70" t="s">
        <v>231</v>
      </c>
      <c r="P130" s="70" t="s">
        <v>221</v>
      </c>
    </row>
    <row r="131" spans="1:16" ht="12.75" customHeight="1" thickBot="1" x14ac:dyDescent="0.25">
      <c r="A131" s="59" t="str">
        <f t="shared" si="18"/>
        <v> BRNO 28 </v>
      </c>
      <c r="B131" s="15" t="str">
        <f t="shared" si="19"/>
        <v>I</v>
      </c>
      <c r="C131" s="59">
        <f t="shared" si="20"/>
        <v>46622.436000000002</v>
      </c>
      <c r="D131" s="11" t="str">
        <f t="shared" si="21"/>
        <v>vis</v>
      </c>
      <c r="E131" s="67">
        <f>VLOOKUP(C131,Active!C$21:E$972,3,FALSE)</f>
        <v>484.00927468089964</v>
      </c>
      <c r="F131" s="15" t="s">
        <v>100</v>
      </c>
      <c r="G131" s="11" t="str">
        <f t="shared" si="22"/>
        <v>46622.436</v>
      </c>
      <c r="H131" s="59">
        <f t="shared" si="23"/>
        <v>-6940</v>
      </c>
      <c r="I131" s="68" t="s">
        <v>245</v>
      </c>
      <c r="J131" s="69" t="s">
        <v>246</v>
      </c>
      <c r="K131" s="68">
        <v>-6940</v>
      </c>
      <c r="L131" s="68" t="s">
        <v>130</v>
      </c>
      <c r="M131" s="69" t="s">
        <v>184</v>
      </c>
      <c r="N131" s="69"/>
      <c r="O131" s="70" t="s">
        <v>234</v>
      </c>
      <c r="P131" s="70" t="s">
        <v>221</v>
      </c>
    </row>
    <row r="132" spans="1:16" ht="12.75" customHeight="1" thickBot="1" x14ac:dyDescent="0.25">
      <c r="A132" s="59" t="str">
        <f t="shared" si="18"/>
        <v> BRNO 28 </v>
      </c>
      <c r="B132" s="15" t="str">
        <f t="shared" si="19"/>
        <v>I</v>
      </c>
      <c r="C132" s="59">
        <f t="shared" si="20"/>
        <v>46672.398000000001</v>
      </c>
      <c r="D132" s="11" t="str">
        <f t="shared" si="21"/>
        <v>vis</v>
      </c>
      <c r="E132" s="67">
        <f>VLOOKUP(C132,Active!C$21:E$972,3,FALSE)</f>
        <v>542.996698560239</v>
      </c>
      <c r="F132" s="15" t="s">
        <v>100</v>
      </c>
      <c r="G132" s="11" t="str">
        <f t="shared" si="22"/>
        <v>46672.398</v>
      </c>
      <c r="H132" s="59">
        <f t="shared" si="23"/>
        <v>-6881</v>
      </c>
      <c r="I132" s="68" t="s">
        <v>247</v>
      </c>
      <c r="J132" s="69" t="s">
        <v>248</v>
      </c>
      <c r="K132" s="68">
        <v>-6881</v>
      </c>
      <c r="L132" s="68" t="s">
        <v>206</v>
      </c>
      <c r="M132" s="69" t="s">
        <v>184</v>
      </c>
      <c r="N132" s="69"/>
      <c r="O132" s="70" t="s">
        <v>249</v>
      </c>
      <c r="P132" s="70" t="s">
        <v>221</v>
      </c>
    </row>
    <row r="133" spans="1:16" ht="12.75" customHeight="1" thickBot="1" x14ac:dyDescent="0.25">
      <c r="A133" s="59" t="str">
        <f t="shared" si="18"/>
        <v> BRNO 28 </v>
      </c>
      <c r="B133" s="15" t="str">
        <f t="shared" si="19"/>
        <v>I</v>
      </c>
      <c r="C133" s="59">
        <f t="shared" si="20"/>
        <v>46672.398999999998</v>
      </c>
      <c r="D133" s="11" t="str">
        <f t="shared" si="21"/>
        <v>vis</v>
      </c>
      <c r="E133" s="67">
        <f>VLOOKUP(C133,Active!C$21:E$972,3,FALSE)</f>
        <v>542.99787920600329</v>
      </c>
      <c r="F133" s="15" t="s">
        <v>100</v>
      </c>
      <c r="G133" s="11" t="str">
        <f t="shared" si="22"/>
        <v>46672.399</v>
      </c>
      <c r="H133" s="59">
        <f t="shared" si="23"/>
        <v>-6881</v>
      </c>
      <c r="I133" s="68" t="s">
        <v>250</v>
      </c>
      <c r="J133" s="69" t="s">
        <v>251</v>
      </c>
      <c r="K133" s="68">
        <v>-6881</v>
      </c>
      <c r="L133" s="68" t="s">
        <v>150</v>
      </c>
      <c r="M133" s="69" t="s">
        <v>184</v>
      </c>
      <c r="N133" s="69"/>
      <c r="O133" s="70" t="s">
        <v>252</v>
      </c>
      <c r="P133" s="70" t="s">
        <v>221</v>
      </c>
    </row>
    <row r="134" spans="1:16" ht="12.75" customHeight="1" thickBot="1" x14ac:dyDescent="0.25">
      <c r="A134" s="59" t="str">
        <f t="shared" si="18"/>
        <v> BRNO 28 </v>
      </c>
      <c r="B134" s="15" t="str">
        <f t="shared" si="19"/>
        <v>I</v>
      </c>
      <c r="C134" s="59">
        <f t="shared" si="20"/>
        <v>46672.409</v>
      </c>
      <c r="D134" s="11" t="str">
        <f t="shared" si="21"/>
        <v>vis</v>
      </c>
      <c r="E134" s="67">
        <f>VLOOKUP(C134,Active!C$21:E$972,3,FALSE)</f>
        <v>543.00968566368942</v>
      </c>
      <c r="F134" s="15" t="s">
        <v>100</v>
      </c>
      <c r="G134" s="11" t="str">
        <f t="shared" si="22"/>
        <v>46672.409</v>
      </c>
      <c r="H134" s="59">
        <f t="shared" si="23"/>
        <v>-6881</v>
      </c>
      <c r="I134" s="68" t="s">
        <v>253</v>
      </c>
      <c r="J134" s="69" t="s">
        <v>254</v>
      </c>
      <c r="K134" s="68">
        <v>-6881</v>
      </c>
      <c r="L134" s="68" t="s">
        <v>104</v>
      </c>
      <c r="M134" s="69" t="s">
        <v>184</v>
      </c>
      <c r="N134" s="69"/>
      <c r="O134" s="70" t="s">
        <v>255</v>
      </c>
      <c r="P134" s="70" t="s">
        <v>221</v>
      </c>
    </row>
    <row r="135" spans="1:16" ht="12.75" customHeight="1" thickBot="1" x14ac:dyDescent="0.25">
      <c r="A135" s="59" t="str">
        <f t="shared" si="18"/>
        <v> BRNO 30 </v>
      </c>
      <c r="B135" s="15" t="str">
        <f t="shared" si="19"/>
        <v>I</v>
      </c>
      <c r="C135" s="59">
        <f t="shared" si="20"/>
        <v>46915.478000000003</v>
      </c>
      <c r="D135" s="11" t="str">
        <f t="shared" si="21"/>
        <v>vis</v>
      </c>
      <c r="E135" s="67">
        <f>VLOOKUP(C135,Active!C$21:E$972,3,FALSE)</f>
        <v>829.98807193580524</v>
      </c>
      <c r="F135" s="15" t="s">
        <v>100</v>
      </c>
      <c r="G135" s="11" t="str">
        <f t="shared" si="22"/>
        <v>46915.478</v>
      </c>
      <c r="H135" s="59">
        <f t="shared" si="23"/>
        <v>-6594</v>
      </c>
      <c r="I135" s="68" t="s">
        <v>256</v>
      </c>
      <c r="J135" s="69" t="s">
        <v>257</v>
      </c>
      <c r="K135" s="68">
        <v>-6594</v>
      </c>
      <c r="L135" s="68" t="s">
        <v>258</v>
      </c>
      <c r="M135" s="69" t="s">
        <v>184</v>
      </c>
      <c r="N135" s="69"/>
      <c r="O135" s="70" t="s">
        <v>259</v>
      </c>
      <c r="P135" s="70" t="s">
        <v>260</v>
      </c>
    </row>
    <row r="136" spans="1:16" ht="12.75" customHeight="1" thickBot="1" x14ac:dyDescent="0.25">
      <c r="A136" s="59" t="str">
        <f t="shared" si="18"/>
        <v> BRNO 30 </v>
      </c>
      <c r="B136" s="15" t="str">
        <f t="shared" si="19"/>
        <v>I</v>
      </c>
      <c r="C136" s="59">
        <f t="shared" si="20"/>
        <v>46915.481</v>
      </c>
      <c r="D136" s="11" t="str">
        <f t="shared" si="21"/>
        <v>vis</v>
      </c>
      <c r="E136" s="67">
        <f>VLOOKUP(C136,Active!C$21:E$972,3,FALSE)</f>
        <v>829.99161387310676</v>
      </c>
      <c r="F136" s="15" t="s">
        <v>100</v>
      </c>
      <c r="G136" s="11" t="str">
        <f t="shared" si="22"/>
        <v>46915.481</v>
      </c>
      <c r="H136" s="59">
        <f t="shared" si="23"/>
        <v>-6594</v>
      </c>
      <c r="I136" s="68" t="s">
        <v>261</v>
      </c>
      <c r="J136" s="69" t="s">
        <v>262</v>
      </c>
      <c r="K136" s="68">
        <v>-6594</v>
      </c>
      <c r="L136" s="68" t="s">
        <v>101</v>
      </c>
      <c r="M136" s="69" t="s">
        <v>184</v>
      </c>
      <c r="N136" s="69"/>
      <c r="O136" s="70" t="s">
        <v>263</v>
      </c>
      <c r="P136" s="70" t="s">
        <v>260</v>
      </c>
    </row>
    <row r="137" spans="1:16" ht="12.75" customHeight="1" thickBot="1" x14ac:dyDescent="0.25">
      <c r="A137" s="59" t="str">
        <f t="shared" si="18"/>
        <v> BRNO 30 </v>
      </c>
      <c r="B137" s="15" t="str">
        <f t="shared" si="19"/>
        <v>I</v>
      </c>
      <c r="C137" s="59">
        <f t="shared" si="20"/>
        <v>46915.487000000001</v>
      </c>
      <c r="D137" s="11" t="str">
        <f t="shared" si="21"/>
        <v>vis</v>
      </c>
      <c r="E137" s="67">
        <f>VLOOKUP(C137,Active!C$21:E$972,3,FALSE)</f>
        <v>829.99869774771844</v>
      </c>
      <c r="F137" s="15" t="s">
        <v>100</v>
      </c>
      <c r="G137" s="11" t="str">
        <f t="shared" si="22"/>
        <v>46915.487</v>
      </c>
      <c r="H137" s="59">
        <f t="shared" si="23"/>
        <v>-6594</v>
      </c>
      <c r="I137" s="68" t="s">
        <v>264</v>
      </c>
      <c r="J137" s="69" t="s">
        <v>265</v>
      </c>
      <c r="K137" s="68">
        <v>-6594</v>
      </c>
      <c r="L137" s="68" t="s">
        <v>150</v>
      </c>
      <c r="M137" s="69" t="s">
        <v>184</v>
      </c>
      <c r="N137" s="69"/>
      <c r="O137" s="70" t="s">
        <v>249</v>
      </c>
      <c r="P137" s="70" t="s">
        <v>260</v>
      </c>
    </row>
    <row r="138" spans="1:16" ht="12.75" customHeight="1" thickBot="1" x14ac:dyDescent="0.25">
      <c r="A138" s="59" t="str">
        <f t="shared" si="18"/>
        <v> BRNO 30 </v>
      </c>
      <c r="B138" s="15" t="str">
        <f t="shared" si="19"/>
        <v>I</v>
      </c>
      <c r="C138" s="59">
        <f t="shared" si="20"/>
        <v>47662.523999999998</v>
      </c>
      <c r="D138" s="11" t="str">
        <f t="shared" si="21"/>
        <v>vis</v>
      </c>
      <c r="E138" s="67">
        <f>VLOOKUP(C138,Active!C$21:E$972,3,FALSE)</f>
        <v>1711.9847706141018</v>
      </c>
      <c r="F138" s="15" t="s">
        <v>100</v>
      </c>
      <c r="G138" s="11" t="str">
        <f t="shared" si="22"/>
        <v>47662.524</v>
      </c>
      <c r="H138" s="59">
        <f t="shared" si="23"/>
        <v>-5712</v>
      </c>
      <c r="I138" s="68" t="s">
        <v>266</v>
      </c>
      <c r="J138" s="69" t="s">
        <v>267</v>
      </c>
      <c r="K138" s="68">
        <v>-5712</v>
      </c>
      <c r="L138" s="68" t="s">
        <v>224</v>
      </c>
      <c r="M138" s="69" t="s">
        <v>184</v>
      </c>
      <c r="N138" s="69"/>
      <c r="O138" s="70" t="s">
        <v>263</v>
      </c>
      <c r="P138" s="70" t="s">
        <v>260</v>
      </c>
    </row>
    <row r="139" spans="1:16" ht="12.75" customHeight="1" thickBot="1" x14ac:dyDescent="0.25">
      <c r="A139" s="59" t="str">
        <f t="shared" ref="A139:A170" si="24">P139</f>
        <v> BRNO 31 </v>
      </c>
      <c r="B139" s="15" t="str">
        <f t="shared" ref="B139:B170" si="25">IF(H139=INT(H139),"I","II")</f>
        <v>I</v>
      </c>
      <c r="C139" s="59">
        <f t="shared" ref="C139:C170" si="26">1*G139</f>
        <v>48410.427000000003</v>
      </c>
      <c r="D139" s="11" t="str">
        <f t="shared" ref="D139:D170" si="27">VLOOKUP(F139,I$1:J$5,2,FALSE)</f>
        <v>vis</v>
      </c>
      <c r="E139" s="67">
        <f>VLOOKUP(C139,Active!C$21:E$972,3,FALSE)</f>
        <v>2594.9932827159046</v>
      </c>
      <c r="F139" s="15" t="s">
        <v>100</v>
      </c>
      <c r="G139" s="11" t="str">
        <f t="shared" ref="G139:G170" si="28">MID(I139,3,LEN(I139)-3)</f>
        <v>48410.427</v>
      </c>
      <c r="H139" s="59">
        <f t="shared" ref="H139:H170" si="29">1*K139</f>
        <v>-4829</v>
      </c>
      <c r="I139" s="68" t="s">
        <v>268</v>
      </c>
      <c r="J139" s="69" t="s">
        <v>269</v>
      </c>
      <c r="K139" s="68">
        <v>-4829</v>
      </c>
      <c r="L139" s="68" t="s">
        <v>136</v>
      </c>
      <c r="M139" s="69" t="s">
        <v>184</v>
      </c>
      <c r="N139" s="69"/>
      <c r="O139" s="70" t="s">
        <v>263</v>
      </c>
      <c r="P139" s="70" t="s">
        <v>270</v>
      </c>
    </row>
    <row r="140" spans="1:16" ht="12.75" customHeight="1" thickBot="1" x14ac:dyDescent="0.25">
      <c r="A140" s="59" t="str">
        <f t="shared" si="24"/>
        <v> BRNO 31 </v>
      </c>
      <c r="B140" s="15" t="str">
        <f t="shared" si="25"/>
        <v>I</v>
      </c>
      <c r="C140" s="59">
        <f t="shared" si="26"/>
        <v>48410.434999999998</v>
      </c>
      <c r="D140" s="11" t="str">
        <f t="shared" si="27"/>
        <v>vis</v>
      </c>
      <c r="E140" s="67">
        <f>VLOOKUP(C140,Active!C$21:E$972,3,FALSE)</f>
        <v>2595.0027278820448</v>
      </c>
      <c r="F140" s="15" t="s">
        <v>100</v>
      </c>
      <c r="G140" s="11" t="str">
        <f t="shared" si="28"/>
        <v>48410.435</v>
      </c>
      <c r="H140" s="59">
        <f t="shared" si="29"/>
        <v>-4829</v>
      </c>
      <c r="I140" s="68" t="s">
        <v>271</v>
      </c>
      <c r="J140" s="69" t="s">
        <v>272</v>
      </c>
      <c r="K140" s="68">
        <v>-4829</v>
      </c>
      <c r="L140" s="68" t="s">
        <v>156</v>
      </c>
      <c r="M140" s="69" t="s">
        <v>184</v>
      </c>
      <c r="N140" s="69"/>
      <c r="O140" s="70" t="s">
        <v>249</v>
      </c>
      <c r="P140" s="70" t="s">
        <v>270</v>
      </c>
    </row>
    <row r="141" spans="1:16" ht="12.75" customHeight="1" thickBot="1" x14ac:dyDescent="0.25">
      <c r="A141" s="59" t="str">
        <f t="shared" si="24"/>
        <v> BRNO 31 </v>
      </c>
      <c r="B141" s="15" t="str">
        <f t="shared" si="25"/>
        <v>I</v>
      </c>
      <c r="C141" s="59">
        <f t="shared" si="26"/>
        <v>48438.387999999999</v>
      </c>
      <c r="D141" s="11" t="str">
        <f t="shared" si="27"/>
        <v>vis</v>
      </c>
      <c r="E141" s="67">
        <f>VLOOKUP(C141,Active!C$21:E$972,3,FALSE)</f>
        <v>2628.0053190453145</v>
      </c>
      <c r="F141" s="15" t="s">
        <v>100</v>
      </c>
      <c r="G141" s="11" t="str">
        <f t="shared" si="28"/>
        <v>48438.388</v>
      </c>
      <c r="H141" s="59">
        <f t="shared" si="29"/>
        <v>-4796</v>
      </c>
      <c r="I141" s="68" t="s">
        <v>273</v>
      </c>
      <c r="J141" s="69" t="s">
        <v>274</v>
      </c>
      <c r="K141" s="68">
        <v>-4796</v>
      </c>
      <c r="L141" s="68" t="s">
        <v>153</v>
      </c>
      <c r="M141" s="69" t="s">
        <v>184</v>
      </c>
      <c r="N141" s="69"/>
      <c r="O141" s="70" t="s">
        <v>275</v>
      </c>
      <c r="P141" s="70" t="s">
        <v>270</v>
      </c>
    </row>
    <row r="142" spans="1:16" ht="12.75" customHeight="1" thickBot="1" x14ac:dyDescent="0.25">
      <c r="A142" s="59" t="str">
        <f t="shared" si="24"/>
        <v> BRNO 31 </v>
      </c>
      <c r="B142" s="15" t="str">
        <f t="shared" si="25"/>
        <v>I</v>
      </c>
      <c r="C142" s="59">
        <f t="shared" si="26"/>
        <v>48499.366000000002</v>
      </c>
      <c r="D142" s="11" t="str">
        <f t="shared" si="27"/>
        <v>vis</v>
      </c>
      <c r="E142" s="67">
        <f>VLOOKUP(C142,Active!C$21:E$972,3,FALSE)</f>
        <v>2699.9987367090298</v>
      </c>
      <c r="F142" s="15" t="s">
        <v>100</v>
      </c>
      <c r="G142" s="11" t="str">
        <f t="shared" si="28"/>
        <v>48499.366</v>
      </c>
      <c r="H142" s="59">
        <f t="shared" si="29"/>
        <v>-4724</v>
      </c>
      <c r="I142" s="68" t="s">
        <v>276</v>
      </c>
      <c r="J142" s="69" t="s">
        <v>277</v>
      </c>
      <c r="K142" s="68">
        <v>-4724</v>
      </c>
      <c r="L142" s="68" t="s">
        <v>189</v>
      </c>
      <c r="M142" s="69" t="s">
        <v>184</v>
      </c>
      <c r="N142" s="69"/>
      <c r="O142" s="70" t="s">
        <v>263</v>
      </c>
      <c r="P142" s="70" t="s">
        <v>270</v>
      </c>
    </row>
    <row r="143" spans="1:16" ht="12.75" customHeight="1" thickBot="1" x14ac:dyDescent="0.25">
      <c r="A143" s="59" t="str">
        <f t="shared" si="24"/>
        <v> BRNO 31 </v>
      </c>
      <c r="B143" s="15" t="str">
        <f t="shared" si="25"/>
        <v>I</v>
      </c>
      <c r="C143" s="59">
        <f t="shared" si="26"/>
        <v>49108.347000000002</v>
      </c>
      <c r="D143" s="11" t="str">
        <f t="shared" si="27"/>
        <v>vis</v>
      </c>
      <c r="E143" s="67">
        <f>VLOOKUP(C143,Active!C$21:E$972,3,FALSE)</f>
        <v>3418.9895773772232</v>
      </c>
      <c r="F143" s="15" t="s">
        <v>100</v>
      </c>
      <c r="G143" s="11" t="str">
        <f t="shared" si="28"/>
        <v>49108.347</v>
      </c>
      <c r="H143" s="59">
        <f t="shared" si="29"/>
        <v>-4005</v>
      </c>
      <c r="I143" s="68" t="s">
        <v>278</v>
      </c>
      <c r="J143" s="69" t="s">
        <v>279</v>
      </c>
      <c r="K143" s="68">
        <v>-4005</v>
      </c>
      <c r="L143" s="68" t="s">
        <v>166</v>
      </c>
      <c r="M143" s="69" t="s">
        <v>184</v>
      </c>
      <c r="N143" s="69"/>
      <c r="O143" s="70" t="s">
        <v>280</v>
      </c>
      <c r="P143" s="70" t="s">
        <v>270</v>
      </c>
    </row>
    <row r="144" spans="1:16" ht="12.75" customHeight="1" thickBot="1" x14ac:dyDescent="0.25">
      <c r="A144" s="59" t="str">
        <f t="shared" si="24"/>
        <v> BRNO 31 </v>
      </c>
      <c r="B144" s="15" t="str">
        <f t="shared" si="25"/>
        <v>I</v>
      </c>
      <c r="C144" s="59">
        <f t="shared" si="26"/>
        <v>49213.398000000001</v>
      </c>
      <c r="D144" s="11" t="str">
        <f t="shared" si="27"/>
        <v>vis</v>
      </c>
      <c r="E144" s="67">
        <f>VLOOKUP(C144,Active!C$21:E$972,3,FALSE)</f>
        <v>3543.017595990339</v>
      </c>
      <c r="F144" s="15" t="s">
        <v>100</v>
      </c>
      <c r="G144" s="11" t="str">
        <f t="shared" si="28"/>
        <v>49213.398</v>
      </c>
      <c r="H144" s="59">
        <f t="shared" si="29"/>
        <v>-3881</v>
      </c>
      <c r="I144" s="68" t="s">
        <v>285</v>
      </c>
      <c r="J144" s="69" t="s">
        <v>286</v>
      </c>
      <c r="K144" s="68">
        <v>-3881</v>
      </c>
      <c r="L144" s="68" t="s">
        <v>287</v>
      </c>
      <c r="M144" s="69" t="s">
        <v>184</v>
      </c>
      <c r="N144" s="69"/>
      <c r="O144" s="70" t="s">
        <v>288</v>
      </c>
      <c r="P144" s="70" t="s">
        <v>270</v>
      </c>
    </row>
    <row r="145" spans="1:16" ht="12.75" customHeight="1" thickBot="1" x14ac:dyDescent="0.25">
      <c r="A145" s="59" t="str">
        <f t="shared" si="24"/>
        <v> BRNO 31 </v>
      </c>
      <c r="B145" s="15" t="str">
        <f t="shared" si="25"/>
        <v>I</v>
      </c>
      <c r="C145" s="59">
        <f t="shared" si="26"/>
        <v>49446.313999999998</v>
      </c>
      <c r="D145" s="11" t="str">
        <f t="shared" si="27"/>
        <v>vis</v>
      </c>
      <c r="E145" s="67">
        <f>VLOOKUP(C145,Active!C$21:E$972,3,FALSE)</f>
        <v>3818.0088857761803</v>
      </c>
      <c r="F145" s="15" t="s">
        <v>100</v>
      </c>
      <c r="G145" s="11" t="str">
        <f t="shared" si="28"/>
        <v>49446.314</v>
      </c>
      <c r="H145" s="59">
        <f t="shared" si="29"/>
        <v>-3606</v>
      </c>
      <c r="I145" s="68" t="s">
        <v>289</v>
      </c>
      <c r="J145" s="69" t="s">
        <v>290</v>
      </c>
      <c r="K145" s="68">
        <v>-3606</v>
      </c>
      <c r="L145" s="68" t="s">
        <v>104</v>
      </c>
      <c r="M145" s="69" t="s">
        <v>184</v>
      </c>
      <c r="N145" s="69"/>
      <c r="O145" s="70" t="s">
        <v>291</v>
      </c>
      <c r="P145" s="70" t="s">
        <v>270</v>
      </c>
    </row>
    <row r="146" spans="1:16" ht="12.75" customHeight="1" thickBot="1" x14ac:dyDescent="0.25">
      <c r="A146" s="59" t="str">
        <f t="shared" si="24"/>
        <v> BRNO 32 </v>
      </c>
      <c r="B146" s="15" t="str">
        <f t="shared" si="25"/>
        <v>I</v>
      </c>
      <c r="C146" s="59">
        <f t="shared" si="26"/>
        <v>49860.5003</v>
      </c>
      <c r="D146" s="11" t="str">
        <f t="shared" si="27"/>
        <v>vis</v>
      </c>
      <c r="E146" s="67">
        <f>VLOOKUP(C146,Active!C$21:E$972,3,FALSE)</f>
        <v>4307.0161881883232</v>
      </c>
      <c r="F146" s="15" t="s">
        <v>100</v>
      </c>
      <c r="G146" s="11" t="str">
        <f t="shared" si="28"/>
        <v>49860.5003</v>
      </c>
      <c r="H146" s="59">
        <f t="shared" si="29"/>
        <v>-3117</v>
      </c>
      <c r="I146" s="68" t="s">
        <v>307</v>
      </c>
      <c r="J146" s="69" t="s">
        <v>308</v>
      </c>
      <c r="K146" s="68">
        <v>-3117</v>
      </c>
      <c r="L146" s="68" t="s">
        <v>309</v>
      </c>
      <c r="M146" s="69" t="s">
        <v>184</v>
      </c>
      <c r="N146" s="69"/>
      <c r="O146" s="70" t="s">
        <v>310</v>
      </c>
      <c r="P146" s="70" t="s">
        <v>311</v>
      </c>
    </row>
    <row r="147" spans="1:16" ht="12.75" customHeight="1" thickBot="1" x14ac:dyDescent="0.25">
      <c r="A147" s="59" t="str">
        <f t="shared" si="24"/>
        <v> BRNO 32 </v>
      </c>
      <c r="B147" s="15" t="str">
        <f t="shared" si="25"/>
        <v>I</v>
      </c>
      <c r="C147" s="59">
        <f t="shared" si="26"/>
        <v>49866.418899999997</v>
      </c>
      <c r="D147" s="11" t="str">
        <f t="shared" si="27"/>
        <v>vis</v>
      </c>
      <c r="E147" s="67">
        <f>VLOOKUP(C147,Active!C$21:E$972,3,FALSE)</f>
        <v>4314.0039582329991</v>
      </c>
      <c r="F147" s="15" t="s">
        <v>100</v>
      </c>
      <c r="G147" s="11" t="str">
        <f t="shared" si="28"/>
        <v>49866.4189</v>
      </c>
      <c r="H147" s="59">
        <f t="shared" si="29"/>
        <v>-3110</v>
      </c>
      <c r="I147" s="68" t="s">
        <v>316</v>
      </c>
      <c r="J147" s="69" t="s">
        <v>317</v>
      </c>
      <c r="K147" s="68">
        <v>-3110</v>
      </c>
      <c r="L147" s="68" t="s">
        <v>318</v>
      </c>
      <c r="M147" s="69" t="s">
        <v>184</v>
      </c>
      <c r="N147" s="69"/>
      <c r="O147" s="70" t="s">
        <v>310</v>
      </c>
      <c r="P147" s="70" t="s">
        <v>311</v>
      </c>
    </row>
    <row r="148" spans="1:16" ht="12.75" customHeight="1" thickBot="1" x14ac:dyDescent="0.25">
      <c r="A148" s="59" t="str">
        <f t="shared" si="24"/>
        <v> BRNO 32 </v>
      </c>
      <c r="B148" s="15" t="str">
        <f t="shared" si="25"/>
        <v>I</v>
      </c>
      <c r="C148" s="59">
        <f t="shared" si="26"/>
        <v>49899.451500000003</v>
      </c>
      <c r="D148" s="11" t="str">
        <f t="shared" si="27"/>
        <v>vis</v>
      </c>
      <c r="E148" s="67">
        <f>VLOOKUP(C148,Active!C$21:E$972,3,FALSE)</f>
        <v>4353.0037576412906</v>
      </c>
      <c r="F148" s="15" t="str">
        <f>LEFT(M148,1)</f>
        <v>V</v>
      </c>
      <c r="G148" s="11" t="str">
        <f t="shared" si="28"/>
        <v>49899.4515</v>
      </c>
      <c r="H148" s="59">
        <f t="shared" si="29"/>
        <v>-3071</v>
      </c>
      <c r="I148" s="68" t="s">
        <v>319</v>
      </c>
      <c r="J148" s="69" t="s">
        <v>320</v>
      </c>
      <c r="K148" s="68">
        <v>-3071</v>
      </c>
      <c r="L148" s="68" t="s">
        <v>321</v>
      </c>
      <c r="M148" s="69" t="s">
        <v>184</v>
      </c>
      <c r="N148" s="69"/>
      <c r="O148" s="70" t="s">
        <v>322</v>
      </c>
      <c r="P148" s="70" t="s">
        <v>311</v>
      </c>
    </row>
    <row r="149" spans="1:16" ht="12.75" customHeight="1" thickBot="1" x14ac:dyDescent="0.25">
      <c r="A149" s="59" t="str">
        <f t="shared" si="24"/>
        <v> BRNO 32 </v>
      </c>
      <c r="B149" s="15" t="str">
        <f t="shared" si="25"/>
        <v>I</v>
      </c>
      <c r="C149" s="59">
        <f t="shared" si="26"/>
        <v>49899.452899999997</v>
      </c>
      <c r="D149" s="11" t="str">
        <f t="shared" si="27"/>
        <v>vis</v>
      </c>
      <c r="E149" s="67">
        <f>VLOOKUP(C149,Active!C$21:E$972,3,FALSE)</f>
        <v>4353.0054105453582</v>
      </c>
      <c r="F149" s="15" t="str">
        <f>LEFT(M149,1)</f>
        <v>V</v>
      </c>
      <c r="G149" s="11" t="str">
        <f t="shared" si="28"/>
        <v>49899.4529</v>
      </c>
      <c r="H149" s="59">
        <f t="shared" si="29"/>
        <v>-3071</v>
      </c>
      <c r="I149" s="68" t="s">
        <v>323</v>
      </c>
      <c r="J149" s="69" t="s">
        <v>324</v>
      </c>
      <c r="K149" s="68">
        <v>-3071</v>
      </c>
      <c r="L149" s="68" t="s">
        <v>325</v>
      </c>
      <c r="M149" s="69" t="s">
        <v>184</v>
      </c>
      <c r="N149" s="69"/>
      <c r="O149" s="70" t="s">
        <v>310</v>
      </c>
      <c r="P149" s="70" t="s">
        <v>311</v>
      </c>
    </row>
    <row r="150" spans="1:16" ht="12.75" customHeight="1" thickBot="1" x14ac:dyDescent="0.25">
      <c r="A150" s="59" t="str">
        <f t="shared" si="24"/>
        <v> BRNO 32 </v>
      </c>
      <c r="B150" s="15" t="str">
        <f t="shared" si="25"/>
        <v>I</v>
      </c>
      <c r="C150" s="59">
        <f t="shared" si="26"/>
        <v>49899.453600000001</v>
      </c>
      <c r="D150" s="11" t="str">
        <f t="shared" si="27"/>
        <v>vis</v>
      </c>
      <c r="E150" s="67">
        <f>VLOOKUP(C150,Active!C$21:E$972,3,FALSE)</f>
        <v>4353.0062369974012</v>
      </c>
      <c r="F150" s="15" t="str">
        <f>LEFT(M150,1)</f>
        <v>V</v>
      </c>
      <c r="G150" s="11" t="str">
        <f t="shared" si="28"/>
        <v>49899.4536</v>
      </c>
      <c r="H150" s="59">
        <f t="shared" si="29"/>
        <v>-3071</v>
      </c>
      <c r="I150" s="68" t="s">
        <v>326</v>
      </c>
      <c r="J150" s="69" t="s">
        <v>327</v>
      </c>
      <c r="K150" s="68">
        <v>-3071</v>
      </c>
      <c r="L150" s="68" t="s">
        <v>328</v>
      </c>
      <c r="M150" s="69" t="s">
        <v>184</v>
      </c>
      <c r="N150" s="69"/>
      <c r="O150" s="70" t="s">
        <v>329</v>
      </c>
      <c r="P150" s="70" t="s">
        <v>311</v>
      </c>
    </row>
    <row r="151" spans="1:16" ht="12.75" customHeight="1" thickBot="1" x14ac:dyDescent="0.25">
      <c r="A151" s="59" t="str">
        <f t="shared" si="24"/>
        <v> BRNO 32 </v>
      </c>
      <c r="B151" s="15" t="str">
        <f t="shared" si="25"/>
        <v>I</v>
      </c>
      <c r="C151" s="59">
        <f t="shared" si="26"/>
        <v>49915.550600000002</v>
      </c>
      <c r="D151" s="11" t="str">
        <f t="shared" si="27"/>
        <v>vis</v>
      </c>
      <c r="E151" s="67">
        <f>VLOOKUP(C151,Active!C$21:E$972,3,FALSE)</f>
        <v>4372.0110919308672</v>
      </c>
      <c r="F151" s="15" t="str">
        <f>LEFT(M151,1)</f>
        <v>V</v>
      </c>
      <c r="G151" s="11" t="str">
        <f t="shared" si="28"/>
        <v>49915.5506</v>
      </c>
      <c r="H151" s="59">
        <f t="shared" si="29"/>
        <v>-3052</v>
      </c>
      <c r="I151" s="68" t="s">
        <v>330</v>
      </c>
      <c r="J151" s="69" t="s">
        <v>331</v>
      </c>
      <c r="K151" s="68">
        <v>-3052</v>
      </c>
      <c r="L151" s="68" t="s">
        <v>332</v>
      </c>
      <c r="M151" s="69" t="s">
        <v>184</v>
      </c>
      <c r="N151" s="69"/>
      <c r="O151" s="70" t="s">
        <v>291</v>
      </c>
      <c r="P151" s="70" t="s">
        <v>311</v>
      </c>
    </row>
    <row r="152" spans="1:16" ht="12.75" customHeight="1" thickBot="1" x14ac:dyDescent="0.25">
      <c r="A152" s="59" t="str">
        <f t="shared" si="24"/>
        <v> BRNO 32 </v>
      </c>
      <c r="B152" s="15" t="str">
        <f t="shared" si="25"/>
        <v>I</v>
      </c>
      <c r="C152" s="59">
        <f t="shared" si="26"/>
        <v>50226.398200000003</v>
      </c>
      <c r="D152" s="11" t="str">
        <f t="shared" si="27"/>
        <v>vis</v>
      </c>
      <c r="E152" s="67">
        <f>VLOOKUP(C152,Active!C$21:E$972,3,FALSE)</f>
        <v>4739.0119954790753</v>
      </c>
      <c r="F152" s="15" t="str">
        <f>LEFT(M152,1)</f>
        <v>V</v>
      </c>
      <c r="G152" s="11" t="str">
        <f t="shared" si="28"/>
        <v>50226.3982</v>
      </c>
      <c r="H152" s="59">
        <f t="shared" si="29"/>
        <v>-2685</v>
      </c>
      <c r="I152" s="68" t="s">
        <v>333</v>
      </c>
      <c r="J152" s="69" t="s">
        <v>334</v>
      </c>
      <c r="K152" s="68">
        <v>-2685</v>
      </c>
      <c r="L152" s="68" t="s">
        <v>335</v>
      </c>
      <c r="M152" s="69" t="s">
        <v>184</v>
      </c>
      <c r="N152" s="69"/>
      <c r="O152" s="70" t="s">
        <v>336</v>
      </c>
      <c r="P152" s="70" t="s">
        <v>311</v>
      </c>
    </row>
    <row r="153" spans="1:16" ht="12.75" customHeight="1" thickBot="1" x14ac:dyDescent="0.25">
      <c r="A153" s="59" t="str">
        <f t="shared" si="24"/>
        <v> BRNO 32 </v>
      </c>
      <c r="B153" s="15" t="str">
        <f t="shared" si="25"/>
        <v>I</v>
      </c>
      <c r="C153" s="59">
        <f t="shared" si="26"/>
        <v>50226.403100000003</v>
      </c>
      <c r="D153" s="11" t="str">
        <f t="shared" si="27"/>
        <v>vis</v>
      </c>
      <c r="E153" s="67">
        <f>VLOOKUP(C153,Active!C$21:E$972,3,FALSE)</f>
        <v>4739.0177806433403</v>
      </c>
      <c r="F153" s="15" t="s">
        <v>100</v>
      </c>
      <c r="G153" s="11" t="str">
        <f t="shared" si="28"/>
        <v>50226.4031</v>
      </c>
      <c r="H153" s="59">
        <f t="shared" si="29"/>
        <v>-2685</v>
      </c>
      <c r="I153" s="68" t="s">
        <v>337</v>
      </c>
      <c r="J153" s="69" t="s">
        <v>338</v>
      </c>
      <c r="K153" s="68">
        <v>-2685</v>
      </c>
      <c r="L153" s="68" t="s">
        <v>339</v>
      </c>
      <c r="M153" s="69" t="s">
        <v>184</v>
      </c>
      <c r="N153" s="69"/>
      <c r="O153" s="70" t="s">
        <v>340</v>
      </c>
      <c r="P153" s="70" t="s">
        <v>311</v>
      </c>
    </row>
    <row r="154" spans="1:16" ht="12.75" customHeight="1" thickBot="1" x14ac:dyDescent="0.25">
      <c r="A154" s="59" t="str">
        <f t="shared" si="24"/>
        <v> BRNO 32 </v>
      </c>
      <c r="B154" s="15" t="str">
        <f t="shared" si="25"/>
        <v>II</v>
      </c>
      <c r="C154" s="59">
        <f t="shared" si="26"/>
        <v>50245.441299999999</v>
      </c>
      <c r="D154" s="11" t="str">
        <f t="shared" si="27"/>
        <v>vis</v>
      </c>
      <c r="E154" s="67">
        <f>VLOOKUP(C154,Active!C$21:E$972,3,FALSE)</f>
        <v>4761.4951509107304</v>
      </c>
      <c r="F154" s="15" t="s">
        <v>100</v>
      </c>
      <c r="G154" s="11" t="str">
        <f t="shared" si="28"/>
        <v>50245.4413</v>
      </c>
      <c r="H154" s="59">
        <f t="shared" si="29"/>
        <v>-2662.5</v>
      </c>
      <c r="I154" s="68" t="s">
        <v>341</v>
      </c>
      <c r="J154" s="69" t="s">
        <v>342</v>
      </c>
      <c r="K154" s="68">
        <v>-2662.5</v>
      </c>
      <c r="L154" s="68" t="s">
        <v>343</v>
      </c>
      <c r="M154" s="69" t="s">
        <v>173</v>
      </c>
      <c r="N154" s="69" t="s">
        <v>174</v>
      </c>
      <c r="O154" s="70" t="s">
        <v>344</v>
      </c>
      <c r="P154" s="70" t="s">
        <v>311</v>
      </c>
    </row>
    <row r="155" spans="1:16" ht="12.75" customHeight="1" thickBot="1" x14ac:dyDescent="0.25">
      <c r="A155" s="59" t="str">
        <f t="shared" si="24"/>
        <v> BRNO 32 </v>
      </c>
      <c r="B155" s="15" t="str">
        <f t="shared" si="25"/>
        <v>I</v>
      </c>
      <c r="C155" s="59">
        <f t="shared" si="26"/>
        <v>50248.405100000004</v>
      </c>
      <c r="D155" s="11" t="str">
        <f t="shared" si="27"/>
        <v>vis</v>
      </c>
      <c r="E155" s="67">
        <f>VLOOKUP(C155,Active!C$21:E$972,3,FALSE)</f>
        <v>4764.9943488390336</v>
      </c>
      <c r="F155" s="15" t="s">
        <v>100</v>
      </c>
      <c r="G155" s="11" t="str">
        <f t="shared" si="28"/>
        <v>50248.4051</v>
      </c>
      <c r="H155" s="59">
        <f t="shared" si="29"/>
        <v>-2659</v>
      </c>
      <c r="I155" s="68" t="s">
        <v>345</v>
      </c>
      <c r="J155" s="69" t="s">
        <v>346</v>
      </c>
      <c r="K155" s="68">
        <v>-2659</v>
      </c>
      <c r="L155" s="68" t="s">
        <v>347</v>
      </c>
      <c r="M155" s="69" t="s">
        <v>173</v>
      </c>
      <c r="N155" s="69" t="s">
        <v>174</v>
      </c>
      <c r="O155" s="70" t="s">
        <v>344</v>
      </c>
      <c r="P155" s="70" t="s">
        <v>311</v>
      </c>
    </row>
    <row r="156" spans="1:16" ht="12.75" customHeight="1" thickBot="1" x14ac:dyDescent="0.25">
      <c r="A156" s="59" t="str">
        <f t="shared" si="24"/>
        <v> BRNO 32 </v>
      </c>
      <c r="B156" s="15" t="str">
        <f t="shared" si="25"/>
        <v>I</v>
      </c>
      <c r="C156" s="59">
        <f t="shared" si="26"/>
        <v>50281.437400000003</v>
      </c>
      <c r="D156" s="11" t="str">
        <f t="shared" si="27"/>
        <v>vis</v>
      </c>
      <c r="E156" s="67">
        <f>VLOOKUP(C156,Active!C$21:E$972,3,FALSE)</f>
        <v>4803.9937940535865</v>
      </c>
      <c r="F156" s="15" t="s">
        <v>100</v>
      </c>
      <c r="G156" s="11" t="str">
        <f t="shared" si="28"/>
        <v>50281.4374</v>
      </c>
      <c r="H156" s="59">
        <f t="shared" si="29"/>
        <v>-2620</v>
      </c>
      <c r="I156" s="68" t="s">
        <v>348</v>
      </c>
      <c r="J156" s="69" t="s">
        <v>349</v>
      </c>
      <c r="K156" s="68">
        <v>-2620</v>
      </c>
      <c r="L156" s="68" t="s">
        <v>350</v>
      </c>
      <c r="M156" s="69" t="s">
        <v>173</v>
      </c>
      <c r="N156" s="69" t="s">
        <v>174</v>
      </c>
      <c r="O156" s="70" t="s">
        <v>344</v>
      </c>
      <c r="P156" s="70" t="s">
        <v>311</v>
      </c>
    </row>
    <row r="157" spans="1:16" ht="12.75" customHeight="1" thickBot="1" x14ac:dyDescent="0.25">
      <c r="A157" s="59" t="str">
        <f t="shared" si="24"/>
        <v> BRNO 32 </v>
      </c>
      <c r="B157" s="15" t="str">
        <f t="shared" si="25"/>
        <v>I</v>
      </c>
      <c r="C157" s="59">
        <f t="shared" si="26"/>
        <v>50281.445</v>
      </c>
      <c r="D157" s="11" t="str">
        <f t="shared" si="27"/>
        <v>vis</v>
      </c>
      <c r="E157" s="67">
        <f>VLOOKUP(C157,Active!C$21:E$972,3,FALSE)</f>
        <v>4804.0027669614219</v>
      </c>
      <c r="F157" s="15" t="s">
        <v>100</v>
      </c>
      <c r="G157" s="11" t="str">
        <f t="shared" si="28"/>
        <v>50281.4450</v>
      </c>
      <c r="H157" s="59">
        <f t="shared" si="29"/>
        <v>-2620</v>
      </c>
      <c r="I157" s="68" t="s">
        <v>351</v>
      </c>
      <c r="J157" s="69" t="s">
        <v>352</v>
      </c>
      <c r="K157" s="68">
        <v>-2620</v>
      </c>
      <c r="L157" s="68" t="s">
        <v>353</v>
      </c>
      <c r="M157" s="69" t="s">
        <v>184</v>
      </c>
      <c r="N157" s="69"/>
      <c r="O157" s="70" t="s">
        <v>310</v>
      </c>
      <c r="P157" s="70" t="s">
        <v>311</v>
      </c>
    </row>
    <row r="158" spans="1:16" ht="12.75" customHeight="1" thickBot="1" x14ac:dyDescent="0.25">
      <c r="A158" s="59" t="str">
        <f t="shared" si="24"/>
        <v> BRNO 32 </v>
      </c>
      <c r="B158" s="15" t="str">
        <f t="shared" si="25"/>
        <v>I</v>
      </c>
      <c r="C158" s="59">
        <f t="shared" si="26"/>
        <v>50292.45</v>
      </c>
      <c r="D158" s="11" t="str">
        <f t="shared" si="27"/>
        <v>vis</v>
      </c>
      <c r="E158" s="67">
        <f>VLOOKUP(C158,Active!C$21:E$972,3,FALSE)</f>
        <v>4816.9957736423394</v>
      </c>
      <c r="F158" s="15" t="s">
        <v>100</v>
      </c>
      <c r="G158" s="11" t="str">
        <f t="shared" si="28"/>
        <v>50292.4500</v>
      </c>
      <c r="H158" s="59">
        <f t="shared" si="29"/>
        <v>-2607</v>
      </c>
      <c r="I158" s="68" t="s">
        <v>354</v>
      </c>
      <c r="J158" s="69" t="s">
        <v>355</v>
      </c>
      <c r="K158" s="68">
        <v>-2607</v>
      </c>
      <c r="L158" s="68" t="s">
        <v>356</v>
      </c>
      <c r="M158" s="69" t="s">
        <v>184</v>
      </c>
      <c r="N158" s="69"/>
      <c r="O158" s="70" t="s">
        <v>291</v>
      </c>
      <c r="P158" s="70" t="s">
        <v>311</v>
      </c>
    </row>
    <row r="159" spans="1:16" ht="12.75" customHeight="1" thickBot="1" x14ac:dyDescent="0.25">
      <c r="A159" s="59" t="str">
        <f t="shared" si="24"/>
        <v> BRNO 32 </v>
      </c>
      <c r="B159" s="15" t="str">
        <f t="shared" si="25"/>
        <v>I</v>
      </c>
      <c r="C159" s="59">
        <f t="shared" si="26"/>
        <v>51012.391499999998</v>
      </c>
      <c r="D159" s="11" t="str">
        <f t="shared" si="27"/>
        <v>vis</v>
      </c>
      <c r="E159" s="67">
        <f>VLOOKUP(C159,Active!C$21:E$972,3,FALSE)</f>
        <v>5666.9916590918374</v>
      </c>
      <c r="F159" s="15" t="s">
        <v>100</v>
      </c>
      <c r="G159" s="11" t="str">
        <f t="shared" si="28"/>
        <v>51012.3915</v>
      </c>
      <c r="H159" s="59">
        <f t="shared" si="29"/>
        <v>-1757</v>
      </c>
      <c r="I159" s="68" t="s">
        <v>360</v>
      </c>
      <c r="J159" s="69" t="s">
        <v>361</v>
      </c>
      <c r="K159" s="68">
        <v>-1757</v>
      </c>
      <c r="L159" s="68" t="s">
        <v>362</v>
      </c>
      <c r="M159" s="69" t="s">
        <v>184</v>
      </c>
      <c r="N159" s="69"/>
      <c r="O159" s="70" t="s">
        <v>363</v>
      </c>
      <c r="P159" s="70" t="s">
        <v>311</v>
      </c>
    </row>
    <row r="160" spans="1:16" ht="12.75" customHeight="1" thickBot="1" x14ac:dyDescent="0.25">
      <c r="A160" s="59" t="str">
        <f t="shared" si="24"/>
        <v> BRNO 32 </v>
      </c>
      <c r="B160" s="15" t="str">
        <f t="shared" si="25"/>
        <v>I</v>
      </c>
      <c r="C160" s="59">
        <f t="shared" si="26"/>
        <v>51034.416700000002</v>
      </c>
      <c r="D160" s="11" t="str">
        <f t="shared" si="27"/>
        <v>vis</v>
      </c>
      <c r="E160" s="67">
        <f>VLOOKUP(C160,Active!C$21:E$972,3,FALSE)</f>
        <v>5692.9956182693613</v>
      </c>
      <c r="F160" s="15" t="s">
        <v>100</v>
      </c>
      <c r="G160" s="11" t="str">
        <f t="shared" si="28"/>
        <v>51034.4167</v>
      </c>
      <c r="H160" s="59">
        <f t="shared" si="29"/>
        <v>-1731</v>
      </c>
      <c r="I160" s="68" t="s">
        <v>364</v>
      </c>
      <c r="J160" s="69" t="s">
        <v>365</v>
      </c>
      <c r="K160" s="68">
        <v>-1731</v>
      </c>
      <c r="L160" s="68" t="s">
        <v>366</v>
      </c>
      <c r="M160" s="69" t="s">
        <v>184</v>
      </c>
      <c r="N160" s="69"/>
      <c r="O160" s="70" t="s">
        <v>310</v>
      </c>
      <c r="P160" s="70" t="s">
        <v>311</v>
      </c>
    </row>
    <row r="161" spans="1:16" ht="12.75" customHeight="1" thickBot="1" x14ac:dyDescent="0.25">
      <c r="A161" s="59" t="str">
        <f t="shared" si="24"/>
        <v> BRNO 32 </v>
      </c>
      <c r="B161" s="15" t="str">
        <f t="shared" si="25"/>
        <v>I</v>
      </c>
      <c r="C161" s="59">
        <f t="shared" si="26"/>
        <v>51034.418799999999</v>
      </c>
      <c r="D161" s="11" t="str">
        <f t="shared" si="27"/>
        <v>vis</v>
      </c>
      <c r="E161" s="67">
        <f>VLOOKUP(C161,Active!C$21:E$972,3,FALSE)</f>
        <v>5692.9980976254728</v>
      </c>
      <c r="F161" s="15" t="s">
        <v>100</v>
      </c>
      <c r="G161" s="11" t="str">
        <f t="shared" si="28"/>
        <v>51034.4188</v>
      </c>
      <c r="H161" s="59">
        <f t="shared" si="29"/>
        <v>-1731</v>
      </c>
      <c r="I161" s="68" t="s">
        <v>367</v>
      </c>
      <c r="J161" s="69" t="s">
        <v>368</v>
      </c>
      <c r="K161" s="68">
        <v>-1731</v>
      </c>
      <c r="L161" s="68" t="s">
        <v>369</v>
      </c>
      <c r="M161" s="69" t="s">
        <v>184</v>
      </c>
      <c r="N161" s="69"/>
      <c r="O161" s="70" t="s">
        <v>370</v>
      </c>
      <c r="P161" s="70" t="s">
        <v>311</v>
      </c>
    </row>
    <row r="162" spans="1:16" ht="12.75" customHeight="1" thickBot="1" x14ac:dyDescent="0.25">
      <c r="A162" s="59" t="str">
        <f t="shared" si="24"/>
        <v> BRNO 32 </v>
      </c>
      <c r="B162" s="15" t="str">
        <f t="shared" si="25"/>
        <v>I</v>
      </c>
      <c r="C162" s="59">
        <f t="shared" si="26"/>
        <v>51034.422299999998</v>
      </c>
      <c r="D162" s="11" t="str">
        <f t="shared" si="27"/>
        <v>vis</v>
      </c>
      <c r="E162" s="67">
        <f>VLOOKUP(C162,Active!C$21:E$972,3,FALSE)</f>
        <v>5693.0022298856611</v>
      </c>
      <c r="F162" s="15" t="s">
        <v>100</v>
      </c>
      <c r="G162" s="11" t="str">
        <f t="shared" si="28"/>
        <v>51034.4223</v>
      </c>
      <c r="H162" s="59">
        <f t="shared" si="29"/>
        <v>-1731</v>
      </c>
      <c r="I162" s="68" t="s">
        <v>371</v>
      </c>
      <c r="J162" s="69" t="s">
        <v>372</v>
      </c>
      <c r="K162" s="68">
        <v>-1731</v>
      </c>
      <c r="L162" s="68" t="s">
        <v>373</v>
      </c>
      <c r="M162" s="69" t="s">
        <v>184</v>
      </c>
      <c r="N162" s="69"/>
      <c r="O162" s="70" t="s">
        <v>329</v>
      </c>
      <c r="P162" s="70" t="s">
        <v>311</v>
      </c>
    </row>
    <row r="163" spans="1:16" ht="12.75" customHeight="1" thickBot="1" x14ac:dyDescent="0.25">
      <c r="A163" s="59" t="str">
        <f t="shared" si="24"/>
        <v>BAVM 131 </v>
      </c>
      <c r="B163" s="15" t="str">
        <f t="shared" si="25"/>
        <v>II</v>
      </c>
      <c r="C163" s="59">
        <f t="shared" si="26"/>
        <v>51363.464</v>
      </c>
      <c r="D163" s="11" t="str">
        <f t="shared" si="27"/>
        <v>vis</v>
      </c>
      <c r="E163" s="67">
        <f>VLOOKUP(C163,Active!C$21:E$972,3,FALSE)</f>
        <v>6081.4839206081833</v>
      </c>
      <c r="F163" s="15" t="s">
        <v>100</v>
      </c>
      <c r="G163" s="11" t="str">
        <f t="shared" si="28"/>
        <v>51363.464</v>
      </c>
      <c r="H163" s="59">
        <f t="shared" si="29"/>
        <v>-1342.5</v>
      </c>
      <c r="I163" s="68" t="s">
        <v>381</v>
      </c>
      <c r="J163" s="69" t="s">
        <v>382</v>
      </c>
      <c r="K163" s="68">
        <v>-1342.5</v>
      </c>
      <c r="L163" s="68" t="s">
        <v>224</v>
      </c>
      <c r="M163" s="69" t="s">
        <v>184</v>
      </c>
      <c r="N163" s="69"/>
      <c r="O163" s="70" t="s">
        <v>383</v>
      </c>
      <c r="P163" s="71" t="s">
        <v>384</v>
      </c>
    </row>
    <row r="164" spans="1:16" ht="12.75" customHeight="1" thickBot="1" x14ac:dyDescent="0.25">
      <c r="A164" s="59" t="str">
        <f t="shared" si="24"/>
        <v>BAVM 131 </v>
      </c>
      <c r="B164" s="15" t="str">
        <f t="shared" si="25"/>
        <v>I</v>
      </c>
      <c r="C164" s="59">
        <f t="shared" si="26"/>
        <v>51377.445</v>
      </c>
      <c r="D164" s="11" t="str">
        <f t="shared" si="27"/>
        <v>vis</v>
      </c>
      <c r="E164" s="67">
        <f>VLOOKUP(C164,Active!C$21:E$972,3,FALSE)</f>
        <v>6097.9905290957749</v>
      </c>
      <c r="F164" s="15" t="s">
        <v>100</v>
      </c>
      <c r="G164" s="11" t="str">
        <f t="shared" si="28"/>
        <v>51377.445</v>
      </c>
      <c r="H164" s="59">
        <f t="shared" si="29"/>
        <v>-1326</v>
      </c>
      <c r="I164" s="68" t="s">
        <v>385</v>
      </c>
      <c r="J164" s="69" t="s">
        <v>386</v>
      </c>
      <c r="K164" s="68">
        <v>-1326</v>
      </c>
      <c r="L164" s="68" t="s">
        <v>237</v>
      </c>
      <c r="M164" s="69" t="s">
        <v>184</v>
      </c>
      <c r="N164" s="69"/>
      <c r="O164" s="70" t="s">
        <v>383</v>
      </c>
      <c r="P164" s="71" t="s">
        <v>384</v>
      </c>
    </row>
    <row r="165" spans="1:16" ht="12.75" customHeight="1" thickBot="1" x14ac:dyDescent="0.25">
      <c r="A165" s="59" t="str">
        <f t="shared" si="24"/>
        <v>BAVM 131 </v>
      </c>
      <c r="B165" s="15" t="str">
        <f t="shared" si="25"/>
        <v>II</v>
      </c>
      <c r="C165" s="59">
        <f t="shared" si="26"/>
        <v>51391.417999999998</v>
      </c>
      <c r="D165" s="11" t="str">
        <f t="shared" si="27"/>
        <v>vis</v>
      </c>
      <c r="E165" s="67">
        <f>VLOOKUP(C165,Active!C$21:E$972,3,FALSE)</f>
        <v>6114.4876924172177</v>
      </c>
      <c r="F165" s="15" t="s">
        <v>100</v>
      </c>
      <c r="G165" s="11" t="str">
        <f t="shared" si="28"/>
        <v>51391.418</v>
      </c>
      <c r="H165" s="59">
        <f t="shared" si="29"/>
        <v>-1309.5</v>
      </c>
      <c r="I165" s="68" t="s">
        <v>387</v>
      </c>
      <c r="J165" s="69" t="s">
        <v>388</v>
      </c>
      <c r="K165" s="68">
        <v>-1309.5</v>
      </c>
      <c r="L165" s="68" t="s">
        <v>166</v>
      </c>
      <c r="M165" s="69" t="s">
        <v>184</v>
      </c>
      <c r="N165" s="69"/>
      <c r="O165" s="70" t="s">
        <v>383</v>
      </c>
      <c r="P165" s="71" t="s">
        <v>384</v>
      </c>
    </row>
    <row r="166" spans="1:16" ht="12.75" customHeight="1" thickBot="1" x14ac:dyDescent="0.25">
      <c r="A166" s="59" t="str">
        <f t="shared" si="24"/>
        <v>BAVM 131 </v>
      </c>
      <c r="B166" s="15" t="str">
        <f t="shared" si="25"/>
        <v>I</v>
      </c>
      <c r="C166" s="59">
        <f t="shared" si="26"/>
        <v>51393.396999999997</v>
      </c>
      <c r="D166" s="11" t="str">
        <f t="shared" si="27"/>
        <v>vis</v>
      </c>
      <c r="E166" s="67">
        <f>VLOOKUP(C166,Active!C$21:E$972,3,FALSE)</f>
        <v>6116.8241903928219</v>
      </c>
      <c r="F166" s="15" t="s">
        <v>100</v>
      </c>
      <c r="G166" s="11" t="str">
        <f t="shared" si="28"/>
        <v>51393.397</v>
      </c>
      <c r="H166" s="59">
        <f t="shared" si="29"/>
        <v>-1307</v>
      </c>
      <c r="I166" s="68" t="s">
        <v>389</v>
      </c>
      <c r="J166" s="69" t="s">
        <v>390</v>
      </c>
      <c r="K166" s="68">
        <v>-1307</v>
      </c>
      <c r="L166" s="68" t="s">
        <v>391</v>
      </c>
      <c r="M166" s="69" t="s">
        <v>184</v>
      </c>
      <c r="N166" s="69"/>
      <c r="O166" s="70" t="s">
        <v>392</v>
      </c>
      <c r="P166" s="71" t="s">
        <v>384</v>
      </c>
    </row>
    <row r="167" spans="1:16" ht="12.75" customHeight="1" thickBot="1" x14ac:dyDescent="0.25">
      <c r="A167" s="59" t="str">
        <f t="shared" si="24"/>
        <v> BBS 123 </v>
      </c>
      <c r="B167" s="15" t="str">
        <f t="shared" si="25"/>
        <v>I</v>
      </c>
      <c r="C167" s="59">
        <f t="shared" si="26"/>
        <v>51609.525000000001</v>
      </c>
      <c r="D167" s="11" t="str">
        <f t="shared" si="27"/>
        <v>vis</v>
      </c>
      <c r="E167" s="67">
        <f>VLOOKUP(C167,Active!C$21:E$972,3,FALSE)</f>
        <v>6371.9947990192632</v>
      </c>
      <c r="F167" s="15" t="s">
        <v>100</v>
      </c>
      <c r="G167" s="11" t="str">
        <f t="shared" si="28"/>
        <v>51609.525</v>
      </c>
      <c r="H167" s="59">
        <f t="shared" si="29"/>
        <v>-1052</v>
      </c>
      <c r="I167" s="68" t="s">
        <v>397</v>
      </c>
      <c r="J167" s="69" t="s">
        <v>398</v>
      </c>
      <c r="K167" s="68">
        <v>-1052</v>
      </c>
      <c r="L167" s="68" t="s">
        <v>206</v>
      </c>
      <c r="M167" s="69" t="s">
        <v>173</v>
      </c>
      <c r="N167" s="69" t="s">
        <v>174</v>
      </c>
      <c r="O167" s="70" t="s">
        <v>283</v>
      </c>
      <c r="P167" s="70" t="s">
        <v>399</v>
      </c>
    </row>
    <row r="168" spans="1:16" ht="12.75" customHeight="1" thickBot="1" x14ac:dyDescent="0.25">
      <c r="A168" s="59" t="str">
        <f t="shared" si="24"/>
        <v>BAVM 131 </v>
      </c>
      <c r="B168" s="15" t="str">
        <f t="shared" si="25"/>
        <v>I</v>
      </c>
      <c r="C168" s="59">
        <f t="shared" si="26"/>
        <v>51670.516000000003</v>
      </c>
      <c r="D168" s="11" t="str">
        <f t="shared" si="27"/>
        <v>vis</v>
      </c>
      <c r="E168" s="67">
        <f>VLOOKUP(C168,Active!C$21:E$972,3,FALSE)</f>
        <v>6444.0035650779664</v>
      </c>
      <c r="F168" s="15" t="s">
        <v>100</v>
      </c>
      <c r="G168" s="11" t="str">
        <f t="shared" si="28"/>
        <v>51670.516</v>
      </c>
      <c r="H168" s="59">
        <f t="shared" si="29"/>
        <v>-980</v>
      </c>
      <c r="I168" s="68" t="s">
        <v>406</v>
      </c>
      <c r="J168" s="69" t="s">
        <v>407</v>
      </c>
      <c r="K168" s="68">
        <v>-980</v>
      </c>
      <c r="L168" s="68" t="s">
        <v>153</v>
      </c>
      <c r="M168" s="69" t="s">
        <v>184</v>
      </c>
      <c r="N168" s="69"/>
      <c r="O168" s="70" t="s">
        <v>383</v>
      </c>
      <c r="P168" s="71" t="s">
        <v>384</v>
      </c>
    </row>
    <row r="169" spans="1:16" ht="12.75" customHeight="1" thickBot="1" x14ac:dyDescent="0.25">
      <c r="A169" s="59" t="str">
        <f t="shared" si="24"/>
        <v>IBVS 5224 </v>
      </c>
      <c r="B169" s="15" t="str">
        <f t="shared" si="25"/>
        <v>I</v>
      </c>
      <c r="C169" s="59">
        <f t="shared" si="26"/>
        <v>51955.9444</v>
      </c>
      <c r="D169" s="11" t="str">
        <f t="shared" si="27"/>
        <v>vis</v>
      </c>
      <c r="E169" s="67">
        <f>VLOOKUP(C169,Active!C$21:E$972,3,FALSE)</f>
        <v>6780.9933977107994</v>
      </c>
      <c r="F169" s="15" t="s">
        <v>100</v>
      </c>
      <c r="G169" s="11" t="str">
        <f t="shared" si="28"/>
        <v>51955.9444</v>
      </c>
      <c r="H169" s="59">
        <f t="shared" si="29"/>
        <v>-643</v>
      </c>
      <c r="I169" s="68" t="s">
        <v>414</v>
      </c>
      <c r="J169" s="69" t="s">
        <v>415</v>
      </c>
      <c r="K169" s="68">
        <v>-643</v>
      </c>
      <c r="L169" s="68" t="s">
        <v>416</v>
      </c>
      <c r="M169" s="69" t="s">
        <v>173</v>
      </c>
      <c r="N169" s="69" t="s">
        <v>174</v>
      </c>
      <c r="O169" s="70" t="s">
        <v>417</v>
      </c>
      <c r="P169" s="71" t="s">
        <v>418</v>
      </c>
    </row>
    <row r="170" spans="1:16" ht="12.75" customHeight="1" thickBot="1" x14ac:dyDescent="0.25">
      <c r="A170" s="59" t="str">
        <f t="shared" si="24"/>
        <v>BAVM 143 </v>
      </c>
      <c r="B170" s="15" t="str">
        <f t="shared" si="25"/>
        <v>II</v>
      </c>
      <c r="C170" s="59">
        <f t="shared" si="26"/>
        <v>52050.394</v>
      </c>
      <c r="D170" s="11" t="str">
        <f t="shared" si="27"/>
        <v>vis</v>
      </c>
      <c r="E170" s="67">
        <f>VLOOKUP(C170,Active!C$21:E$972,3,FALSE)</f>
        <v>6892.50491827511</v>
      </c>
      <c r="F170" s="15" t="s">
        <v>100</v>
      </c>
      <c r="G170" s="11" t="str">
        <f t="shared" si="28"/>
        <v>52050.394</v>
      </c>
      <c r="H170" s="59">
        <f t="shared" si="29"/>
        <v>-531.5</v>
      </c>
      <c r="I170" s="68" t="s">
        <v>419</v>
      </c>
      <c r="J170" s="69" t="s">
        <v>420</v>
      </c>
      <c r="K170" s="68">
        <v>-531.5</v>
      </c>
      <c r="L170" s="68" t="s">
        <v>421</v>
      </c>
      <c r="M170" s="69" t="s">
        <v>184</v>
      </c>
      <c r="N170" s="69"/>
      <c r="O170" s="70" t="s">
        <v>383</v>
      </c>
      <c r="P170" s="71" t="s">
        <v>422</v>
      </c>
    </row>
    <row r="171" spans="1:16" ht="12.75" customHeight="1" thickBot="1" x14ac:dyDescent="0.25">
      <c r="A171" s="59" t="str">
        <f t="shared" ref="A171:A187" si="30">P171</f>
        <v>OEJV 0074 </v>
      </c>
      <c r="B171" s="15" t="str">
        <f t="shared" ref="B171:B187" si="31">IF(H171=INT(H171),"I","II")</f>
        <v>II</v>
      </c>
      <c r="C171" s="59">
        <f t="shared" ref="C171:C187" si="32">1*G171</f>
        <v>52050.396000000001</v>
      </c>
      <c r="D171" s="11" t="str">
        <f t="shared" ref="D171:D187" si="33">VLOOKUP(F171,I$1:J$5,2,FALSE)</f>
        <v>vis</v>
      </c>
      <c r="E171" s="67">
        <f>VLOOKUP(C171,Active!C$21:E$972,3,FALSE)</f>
        <v>6892.5072795666474</v>
      </c>
      <c r="F171" s="15" t="s">
        <v>100</v>
      </c>
      <c r="G171" s="11" t="str">
        <f t="shared" ref="G171:G187" si="34">MID(I171,3,LEN(I171)-3)</f>
        <v>52050.396</v>
      </c>
      <c r="H171" s="59">
        <f t="shared" ref="H171:H187" si="35">1*K171</f>
        <v>-531.5</v>
      </c>
      <c r="I171" s="68" t="s">
        <v>423</v>
      </c>
      <c r="J171" s="69" t="s">
        <v>424</v>
      </c>
      <c r="K171" s="68">
        <v>-531.5</v>
      </c>
      <c r="L171" s="68" t="s">
        <v>130</v>
      </c>
      <c r="M171" s="69" t="s">
        <v>184</v>
      </c>
      <c r="N171" s="69"/>
      <c r="O171" s="70" t="s">
        <v>425</v>
      </c>
      <c r="P171" s="71" t="s">
        <v>426</v>
      </c>
    </row>
    <row r="172" spans="1:16" ht="12.75" customHeight="1" thickBot="1" x14ac:dyDescent="0.25">
      <c r="A172" s="59" t="str">
        <f t="shared" si="30"/>
        <v>IBVS 5357 </v>
      </c>
      <c r="B172" s="15" t="str">
        <f t="shared" si="31"/>
        <v>II</v>
      </c>
      <c r="C172" s="59">
        <f t="shared" si="32"/>
        <v>52301.940699999999</v>
      </c>
      <c r="D172" s="11" t="str">
        <f t="shared" si="33"/>
        <v>vis</v>
      </c>
      <c r="E172" s="67">
        <f>VLOOKUP(C172,Active!C$21:E$972,3,FALSE)</f>
        <v>7189.4924651777374</v>
      </c>
      <c r="F172" s="15" t="s">
        <v>100</v>
      </c>
      <c r="G172" s="11" t="str">
        <f t="shared" si="34"/>
        <v>52301.9407</v>
      </c>
      <c r="H172" s="59">
        <f t="shared" si="35"/>
        <v>-234.5</v>
      </c>
      <c r="I172" s="68" t="s">
        <v>447</v>
      </c>
      <c r="J172" s="69" t="s">
        <v>448</v>
      </c>
      <c r="K172" s="68" t="s">
        <v>449</v>
      </c>
      <c r="L172" s="68" t="s">
        <v>443</v>
      </c>
      <c r="M172" s="69" t="s">
        <v>173</v>
      </c>
      <c r="N172" s="69" t="s">
        <v>444</v>
      </c>
      <c r="O172" s="70" t="s">
        <v>445</v>
      </c>
      <c r="P172" s="71" t="s">
        <v>446</v>
      </c>
    </row>
    <row r="173" spans="1:16" ht="12.75" customHeight="1" thickBot="1" x14ac:dyDescent="0.25">
      <c r="A173" s="59" t="str">
        <f t="shared" si="30"/>
        <v>IBVS 5357 </v>
      </c>
      <c r="B173" s="15" t="str">
        <f t="shared" si="31"/>
        <v>I</v>
      </c>
      <c r="C173" s="59">
        <f t="shared" si="32"/>
        <v>52321.845600000001</v>
      </c>
      <c r="D173" s="11" t="str">
        <f t="shared" si="33"/>
        <v>vis</v>
      </c>
      <c r="E173" s="67">
        <f>VLOOKUP(C173,Active!C$21:E$972,3,FALSE)</f>
        <v>7212.9931011325825</v>
      </c>
      <c r="F173" s="15" t="s">
        <v>100</v>
      </c>
      <c r="G173" s="11" t="str">
        <f t="shared" si="34"/>
        <v>52321.8456</v>
      </c>
      <c r="H173" s="59">
        <f t="shared" si="35"/>
        <v>-211</v>
      </c>
      <c r="I173" s="68" t="s">
        <v>450</v>
      </c>
      <c r="J173" s="69" t="s">
        <v>451</v>
      </c>
      <c r="K173" s="68" t="s">
        <v>452</v>
      </c>
      <c r="L173" s="68" t="s">
        <v>453</v>
      </c>
      <c r="M173" s="69" t="s">
        <v>173</v>
      </c>
      <c r="N173" s="69" t="s">
        <v>444</v>
      </c>
      <c r="O173" s="70" t="s">
        <v>445</v>
      </c>
      <c r="P173" s="71" t="s">
        <v>446</v>
      </c>
    </row>
    <row r="174" spans="1:16" ht="12.75" customHeight="1" thickBot="1" x14ac:dyDescent="0.25">
      <c r="A174" s="59" t="str">
        <f t="shared" si="30"/>
        <v>IBVS 5357 </v>
      </c>
      <c r="B174" s="15" t="str">
        <f t="shared" si="31"/>
        <v>I</v>
      </c>
      <c r="C174" s="59">
        <f t="shared" si="32"/>
        <v>52332.856399999997</v>
      </c>
      <c r="D174" s="11" t="str">
        <f t="shared" si="33"/>
        <v>vis</v>
      </c>
      <c r="E174" s="67">
        <f>VLOOKUP(C174,Active!C$21:E$972,3,FALSE)</f>
        <v>7225.9929555589551</v>
      </c>
      <c r="F174" s="15" t="s">
        <v>100</v>
      </c>
      <c r="G174" s="11" t="str">
        <f t="shared" si="34"/>
        <v>52332.8564</v>
      </c>
      <c r="H174" s="59">
        <f t="shared" si="35"/>
        <v>-198</v>
      </c>
      <c r="I174" s="68" t="s">
        <v>461</v>
      </c>
      <c r="J174" s="69" t="s">
        <v>462</v>
      </c>
      <c r="K174" s="68" t="s">
        <v>463</v>
      </c>
      <c r="L174" s="68" t="s">
        <v>350</v>
      </c>
      <c r="M174" s="69" t="s">
        <v>173</v>
      </c>
      <c r="N174" s="69" t="s">
        <v>444</v>
      </c>
      <c r="O174" s="70" t="s">
        <v>445</v>
      </c>
      <c r="P174" s="71" t="s">
        <v>446</v>
      </c>
    </row>
    <row r="175" spans="1:16" ht="12.75" customHeight="1" thickBot="1" x14ac:dyDescent="0.25">
      <c r="A175" s="59" t="str">
        <f t="shared" si="30"/>
        <v>IBVS 5357 </v>
      </c>
      <c r="B175" s="15" t="str">
        <f t="shared" si="31"/>
        <v>I</v>
      </c>
      <c r="C175" s="59">
        <f t="shared" si="32"/>
        <v>52343.866900000001</v>
      </c>
      <c r="D175" s="11" t="str">
        <f t="shared" si="33"/>
        <v>vis</v>
      </c>
      <c r="E175" s="67">
        <f>VLOOKUP(C175,Active!C$21:E$972,3,FALSE)</f>
        <v>7238.9924557916056</v>
      </c>
      <c r="F175" s="15" t="s">
        <v>100</v>
      </c>
      <c r="G175" s="11" t="str">
        <f t="shared" si="34"/>
        <v>52343.8669</v>
      </c>
      <c r="H175" s="59">
        <f t="shared" si="35"/>
        <v>-185</v>
      </c>
      <c r="I175" s="68" t="s">
        <v>464</v>
      </c>
      <c r="J175" s="69" t="s">
        <v>465</v>
      </c>
      <c r="K175" s="68" t="s">
        <v>466</v>
      </c>
      <c r="L175" s="68" t="s">
        <v>467</v>
      </c>
      <c r="M175" s="69" t="s">
        <v>173</v>
      </c>
      <c r="N175" s="69" t="s">
        <v>444</v>
      </c>
      <c r="O175" s="70" t="s">
        <v>445</v>
      </c>
      <c r="P175" s="71" t="s">
        <v>446</v>
      </c>
    </row>
    <row r="176" spans="1:16" ht="12.75" customHeight="1" thickBot="1" x14ac:dyDescent="0.25">
      <c r="A176" s="59" t="str">
        <f t="shared" si="30"/>
        <v>IBVS 5357 </v>
      </c>
      <c r="B176" s="15" t="str">
        <f t="shared" si="31"/>
        <v>II</v>
      </c>
      <c r="C176" s="59">
        <f t="shared" si="32"/>
        <v>52346.8315</v>
      </c>
      <c r="D176" s="11" t="str">
        <f t="shared" si="33"/>
        <v>vis</v>
      </c>
      <c r="E176" s="67">
        <f>VLOOKUP(C176,Active!C$21:E$972,3,FALSE)</f>
        <v>7242.4925982365166</v>
      </c>
      <c r="F176" s="15" t="s">
        <v>100</v>
      </c>
      <c r="G176" s="11" t="str">
        <f t="shared" si="34"/>
        <v>52346.8315</v>
      </c>
      <c r="H176" s="59">
        <f t="shared" si="35"/>
        <v>-181.5</v>
      </c>
      <c r="I176" s="68" t="s">
        <v>468</v>
      </c>
      <c r="J176" s="69" t="s">
        <v>469</v>
      </c>
      <c r="K176" s="68" t="s">
        <v>470</v>
      </c>
      <c r="L176" s="68" t="s">
        <v>439</v>
      </c>
      <c r="M176" s="69" t="s">
        <v>173</v>
      </c>
      <c r="N176" s="69" t="s">
        <v>444</v>
      </c>
      <c r="O176" s="70" t="s">
        <v>445</v>
      </c>
      <c r="P176" s="71" t="s">
        <v>446</v>
      </c>
    </row>
    <row r="177" spans="1:16" ht="12.75" customHeight="1" thickBot="1" x14ac:dyDescent="0.25">
      <c r="A177" s="59" t="str">
        <f t="shared" si="30"/>
        <v>IBVS 5357 </v>
      </c>
      <c r="B177" s="15" t="str">
        <f t="shared" si="31"/>
        <v>I</v>
      </c>
      <c r="C177" s="59">
        <f t="shared" si="32"/>
        <v>52354.878199999999</v>
      </c>
      <c r="D177" s="11" t="str">
        <f t="shared" si="33"/>
        <v>vis</v>
      </c>
      <c r="E177" s="67">
        <f>VLOOKUP(C177,Active!C$21:E$972,3,FALSE)</f>
        <v>7251.9929005408649</v>
      </c>
      <c r="F177" s="15" t="s">
        <v>100</v>
      </c>
      <c r="G177" s="11" t="str">
        <f t="shared" si="34"/>
        <v>52354.8782</v>
      </c>
      <c r="H177" s="59">
        <f t="shared" si="35"/>
        <v>-172</v>
      </c>
      <c r="I177" s="68" t="s">
        <v>471</v>
      </c>
      <c r="J177" s="69" t="s">
        <v>472</v>
      </c>
      <c r="K177" s="68" t="s">
        <v>473</v>
      </c>
      <c r="L177" s="68" t="s">
        <v>474</v>
      </c>
      <c r="M177" s="69" t="s">
        <v>173</v>
      </c>
      <c r="N177" s="69" t="s">
        <v>444</v>
      </c>
      <c r="O177" s="70" t="s">
        <v>445</v>
      </c>
      <c r="P177" s="71" t="s">
        <v>446</v>
      </c>
    </row>
    <row r="178" spans="1:16" ht="12.75" customHeight="1" thickBot="1" x14ac:dyDescent="0.25">
      <c r="A178" s="59" t="str">
        <f t="shared" si="30"/>
        <v>IBVS 5357 </v>
      </c>
      <c r="B178" s="15" t="str">
        <f t="shared" si="31"/>
        <v>I</v>
      </c>
      <c r="C178" s="59">
        <f t="shared" si="32"/>
        <v>52355.725299999998</v>
      </c>
      <c r="D178" s="11" t="str">
        <f t="shared" si="33"/>
        <v>vis</v>
      </c>
      <c r="E178" s="67">
        <f>VLOOKUP(C178,Active!C$21:E$972,3,FALSE)</f>
        <v>7252.9930255712507</v>
      </c>
      <c r="F178" s="15" t="s">
        <v>100</v>
      </c>
      <c r="G178" s="11" t="str">
        <f t="shared" si="34"/>
        <v>52355.7253</v>
      </c>
      <c r="H178" s="59">
        <f t="shared" si="35"/>
        <v>-171</v>
      </c>
      <c r="I178" s="68" t="s">
        <v>475</v>
      </c>
      <c r="J178" s="69" t="s">
        <v>476</v>
      </c>
      <c r="K178" s="68" t="s">
        <v>477</v>
      </c>
      <c r="L178" s="68" t="s">
        <v>350</v>
      </c>
      <c r="M178" s="69" t="s">
        <v>173</v>
      </c>
      <c r="N178" s="69" t="s">
        <v>444</v>
      </c>
      <c r="O178" s="70" t="s">
        <v>445</v>
      </c>
      <c r="P178" s="71" t="s">
        <v>446</v>
      </c>
    </row>
    <row r="179" spans="1:16" ht="12.75" customHeight="1" thickBot="1" x14ac:dyDescent="0.25">
      <c r="A179" s="59" t="str">
        <f t="shared" si="30"/>
        <v>BAVM 158 </v>
      </c>
      <c r="B179" s="15" t="str">
        <f t="shared" si="31"/>
        <v>I</v>
      </c>
      <c r="C179" s="59">
        <f t="shared" si="32"/>
        <v>52363.3482</v>
      </c>
      <c r="D179" s="11" t="str">
        <f t="shared" si="33"/>
        <v>vis</v>
      </c>
      <c r="E179" s="67">
        <f>VLOOKUP(C179,Active!C$21:E$972,3,FALSE)</f>
        <v>7261.9929701989668</v>
      </c>
      <c r="F179" s="15" t="s">
        <v>100</v>
      </c>
      <c r="G179" s="11" t="str">
        <f t="shared" si="34"/>
        <v>52363.3482</v>
      </c>
      <c r="H179" s="59">
        <f t="shared" si="35"/>
        <v>-162</v>
      </c>
      <c r="I179" s="68" t="s">
        <v>482</v>
      </c>
      <c r="J179" s="69" t="s">
        <v>483</v>
      </c>
      <c r="K179" s="68" t="s">
        <v>484</v>
      </c>
      <c r="L179" s="68" t="s">
        <v>350</v>
      </c>
      <c r="M179" s="69" t="s">
        <v>173</v>
      </c>
      <c r="N179" s="69" t="s">
        <v>403</v>
      </c>
      <c r="O179" s="70" t="s">
        <v>485</v>
      </c>
      <c r="P179" s="71" t="s">
        <v>405</v>
      </c>
    </row>
    <row r="180" spans="1:16" ht="12.75" customHeight="1" thickBot="1" x14ac:dyDescent="0.25">
      <c r="A180" s="59" t="str">
        <f t="shared" si="30"/>
        <v>IBVS 5357 </v>
      </c>
      <c r="B180" s="15" t="str">
        <f t="shared" si="31"/>
        <v>II</v>
      </c>
      <c r="C180" s="59">
        <f t="shared" si="32"/>
        <v>52380.710400000004</v>
      </c>
      <c r="D180" s="11" t="str">
        <f t="shared" si="33"/>
        <v>vis</v>
      </c>
      <c r="E180" s="67">
        <f>VLOOKUP(C180,Active!C$21:E$972,3,FALSE)</f>
        <v>7282.4915781585769</v>
      </c>
      <c r="F180" s="15" t="s">
        <v>100</v>
      </c>
      <c r="G180" s="11" t="str">
        <f t="shared" si="34"/>
        <v>52380.7104</v>
      </c>
      <c r="H180" s="59">
        <f t="shared" si="35"/>
        <v>-141.5</v>
      </c>
      <c r="I180" s="68" t="s">
        <v>486</v>
      </c>
      <c r="J180" s="69" t="s">
        <v>487</v>
      </c>
      <c r="K180" s="68" t="s">
        <v>488</v>
      </c>
      <c r="L180" s="68" t="s">
        <v>489</v>
      </c>
      <c r="M180" s="69" t="s">
        <v>173</v>
      </c>
      <c r="N180" s="69" t="s">
        <v>444</v>
      </c>
      <c r="O180" s="70" t="s">
        <v>445</v>
      </c>
      <c r="P180" s="71" t="s">
        <v>446</v>
      </c>
    </row>
    <row r="181" spans="1:16" ht="12.75" customHeight="1" thickBot="1" x14ac:dyDescent="0.25">
      <c r="A181" s="59" t="str">
        <f t="shared" si="30"/>
        <v>BAVM 154 </v>
      </c>
      <c r="B181" s="15" t="str">
        <f t="shared" si="31"/>
        <v>II</v>
      </c>
      <c r="C181" s="59">
        <f t="shared" si="32"/>
        <v>52415.438999999998</v>
      </c>
      <c r="D181" s="11" t="str">
        <f t="shared" si="33"/>
        <v>vis</v>
      </c>
      <c r="E181" s="67">
        <f>VLOOKUP(C181,Active!C$21:E$972,3,FALSE)</f>
        <v>7323.493752790012</v>
      </c>
      <c r="F181" s="15" t="s">
        <v>100</v>
      </c>
      <c r="G181" s="11" t="str">
        <f t="shared" si="34"/>
        <v>52415.439</v>
      </c>
      <c r="H181" s="59">
        <f t="shared" si="35"/>
        <v>-100.5</v>
      </c>
      <c r="I181" s="68" t="s">
        <v>501</v>
      </c>
      <c r="J181" s="69" t="s">
        <v>502</v>
      </c>
      <c r="K181" s="68" t="s">
        <v>495</v>
      </c>
      <c r="L181" s="68" t="s">
        <v>294</v>
      </c>
      <c r="M181" s="69" t="s">
        <v>184</v>
      </c>
      <c r="N181" s="69"/>
      <c r="O181" s="70" t="s">
        <v>383</v>
      </c>
      <c r="P181" s="71" t="s">
        <v>503</v>
      </c>
    </row>
    <row r="182" spans="1:16" ht="12.75" customHeight="1" thickBot="1" x14ac:dyDescent="0.25">
      <c r="A182" s="59" t="str">
        <f t="shared" si="30"/>
        <v>IBVS 5357 </v>
      </c>
      <c r="B182" s="15" t="str">
        <f t="shared" si="31"/>
        <v>I</v>
      </c>
      <c r="C182" s="59">
        <f t="shared" si="32"/>
        <v>52433.648099999999</v>
      </c>
      <c r="D182" s="11" t="str">
        <f t="shared" si="33"/>
        <v>vis</v>
      </c>
      <c r="E182" s="67">
        <f>VLOOKUP(C182,Active!C$21:E$972,3,FALSE)</f>
        <v>7344.9922496508516</v>
      </c>
      <c r="F182" s="15" t="s">
        <v>100</v>
      </c>
      <c r="G182" s="11" t="str">
        <f t="shared" si="34"/>
        <v>52433.6481</v>
      </c>
      <c r="H182" s="59">
        <f t="shared" si="35"/>
        <v>-79</v>
      </c>
      <c r="I182" s="68" t="s">
        <v>516</v>
      </c>
      <c r="J182" s="69" t="s">
        <v>517</v>
      </c>
      <c r="K182" s="68" t="s">
        <v>518</v>
      </c>
      <c r="L182" s="68" t="s">
        <v>496</v>
      </c>
      <c r="M182" s="69" t="s">
        <v>173</v>
      </c>
      <c r="N182" s="69" t="s">
        <v>444</v>
      </c>
      <c r="O182" s="70" t="s">
        <v>445</v>
      </c>
      <c r="P182" s="71" t="s">
        <v>446</v>
      </c>
    </row>
    <row r="183" spans="1:16" ht="12.75" customHeight="1" thickBot="1" x14ac:dyDescent="0.25">
      <c r="A183" s="59" t="str">
        <f t="shared" si="30"/>
        <v>IBVS 5357 </v>
      </c>
      <c r="B183" s="15" t="str">
        <f t="shared" si="31"/>
        <v>I</v>
      </c>
      <c r="C183" s="59">
        <f t="shared" si="32"/>
        <v>52449.741600000001</v>
      </c>
      <c r="D183" s="11" t="str">
        <f t="shared" si="33"/>
        <v>vis</v>
      </c>
      <c r="E183" s="67">
        <f>VLOOKUP(C183,Active!C$21:E$972,3,FALSE)</f>
        <v>7363.9929723241294</v>
      </c>
      <c r="F183" s="15" t="s">
        <v>100</v>
      </c>
      <c r="G183" s="11" t="str">
        <f t="shared" si="34"/>
        <v>52449.7416</v>
      </c>
      <c r="H183" s="59">
        <f t="shared" si="35"/>
        <v>-60</v>
      </c>
      <c r="I183" s="68" t="s">
        <v>519</v>
      </c>
      <c r="J183" s="69" t="s">
        <v>520</v>
      </c>
      <c r="K183" s="68" t="s">
        <v>521</v>
      </c>
      <c r="L183" s="68" t="s">
        <v>350</v>
      </c>
      <c r="M183" s="69" t="s">
        <v>173</v>
      </c>
      <c r="N183" s="69" t="s">
        <v>444</v>
      </c>
      <c r="O183" s="70" t="s">
        <v>445</v>
      </c>
      <c r="P183" s="71" t="s">
        <v>446</v>
      </c>
    </row>
    <row r="184" spans="1:16" ht="12.75" customHeight="1" thickBot="1" x14ac:dyDescent="0.25">
      <c r="A184" s="59" t="str">
        <f t="shared" si="30"/>
        <v>VSB 44 </v>
      </c>
      <c r="B184" s="15" t="str">
        <f t="shared" si="31"/>
        <v>II</v>
      </c>
      <c r="C184" s="59">
        <f t="shared" si="32"/>
        <v>53435.218399999998</v>
      </c>
      <c r="D184" s="11" t="str">
        <f t="shared" si="33"/>
        <v>vis</v>
      </c>
      <c r="E184" s="67">
        <f>VLOOKUP(C184,Active!C$21:E$972,3,FALSE)</f>
        <v>8527.4919860716836</v>
      </c>
      <c r="F184" s="15" t="s">
        <v>100</v>
      </c>
      <c r="G184" s="11" t="str">
        <f t="shared" si="34"/>
        <v>53435.2184</v>
      </c>
      <c r="H184" s="59">
        <f t="shared" si="35"/>
        <v>1103.5</v>
      </c>
      <c r="I184" s="68" t="s">
        <v>600</v>
      </c>
      <c r="J184" s="69" t="s">
        <v>601</v>
      </c>
      <c r="K184" s="68" t="s">
        <v>602</v>
      </c>
      <c r="L184" s="68" t="s">
        <v>443</v>
      </c>
      <c r="M184" s="69" t="s">
        <v>173</v>
      </c>
      <c r="N184" s="69" t="s">
        <v>174</v>
      </c>
      <c r="O184" s="70" t="s">
        <v>603</v>
      </c>
      <c r="P184" s="71" t="s">
        <v>604</v>
      </c>
    </row>
    <row r="185" spans="1:16" ht="12.75" customHeight="1" thickBot="1" x14ac:dyDescent="0.25">
      <c r="A185" s="59" t="str">
        <f t="shared" si="30"/>
        <v>IBVS 5694 </v>
      </c>
      <c r="B185" s="15" t="str">
        <f t="shared" si="31"/>
        <v>I</v>
      </c>
      <c r="C185" s="59">
        <f t="shared" si="32"/>
        <v>53511.024400000002</v>
      </c>
      <c r="D185" s="11" t="str">
        <f t="shared" si="33"/>
        <v>vis</v>
      </c>
      <c r="E185" s="67">
        <f>VLOOKUP(C185,Active!C$21:E$972,3,FALSE)</f>
        <v>8616.9920191888014</v>
      </c>
      <c r="F185" s="15" t="s">
        <v>100</v>
      </c>
      <c r="G185" s="11" t="str">
        <f t="shared" si="34"/>
        <v>53511.0244</v>
      </c>
      <c r="H185" s="59">
        <f t="shared" si="35"/>
        <v>1193</v>
      </c>
      <c r="I185" s="68" t="s">
        <v>620</v>
      </c>
      <c r="J185" s="69" t="s">
        <v>621</v>
      </c>
      <c r="K185" s="68" t="s">
        <v>622</v>
      </c>
      <c r="L185" s="68" t="s">
        <v>467</v>
      </c>
      <c r="M185" s="69" t="s">
        <v>173</v>
      </c>
      <c r="N185" s="69" t="s">
        <v>174</v>
      </c>
      <c r="O185" s="70" t="s">
        <v>623</v>
      </c>
      <c r="P185" s="71" t="s">
        <v>624</v>
      </c>
    </row>
    <row r="186" spans="1:16" ht="12.75" customHeight="1" thickBot="1" x14ac:dyDescent="0.25">
      <c r="A186" s="59" t="str">
        <f t="shared" si="30"/>
        <v>VSB 56 </v>
      </c>
      <c r="B186" s="15" t="str">
        <f t="shared" si="31"/>
        <v>I</v>
      </c>
      <c r="C186" s="59">
        <f t="shared" si="32"/>
        <v>56394.190499999997</v>
      </c>
      <c r="D186" s="11" t="str">
        <f t="shared" si="33"/>
        <v>vis</v>
      </c>
      <c r="E186" s="67">
        <f>VLOOKUP(C186,Active!C$21:E$972,3,FALSE)</f>
        <v>12020.989874663823</v>
      </c>
      <c r="F186" s="15" t="s">
        <v>100</v>
      </c>
      <c r="G186" s="11" t="str">
        <f t="shared" si="34"/>
        <v>56394.1905</v>
      </c>
      <c r="H186" s="59">
        <f t="shared" si="35"/>
        <v>4597</v>
      </c>
      <c r="I186" s="68" t="s">
        <v>703</v>
      </c>
      <c r="J186" s="69" t="s">
        <v>704</v>
      </c>
      <c r="K186" s="68">
        <v>4597</v>
      </c>
      <c r="L186" s="68" t="s">
        <v>489</v>
      </c>
      <c r="M186" s="69" t="s">
        <v>411</v>
      </c>
      <c r="N186" s="69" t="s">
        <v>705</v>
      </c>
      <c r="O186" s="70" t="s">
        <v>706</v>
      </c>
      <c r="P186" s="71" t="s">
        <v>707</v>
      </c>
    </row>
    <row r="187" spans="1:16" ht="12.75" customHeight="1" thickBot="1" x14ac:dyDescent="0.25">
      <c r="A187" s="59" t="str">
        <f t="shared" si="30"/>
        <v>BAVM 241 (=IBVS 6157) </v>
      </c>
      <c r="B187" s="15" t="str">
        <f t="shared" si="31"/>
        <v>II</v>
      </c>
      <c r="C187" s="59">
        <f t="shared" si="32"/>
        <v>57153.519699999997</v>
      </c>
      <c r="D187" s="11" t="str">
        <f t="shared" si="33"/>
        <v>vis</v>
      </c>
      <c r="E187" s="67">
        <f>VLOOKUP(C187,Active!C$21:E$972,3,FALSE)</f>
        <v>12917.488681444176</v>
      </c>
      <c r="F187" s="15" t="s">
        <v>100</v>
      </c>
      <c r="G187" s="11" t="str">
        <f t="shared" si="34"/>
        <v>57153.5197</v>
      </c>
      <c r="H187" s="59">
        <f t="shared" si="35"/>
        <v>5493.5</v>
      </c>
      <c r="I187" s="68" t="s">
        <v>715</v>
      </c>
      <c r="J187" s="69" t="s">
        <v>716</v>
      </c>
      <c r="K187" s="68">
        <v>5493.5</v>
      </c>
      <c r="L187" s="68" t="s">
        <v>717</v>
      </c>
      <c r="M187" s="69" t="s">
        <v>411</v>
      </c>
      <c r="N187" s="69" t="e">
        <f>-#NAME?</f>
        <v>#NAME?</v>
      </c>
      <c r="O187" s="70" t="s">
        <v>533</v>
      </c>
      <c r="P187" s="71" t="s">
        <v>718</v>
      </c>
    </row>
    <row r="188" spans="1:16" x14ac:dyDescent="0.2">
      <c r="B188" s="15"/>
      <c r="E188" s="67"/>
      <c r="F188" s="15"/>
    </row>
    <row r="189" spans="1:16" x14ac:dyDescent="0.2">
      <c r="B189" s="15"/>
      <c r="E189" s="67"/>
      <c r="F189" s="15"/>
    </row>
    <row r="190" spans="1:16" x14ac:dyDescent="0.2">
      <c r="B190" s="15"/>
      <c r="E190" s="67"/>
      <c r="F190" s="15"/>
    </row>
    <row r="191" spans="1:16" x14ac:dyDescent="0.2">
      <c r="B191" s="15"/>
      <c r="E191" s="67"/>
      <c r="F191" s="15"/>
    </row>
    <row r="192" spans="1:16" x14ac:dyDescent="0.2">
      <c r="B192" s="15"/>
      <c r="E192" s="67"/>
      <c r="F192" s="15"/>
    </row>
    <row r="193" spans="2:6" x14ac:dyDescent="0.2">
      <c r="B193" s="15"/>
      <c r="E193" s="67"/>
      <c r="F193" s="15"/>
    </row>
    <row r="194" spans="2:6" x14ac:dyDescent="0.2">
      <c r="B194" s="15"/>
      <c r="E194" s="67"/>
      <c r="F194" s="15"/>
    </row>
    <row r="195" spans="2:6" x14ac:dyDescent="0.2">
      <c r="B195" s="15"/>
      <c r="E195" s="67"/>
      <c r="F195" s="15"/>
    </row>
    <row r="196" spans="2:6" x14ac:dyDescent="0.2">
      <c r="B196" s="15"/>
      <c r="E196" s="67"/>
      <c r="F196" s="15"/>
    </row>
    <row r="197" spans="2:6" x14ac:dyDescent="0.2">
      <c r="B197" s="15"/>
      <c r="E197" s="67"/>
      <c r="F197" s="15"/>
    </row>
    <row r="198" spans="2:6" x14ac:dyDescent="0.2">
      <c r="B198" s="15"/>
      <c r="E198" s="67"/>
      <c r="F198" s="15"/>
    </row>
    <row r="199" spans="2:6" x14ac:dyDescent="0.2">
      <c r="B199" s="15"/>
      <c r="E199" s="67"/>
      <c r="F199" s="15"/>
    </row>
    <row r="200" spans="2:6" x14ac:dyDescent="0.2">
      <c r="B200" s="15"/>
      <c r="E200" s="67"/>
      <c r="F200" s="15"/>
    </row>
    <row r="201" spans="2:6" x14ac:dyDescent="0.2">
      <c r="B201" s="15"/>
      <c r="E201" s="67"/>
      <c r="F201" s="15"/>
    </row>
    <row r="202" spans="2:6" x14ac:dyDescent="0.2">
      <c r="B202" s="15"/>
      <c r="E202" s="67"/>
      <c r="F202" s="15"/>
    </row>
    <row r="203" spans="2:6" x14ac:dyDescent="0.2">
      <c r="B203" s="15"/>
      <c r="E203" s="67"/>
      <c r="F203" s="15"/>
    </row>
    <row r="204" spans="2:6" x14ac:dyDescent="0.2">
      <c r="B204" s="15"/>
      <c r="E204" s="67"/>
      <c r="F204" s="15"/>
    </row>
    <row r="205" spans="2:6" x14ac:dyDescent="0.2">
      <c r="B205" s="15"/>
      <c r="E205" s="67"/>
      <c r="F205" s="15"/>
    </row>
    <row r="206" spans="2:6" x14ac:dyDescent="0.2">
      <c r="B206" s="15"/>
      <c r="E206" s="67"/>
      <c r="F206" s="15"/>
    </row>
    <row r="207" spans="2:6" x14ac:dyDescent="0.2">
      <c r="B207" s="15"/>
      <c r="E207" s="67"/>
      <c r="F207" s="15"/>
    </row>
    <row r="208" spans="2:6" x14ac:dyDescent="0.2">
      <c r="B208" s="15"/>
      <c r="E208" s="67"/>
      <c r="F208" s="15"/>
    </row>
    <row r="209" spans="2:6" x14ac:dyDescent="0.2">
      <c r="B209" s="15"/>
      <c r="E209" s="67"/>
      <c r="F209" s="15"/>
    </row>
    <row r="210" spans="2:6" x14ac:dyDescent="0.2">
      <c r="B210" s="15"/>
      <c r="E210" s="67"/>
      <c r="F210" s="15"/>
    </row>
    <row r="211" spans="2:6" x14ac:dyDescent="0.2">
      <c r="B211" s="15"/>
      <c r="E211" s="67"/>
      <c r="F211" s="15"/>
    </row>
    <row r="212" spans="2:6" x14ac:dyDescent="0.2">
      <c r="B212" s="15"/>
      <c r="E212" s="67"/>
      <c r="F212" s="15"/>
    </row>
    <row r="213" spans="2:6" x14ac:dyDescent="0.2">
      <c r="B213" s="15"/>
      <c r="E213" s="67"/>
      <c r="F213" s="15"/>
    </row>
    <row r="214" spans="2:6" x14ac:dyDescent="0.2">
      <c r="B214" s="15"/>
      <c r="E214" s="67"/>
      <c r="F214" s="15"/>
    </row>
    <row r="215" spans="2:6" x14ac:dyDescent="0.2">
      <c r="B215" s="15"/>
      <c r="E215" s="67"/>
      <c r="F215" s="15"/>
    </row>
    <row r="216" spans="2:6" x14ac:dyDescent="0.2">
      <c r="B216" s="15"/>
      <c r="E216" s="67"/>
      <c r="F216" s="15"/>
    </row>
    <row r="217" spans="2:6" x14ac:dyDescent="0.2">
      <c r="B217" s="15"/>
      <c r="E217" s="67"/>
      <c r="F217" s="15"/>
    </row>
    <row r="218" spans="2:6" x14ac:dyDescent="0.2">
      <c r="B218" s="15"/>
      <c r="E218" s="67"/>
      <c r="F218" s="15"/>
    </row>
    <row r="219" spans="2:6" x14ac:dyDescent="0.2">
      <c r="B219" s="15"/>
      <c r="E219" s="67"/>
      <c r="F219" s="15"/>
    </row>
    <row r="220" spans="2:6" x14ac:dyDescent="0.2">
      <c r="B220" s="15"/>
      <c r="E220" s="67"/>
      <c r="F220" s="15"/>
    </row>
    <row r="221" spans="2:6" x14ac:dyDescent="0.2">
      <c r="B221" s="15"/>
      <c r="E221" s="67"/>
      <c r="F221" s="15"/>
    </row>
    <row r="222" spans="2:6" x14ac:dyDescent="0.2">
      <c r="B222" s="15"/>
      <c r="E222" s="67"/>
      <c r="F222" s="15"/>
    </row>
    <row r="223" spans="2:6" x14ac:dyDescent="0.2">
      <c r="B223" s="15"/>
      <c r="E223" s="67"/>
      <c r="F223" s="15"/>
    </row>
    <row r="224" spans="2:6" x14ac:dyDescent="0.2">
      <c r="B224" s="15"/>
      <c r="E224" s="67"/>
      <c r="F224" s="15"/>
    </row>
    <row r="225" spans="2:6" x14ac:dyDescent="0.2">
      <c r="B225" s="15"/>
      <c r="E225" s="67"/>
      <c r="F225" s="15"/>
    </row>
    <row r="226" spans="2:6" x14ac:dyDescent="0.2">
      <c r="B226" s="15"/>
      <c r="E226" s="67"/>
      <c r="F226" s="15"/>
    </row>
    <row r="227" spans="2:6" x14ac:dyDescent="0.2">
      <c r="B227" s="15"/>
      <c r="E227" s="67"/>
      <c r="F227" s="15"/>
    </row>
    <row r="228" spans="2:6" x14ac:dyDescent="0.2">
      <c r="B228" s="15"/>
      <c r="E228" s="67"/>
      <c r="F228" s="15"/>
    </row>
    <row r="229" spans="2:6" x14ac:dyDescent="0.2">
      <c r="B229" s="15"/>
      <c r="E229" s="67"/>
      <c r="F229" s="15"/>
    </row>
    <row r="230" spans="2:6" x14ac:dyDescent="0.2">
      <c r="B230" s="15"/>
      <c r="E230" s="67"/>
      <c r="F230" s="15"/>
    </row>
    <row r="231" spans="2:6" x14ac:dyDescent="0.2">
      <c r="B231" s="15"/>
      <c r="E231" s="67"/>
      <c r="F231" s="15"/>
    </row>
    <row r="232" spans="2:6" x14ac:dyDescent="0.2">
      <c r="B232" s="15"/>
      <c r="E232" s="67"/>
      <c r="F232" s="15"/>
    </row>
    <row r="233" spans="2:6" x14ac:dyDescent="0.2">
      <c r="B233" s="15"/>
      <c r="E233" s="67"/>
      <c r="F233" s="15"/>
    </row>
    <row r="234" spans="2:6" x14ac:dyDescent="0.2">
      <c r="B234" s="15"/>
      <c r="E234" s="67"/>
      <c r="F234" s="15"/>
    </row>
    <row r="235" spans="2:6" x14ac:dyDescent="0.2">
      <c r="B235" s="15"/>
      <c r="E235" s="67"/>
      <c r="F235" s="15"/>
    </row>
    <row r="236" spans="2:6" x14ac:dyDescent="0.2">
      <c r="B236" s="15"/>
      <c r="E236" s="67"/>
      <c r="F236" s="15"/>
    </row>
    <row r="237" spans="2:6" x14ac:dyDescent="0.2">
      <c r="B237" s="15"/>
      <c r="E237" s="67"/>
      <c r="F237" s="15"/>
    </row>
    <row r="238" spans="2:6" x14ac:dyDescent="0.2">
      <c r="B238" s="15"/>
      <c r="E238" s="67"/>
      <c r="F238" s="15"/>
    </row>
    <row r="239" spans="2:6" x14ac:dyDescent="0.2">
      <c r="B239" s="15"/>
      <c r="E239" s="67"/>
      <c r="F239" s="15"/>
    </row>
    <row r="240" spans="2:6" x14ac:dyDescent="0.2">
      <c r="B240" s="15"/>
      <c r="E240" s="67"/>
      <c r="F240" s="15"/>
    </row>
    <row r="241" spans="2:6" x14ac:dyDescent="0.2">
      <c r="B241" s="15"/>
      <c r="E241" s="67"/>
      <c r="F241" s="15"/>
    </row>
    <row r="242" spans="2:6" x14ac:dyDescent="0.2">
      <c r="B242" s="15"/>
      <c r="E242" s="67"/>
      <c r="F242" s="15"/>
    </row>
    <row r="243" spans="2:6" x14ac:dyDescent="0.2">
      <c r="B243" s="15"/>
      <c r="E243" s="67"/>
      <c r="F243" s="15"/>
    </row>
    <row r="244" spans="2:6" x14ac:dyDescent="0.2">
      <c r="B244" s="15"/>
      <c r="E244" s="67"/>
      <c r="F244" s="15"/>
    </row>
    <row r="245" spans="2:6" x14ac:dyDescent="0.2">
      <c r="B245" s="15"/>
      <c r="E245" s="67"/>
      <c r="F245" s="15"/>
    </row>
    <row r="246" spans="2:6" x14ac:dyDescent="0.2">
      <c r="B246" s="15"/>
      <c r="E246" s="67"/>
      <c r="F246" s="15"/>
    </row>
    <row r="247" spans="2:6" x14ac:dyDescent="0.2">
      <c r="B247" s="15"/>
      <c r="E247" s="67"/>
      <c r="F247" s="15"/>
    </row>
    <row r="248" spans="2:6" x14ac:dyDescent="0.2">
      <c r="B248" s="15"/>
      <c r="E248" s="67"/>
      <c r="F248" s="15"/>
    </row>
    <row r="249" spans="2:6" x14ac:dyDescent="0.2">
      <c r="B249" s="15"/>
      <c r="E249" s="67"/>
      <c r="F249" s="15"/>
    </row>
    <row r="250" spans="2:6" x14ac:dyDescent="0.2">
      <c r="B250" s="15"/>
      <c r="E250" s="67"/>
      <c r="F250" s="15"/>
    </row>
    <row r="251" spans="2:6" x14ac:dyDescent="0.2">
      <c r="B251" s="15"/>
      <c r="E251" s="67"/>
      <c r="F251" s="15"/>
    </row>
    <row r="252" spans="2:6" x14ac:dyDescent="0.2">
      <c r="B252" s="15"/>
      <c r="E252" s="67"/>
      <c r="F252" s="15"/>
    </row>
    <row r="253" spans="2:6" x14ac:dyDescent="0.2">
      <c r="B253" s="15"/>
      <c r="E253" s="67"/>
      <c r="F253" s="15"/>
    </row>
    <row r="254" spans="2:6" x14ac:dyDescent="0.2">
      <c r="B254" s="15"/>
      <c r="E254" s="67"/>
      <c r="F254" s="15"/>
    </row>
    <row r="255" spans="2:6" x14ac:dyDescent="0.2">
      <c r="B255" s="15"/>
      <c r="E255" s="67"/>
      <c r="F255" s="15"/>
    </row>
    <row r="256" spans="2:6" x14ac:dyDescent="0.2">
      <c r="B256" s="15"/>
      <c r="E256" s="67"/>
      <c r="F256" s="15"/>
    </row>
    <row r="257" spans="2:6" x14ac:dyDescent="0.2">
      <c r="B257" s="15"/>
      <c r="E257" s="67"/>
      <c r="F257" s="15"/>
    </row>
    <row r="258" spans="2:6" x14ac:dyDescent="0.2">
      <c r="B258" s="15"/>
      <c r="E258" s="67"/>
      <c r="F258" s="15"/>
    </row>
    <row r="259" spans="2:6" x14ac:dyDescent="0.2">
      <c r="B259" s="15"/>
      <c r="E259" s="67"/>
      <c r="F259" s="15"/>
    </row>
    <row r="260" spans="2:6" x14ac:dyDescent="0.2">
      <c r="B260" s="15"/>
      <c r="E260" s="67"/>
      <c r="F260" s="15"/>
    </row>
    <row r="261" spans="2:6" x14ac:dyDescent="0.2">
      <c r="B261" s="15"/>
      <c r="E261" s="67"/>
      <c r="F261" s="15"/>
    </row>
    <row r="262" spans="2:6" x14ac:dyDescent="0.2">
      <c r="B262" s="15"/>
      <c r="E262" s="67"/>
      <c r="F262" s="15"/>
    </row>
    <row r="263" spans="2:6" x14ac:dyDescent="0.2">
      <c r="B263" s="15"/>
      <c r="E263" s="67"/>
      <c r="F263" s="15"/>
    </row>
    <row r="264" spans="2:6" x14ac:dyDescent="0.2">
      <c r="B264" s="15"/>
      <c r="E264" s="67"/>
      <c r="F264" s="15"/>
    </row>
    <row r="265" spans="2:6" x14ac:dyDescent="0.2">
      <c r="B265" s="15"/>
      <c r="E265" s="67"/>
      <c r="F265" s="15"/>
    </row>
    <row r="266" spans="2:6" x14ac:dyDescent="0.2">
      <c r="B266" s="15"/>
      <c r="E266" s="67"/>
      <c r="F266" s="15"/>
    </row>
    <row r="267" spans="2:6" x14ac:dyDescent="0.2">
      <c r="B267" s="15"/>
      <c r="E267" s="67"/>
      <c r="F267" s="15"/>
    </row>
    <row r="268" spans="2:6" x14ac:dyDescent="0.2">
      <c r="B268" s="15"/>
      <c r="E268" s="67"/>
      <c r="F268" s="15"/>
    </row>
    <row r="269" spans="2:6" x14ac:dyDescent="0.2">
      <c r="B269" s="15"/>
      <c r="E269" s="67"/>
      <c r="F269" s="15"/>
    </row>
    <row r="270" spans="2:6" x14ac:dyDescent="0.2">
      <c r="B270" s="15"/>
      <c r="E270" s="67"/>
      <c r="F270" s="15"/>
    </row>
    <row r="271" spans="2:6" x14ac:dyDescent="0.2">
      <c r="B271" s="15"/>
      <c r="E271" s="67"/>
      <c r="F271" s="15"/>
    </row>
    <row r="272" spans="2:6" x14ac:dyDescent="0.2">
      <c r="B272" s="15"/>
      <c r="E272" s="67"/>
      <c r="F272" s="15"/>
    </row>
    <row r="273" spans="2:6" x14ac:dyDescent="0.2">
      <c r="B273" s="15"/>
      <c r="E273" s="67"/>
      <c r="F273" s="15"/>
    </row>
    <row r="274" spans="2:6" x14ac:dyDescent="0.2">
      <c r="B274" s="15"/>
      <c r="E274" s="67"/>
      <c r="F274" s="15"/>
    </row>
    <row r="275" spans="2:6" x14ac:dyDescent="0.2">
      <c r="B275" s="15"/>
      <c r="E275" s="67"/>
      <c r="F275" s="15"/>
    </row>
    <row r="276" spans="2:6" x14ac:dyDescent="0.2">
      <c r="B276" s="15"/>
      <c r="E276" s="67"/>
      <c r="F276" s="15"/>
    </row>
    <row r="277" spans="2:6" x14ac:dyDescent="0.2">
      <c r="B277" s="15"/>
      <c r="E277" s="67"/>
      <c r="F277" s="15"/>
    </row>
    <row r="278" spans="2:6" x14ac:dyDescent="0.2">
      <c r="B278" s="15"/>
      <c r="E278" s="67"/>
      <c r="F278" s="15"/>
    </row>
    <row r="279" spans="2:6" x14ac:dyDescent="0.2">
      <c r="B279" s="15"/>
      <c r="E279" s="67"/>
      <c r="F279" s="15"/>
    </row>
    <row r="280" spans="2:6" x14ac:dyDescent="0.2">
      <c r="B280" s="15"/>
      <c r="E280" s="67"/>
      <c r="F280" s="15"/>
    </row>
    <row r="281" spans="2:6" x14ac:dyDescent="0.2">
      <c r="B281" s="15"/>
      <c r="E281" s="67"/>
      <c r="F281" s="15"/>
    </row>
    <row r="282" spans="2:6" x14ac:dyDescent="0.2">
      <c r="B282" s="15"/>
      <c r="E282" s="67"/>
      <c r="F282" s="15"/>
    </row>
    <row r="283" spans="2:6" x14ac:dyDescent="0.2">
      <c r="B283" s="15"/>
      <c r="E283" s="67"/>
      <c r="F283" s="15"/>
    </row>
    <row r="284" spans="2:6" x14ac:dyDescent="0.2">
      <c r="B284" s="15"/>
      <c r="E284" s="67"/>
      <c r="F284" s="15"/>
    </row>
    <row r="285" spans="2:6" x14ac:dyDescent="0.2">
      <c r="B285" s="15"/>
      <c r="E285" s="67"/>
      <c r="F285" s="15"/>
    </row>
    <row r="286" spans="2:6" x14ac:dyDescent="0.2">
      <c r="B286" s="15"/>
      <c r="E286" s="67"/>
      <c r="F286" s="15"/>
    </row>
    <row r="287" spans="2:6" x14ac:dyDescent="0.2">
      <c r="B287" s="15"/>
      <c r="E287" s="67"/>
      <c r="F287" s="15"/>
    </row>
    <row r="288" spans="2:6" x14ac:dyDescent="0.2">
      <c r="B288" s="15"/>
      <c r="E288" s="67"/>
      <c r="F288" s="15"/>
    </row>
    <row r="289" spans="2:6" x14ac:dyDescent="0.2">
      <c r="B289" s="15"/>
      <c r="E289" s="67"/>
      <c r="F289" s="15"/>
    </row>
    <row r="290" spans="2:6" x14ac:dyDescent="0.2">
      <c r="B290" s="15"/>
      <c r="E290" s="67"/>
      <c r="F290" s="15"/>
    </row>
    <row r="291" spans="2:6" x14ac:dyDescent="0.2">
      <c r="B291" s="15"/>
      <c r="E291" s="67"/>
      <c r="F291" s="15"/>
    </row>
    <row r="292" spans="2:6" x14ac:dyDescent="0.2">
      <c r="B292" s="15"/>
      <c r="E292" s="67"/>
      <c r="F292" s="15"/>
    </row>
    <row r="293" spans="2:6" x14ac:dyDescent="0.2">
      <c r="B293" s="15"/>
      <c r="E293" s="67"/>
      <c r="F293" s="15"/>
    </row>
    <row r="294" spans="2:6" x14ac:dyDescent="0.2">
      <c r="B294" s="15"/>
      <c r="E294" s="67"/>
      <c r="F294" s="15"/>
    </row>
    <row r="295" spans="2:6" x14ac:dyDescent="0.2">
      <c r="B295" s="15"/>
      <c r="E295" s="67"/>
      <c r="F295" s="15"/>
    </row>
    <row r="296" spans="2:6" x14ac:dyDescent="0.2">
      <c r="B296" s="15"/>
      <c r="E296" s="67"/>
      <c r="F296" s="15"/>
    </row>
    <row r="297" spans="2:6" x14ac:dyDescent="0.2">
      <c r="B297" s="15"/>
      <c r="E297" s="67"/>
      <c r="F297" s="15"/>
    </row>
    <row r="298" spans="2:6" x14ac:dyDescent="0.2">
      <c r="B298" s="15"/>
      <c r="E298" s="67"/>
      <c r="F298" s="15"/>
    </row>
    <row r="299" spans="2:6" x14ac:dyDescent="0.2">
      <c r="B299" s="15"/>
      <c r="E299" s="67"/>
      <c r="F299" s="15"/>
    </row>
    <row r="300" spans="2:6" x14ac:dyDescent="0.2">
      <c r="B300" s="15"/>
      <c r="E300" s="67"/>
      <c r="F300" s="15"/>
    </row>
    <row r="301" spans="2:6" x14ac:dyDescent="0.2">
      <c r="B301" s="15"/>
      <c r="E301" s="67"/>
      <c r="F301" s="15"/>
    </row>
    <row r="302" spans="2:6" x14ac:dyDescent="0.2">
      <c r="B302" s="15"/>
      <c r="E302" s="67"/>
      <c r="F302" s="15"/>
    </row>
    <row r="303" spans="2:6" x14ac:dyDescent="0.2">
      <c r="B303" s="15"/>
      <c r="E303" s="67"/>
      <c r="F303" s="15"/>
    </row>
    <row r="304" spans="2:6" x14ac:dyDescent="0.2">
      <c r="B304" s="15"/>
      <c r="E304" s="67"/>
      <c r="F304" s="15"/>
    </row>
    <row r="305" spans="2:6" x14ac:dyDescent="0.2">
      <c r="B305" s="15"/>
      <c r="E305" s="67"/>
      <c r="F305" s="15"/>
    </row>
    <row r="306" spans="2:6" x14ac:dyDescent="0.2">
      <c r="B306" s="15"/>
      <c r="E306" s="67"/>
      <c r="F306" s="15"/>
    </row>
    <row r="307" spans="2:6" x14ac:dyDescent="0.2">
      <c r="B307" s="15"/>
      <c r="E307" s="67"/>
      <c r="F307" s="15"/>
    </row>
    <row r="308" spans="2:6" x14ac:dyDescent="0.2">
      <c r="B308" s="15"/>
      <c r="E308" s="67"/>
      <c r="F308" s="15"/>
    </row>
    <row r="309" spans="2:6" x14ac:dyDescent="0.2">
      <c r="B309" s="15"/>
      <c r="E309" s="67"/>
      <c r="F309" s="15"/>
    </row>
    <row r="310" spans="2:6" x14ac:dyDescent="0.2">
      <c r="B310" s="15"/>
      <c r="E310" s="67"/>
      <c r="F310" s="15"/>
    </row>
    <row r="311" spans="2:6" x14ac:dyDescent="0.2">
      <c r="B311" s="15"/>
      <c r="E311" s="67"/>
      <c r="F311" s="15"/>
    </row>
    <row r="312" spans="2:6" x14ac:dyDescent="0.2">
      <c r="B312" s="15"/>
      <c r="E312" s="67"/>
      <c r="F312" s="15"/>
    </row>
    <row r="313" spans="2:6" x14ac:dyDescent="0.2">
      <c r="B313" s="15"/>
      <c r="E313" s="67"/>
      <c r="F313" s="15"/>
    </row>
    <row r="314" spans="2:6" x14ac:dyDescent="0.2">
      <c r="B314" s="15"/>
      <c r="E314" s="67"/>
      <c r="F314" s="15"/>
    </row>
    <row r="315" spans="2:6" x14ac:dyDescent="0.2">
      <c r="B315" s="15"/>
      <c r="E315" s="67"/>
      <c r="F315" s="15"/>
    </row>
    <row r="316" spans="2:6" x14ac:dyDescent="0.2">
      <c r="B316" s="15"/>
      <c r="E316" s="67"/>
      <c r="F316" s="15"/>
    </row>
    <row r="317" spans="2:6" x14ac:dyDescent="0.2">
      <c r="B317" s="15"/>
      <c r="E317" s="67"/>
      <c r="F317" s="15"/>
    </row>
    <row r="318" spans="2:6" x14ac:dyDescent="0.2">
      <c r="B318" s="15"/>
      <c r="E318" s="67"/>
      <c r="F318" s="15"/>
    </row>
    <row r="319" spans="2:6" x14ac:dyDescent="0.2">
      <c r="B319" s="15"/>
      <c r="E319" s="67"/>
      <c r="F319" s="15"/>
    </row>
    <row r="320" spans="2:6" x14ac:dyDescent="0.2">
      <c r="B320" s="15"/>
      <c r="E320" s="67"/>
      <c r="F320" s="15"/>
    </row>
    <row r="321" spans="2:6" x14ac:dyDescent="0.2">
      <c r="B321" s="15"/>
      <c r="E321" s="67"/>
      <c r="F321" s="15"/>
    </row>
    <row r="322" spans="2:6" x14ac:dyDescent="0.2">
      <c r="B322" s="15"/>
      <c r="E322" s="67"/>
      <c r="F322" s="15"/>
    </row>
    <row r="323" spans="2:6" x14ac:dyDescent="0.2">
      <c r="B323" s="15"/>
      <c r="E323" s="67"/>
      <c r="F323" s="15"/>
    </row>
    <row r="324" spans="2:6" x14ac:dyDescent="0.2">
      <c r="B324" s="15"/>
      <c r="E324" s="67"/>
      <c r="F324" s="15"/>
    </row>
    <row r="325" spans="2:6" x14ac:dyDescent="0.2">
      <c r="B325" s="15"/>
      <c r="E325" s="67"/>
      <c r="F325" s="15"/>
    </row>
    <row r="326" spans="2:6" x14ac:dyDescent="0.2">
      <c r="B326" s="15"/>
      <c r="E326" s="67"/>
      <c r="F326" s="15"/>
    </row>
    <row r="327" spans="2:6" x14ac:dyDescent="0.2">
      <c r="B327" s="15"/>
      <c r="E327" s="67"/>
      <c r="F327" s="15"/>
    </row>
    <row r="328" spans="2:6" x14ac:dyDescent="0.2">
      <c r="B328" s="15"/>
      <c r="E328" s="67"/>
      <c r="F328" s="15"/>
    </row>
    <row r="329" spans="2:6" x14ac:dyDescent="0.2">
      <c r="B329" s="15"/>
      <c r="E329" s="67"/>
      <c r="F329" s="15"/>
    </row>
    <row r="330" spans="2:6" x14ac:dyDescent="0.2">
      <c r="B330" s="15"/>
      <c r="E330" s="67"/>
      <c r="F330" s="15"/>
    </row>
    <row r="331" spans="2:6" x14ac:dyDescent="0.2">
      <c r="B331" s="15"/>
      <c r="E331" s="67"/>
      <c r="F331" s="15"/>
    </row>
    <row r="332" spans="2:6" x14ac:dyDescent="0.2">
      <c r="B332" s="15"/>
      <c r="E332" s="67"/>
      <c r="F332" s="15"/>
    </row>
    <row r="333" spans="2:6" x14ac:dyDescent="0.2">
      <c r="B333" s="15"/>
      <c r="E333" s="67"/>
      <c r="F333" s="15"/>
    </row>
    <row r="334" spans="2:6" x14ac:dyDescent="0.2">
      <c r="B334" s="15"/>
      <c r="E334" s="67"/>
      <c r="F334" s="15"/>
    </row>
    <row r="335" spans="2:6" x14ac:dyDescent="0.2">
      <c r="B335" s="15"/>
      <c r="E335" s="67"/>
      <c r="F335" s="15"/>
    </row>
    <row r="336" spans="2:6" x14ac:dyDescent="0.2">
      <c r="B336" s="15"/>
      <c r="E336" s="67"/>
      <c r="F336" s="15"/>
    </row>
    <row r="337" spans="2:6" x14ac:dyDescent="0.2">
      <c r="B337" s="15"/>
      <c r="E337" s="67"/>
      <c r="F337" s="15"/>
    </row>
    <row r="338" spans="2:6" x14ac:dyDescent="0.2">
      <c r="B338" s="15"/>
      <c r="E338" s="67"/>
      <c r="F338" s="15"/>
    </row>
    <row r="339" spans="2:6" x14ac:dyDescent="0.2">
      <c r="B339" s="15"/>
      <c r="E339" s="67"/>
      <c r="F339" s="15"/>
    </row>
    <row r="340" spans="2:6" x14ac:dyDescent="0.2">
      <c r="B340" s="15"/>
      <c r="E340" s="67"/>
      <c r="F340" s="15"/>
    </row>
    <row r="341" spans="2:6" x14ac:dyDescent="0.2">
      <c r="B341" s="15"/>
      <c r="E341" s="67"/>
      <c r="F341" s="15"/>
    </row>
    <row r="342" spans="2:6" x14ac:dyDescent="0.2">
      <c r="B342" s="15"/>
      <c r="E342" s="67"/>
      <c r="F342" s="15"/>
    </row>
    <row r="343" spans="2:6" x14ac:dyDescent="0.2">
      <c r="B343" s="15"/>
      <c r="E343" s="67"/>
      <c r="F343" s="15"/>
    </row>
    <row r="344" spans="2:6" x14ac:dyDescent="0.2">
      <c r="B344" s="15"/>
      <c r="E344" s="67"/>
      <c r="F344" s="15"/>
    </row>
    <row r="345" spans="2:6" x14ac:dyDescent="0.2">
      <c r="B345" s="15"/>
      <c r="E345" s="67"/>
      <c r="F345" s="15"/>
    </row>
    <row r="346" spans="2:6" x14ac:dyDescent="0.2">
      <c r="B346" s="15"/>
      <c r="E346" s="67"/>
      <c r="F346" s="15"/>
    </row>
    <row r="347" spans="2:6" x14ac:dyDescent="0.2">
      <c r="B347" s="15"/>
      <c r="E347" s="67"/>
      <c r="F347" s="15"/>
    </row>
    <row r="348" spans="2:6" x14ac:dyDescent="0.2">
      <c r="B348" s="15"/>
      <c r="E348" s="67"/>
      <c r="F348" s="15"/>
    </row>
    <row r="349" spans="2:6" x14ac:dyDescent="0.2">
      <c r="B349" s="15"/>
      <c r="E349" s="67"/>
      <c r="F349" s="15"/>
    </row>
    <row r="350" spans="2:6" x14ac:dyDescent="0.2">
      <c r="B350" s="15"/>
      <c r="E350" s="67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  <row r="896" spans="2:6" x14ac:dyDescent="0.2">
      <c r="B896" s="15"/>
      <c r="F896" s="15"/>
    </row>
    <row r="897" spans="2:6" x14ac:dyDescent="0.2">
      <c r="B897" s="15"/>
      <c r="F897" s="15"/>
    </row>
    <row r="898" spans="2:6" x14ac:dyDescent="0.2">
      <c r="B898" s="15"/>
      <c r="F898" s="15"/>
    </row>
    <row r="899" spans="2:6" x14ac:dyDescent="0.2">
      <c r="B899" s="15"/>
      <c r="F899" s="15"/>
    </row>
    <row r="900" spans="2:6" x14ac:dyDescent="0.2">
      <c r="B900" s="15"/>
      <c r="F900" s="15"/>
    </row>
    <row r="901" spans="2:6" x14ac:dyDescent="0.2">
      <c r="B901" s="15"/>
      <c r="F901" s="15"/>
    </row>
    <row r="902" spans="2:6" x14ac:dyDescent="0.2">
      <c r="B902" s="15"/>
      <c r="F902" s="15"/>
    </row>
    <row r="903" spans="2:6" x14ac:dyDescent="0.2">
      <c r="B903" s="15"/>
      <c r="F903" s="15"/>
    </row>
    <row r="904" spans="2:6" x14ac:dyDescent="0.2">
      <c r="B904" s="15"/>
      <c r="F904" s="15"/>
    </row>
    <row r="905" spans="2:6" x14ac:dyDescent="0.2">
      <c r="B905" s="15"/>
      <c r="F905" s="15"/>
    </row>
    <row r="906" spans="2:6" x14ac:dyDescent="0.2">
      <c r="B906" s="15"/>
      <c r="F906" s="15"/>
    </row>
    <row r="907" spans="2:6" x14ac:dyDescent="0.2">
      <c r="B907" s="15"/>
      <c r="F907" s="15"/>
    </row>
    <row r="908" spans="2:6" x14ac:dyDescent="0.2">
      <c r="B908" s="15"/>
      <c r="F908" s="15"/>
    </row>
    <row r="909" spans="2:6" x14ac:dyDescent="0.2">
      <c r="B909" s="15"/>
      <c r="F909" s="15"/>
    </row>
    <row r="910" spans="2:6" x14ac:dyDescent="0.2">
      <c r="B910" s="15"/>
      <c r="F910" s="15"/>
    </row>
    <row r="911" spans="2:6" x14ac:dyDescent="0.2">
      <c r="B911" s="15"/>
      <c r="F911" s="15"/>
    </row>
    <row r="912" spans="2:6" x14ac:dyDescent="0.2">
      <c r="B912" s="15"/>
      <c r="F912" s="15"/>
    </row>
    <row r="913" spans="2:6" x14ac:dyDescent="0.2">
      <c r="B913" s="15"/>
      <c r="F913" s="15"/>
    </row>
    <row r="914" spans="2:6" x14ac:dyDescent="0.2">
      <c r="B914" s="15"/>
      <c r="F914" s="15"/>
    </row>
    <row r="915" spans="2:6" x14ac:dyDescent="0.2">
      <c r="B915" s="15"/>
      <c r="F915" s="15"/>
    </row>
    <row r="916" spans="2:6" x14ac:dyDescent="0.2">
      <c r="B916" s="15"/>
      <c r="F916" s="15"/>
    </row>
    <row r="917" spans="2:6" x14ac:dyDescent="0.2">
      <c r="B917" s="15"/>
      <c r="F917" s="15"/>
    </row>
    <row r="918" spans="2:6" x14ac:dyDescent="0.2">
      <c r="B918" s="15"/>
      <c r="F918" s="15"/>
    </row>
    <row r="919" spans="2:6" x14ac:dyDescent="0.2">
      <c r="B919" s="15"/>
      <c r="F919" s="15"/>
    </row>
    <row r="920" spans="2:6" x14ac:dyDescent="0.2">
      <c r="B920" s="15"/>
      <c r="F920" s="15"/>
    </row>
    <row r="921" spans="2:6" x14ac:dyDescent="0.2">
      <c r="B921" s="15"/>
      <c r="F921" s="15"/>
    </row>
    <row r="922" spans="2:6" x14ac:dyDescent="0.2">
      <c r="B922" s="15"/>
      <c r="F922" s="15"/>
    </row>
    <row r="923" spans="2:6" x14ac:dyDescent="0.2">
      <c r="B923" s="15"/>
      <c r="F923" s="15"/>
    </row>
    <row r="924" spans="2:6" x14ac:dyDescent="0.2">
      <c r="B924" s="15"/>
      <c r="F924" s="15"/>
    </row>
    <row r="925" spans="2:6" x14ac:dyDescent="0.2">
      <c r="B925" s="15"/>
      <c r="F925" s="15"/>
    </row>
    <row r="926" spans="2:6" x14ac:dyDescent="0.2">
      <c r="B926" s="15"/>
      <c r="F926" s="15"/>
    </row>
    <row r="927" spans="2:6" x14ac:dyDescent="0.2">
      <c r="B927" s="15"/>
      <c r="F927" s="15"/>
    </row>
    <row r="928" spans="2:6" x14ac:dyDescent="0.2">
      <c r="B928" s="15"/>
      <c r="F928" s="15"/>
    </row>
    <row r="929" spans="2:6" x14ac:dyDescent="0.2">
      <c r="B929" s="15"/>
      <c r="F929" s="15"/>
    </row>
    <row r="930" spans="2:6" x14ac:dyDescent="0.2">
      <c r="B930" s="15"/>
      <c r="F930" s="15"/>
    </row>
    <row r="931" spans="2:6" x14ac:dyDescent="0.2">
      <c r="B931" s="15"/>
      <c r="F931" s="15"/>
    </row>
    <row r="932" spans="2:6" x14ac:dyDescent="0.2">
      <c r="B932" s="15"/>
      <c r="F932" s="15"/>
    </row>
    <row r="933" spans="2:6" x14ac:dyDescent="0.2">
      <c r="B933" s="15"/>
      <c r="F933" s="15"/>
    </row>
    <row r="934" spans="2:6" x14ac:dyDescent="0.2">
      <c r="B934" s="15"/>
      <c r="F934" s="15"/>
    </row>
    <row r="935" spans="2:6" x14ac:dyDescent="0.2">
      <c r="B935" s="15"/>
      <c r="F935" s="15"/>
    </row>
    <row r="936" spans="2:6" x14ac:dyDescent="0.2">
      <c r="B936" s="15"/>
      <c r="F936" s="15"/>
    </row>
    <row r="937" spans="2:6" x14ac:dyDescent="0.2">
      <c r="B937" s="15"/>
      <c r="F937" s="15"/>
    </row>
    <row r="938" spans="2:6" x14ac:dyDescent="0.2">
      <c r="B938" s="15"/>
      <c r="F938" s="15"/>
    </row>
    <row r="939" spans="2:6" x14ac:dyDescent="0.2">
      <c r="B939" s="15"/>
      <c r="F939" s="15"/>
    </row>
    <row r="940" spans="2:6" x14ac:dyDescent="0.2">
      <c r="B940" s="15"/>
      <c r="F940" s="15"/>
    </row>
    <row r="941" spans="2:6" x14ac:dyDescent="0.2">
      <c r="B941" s="15"/>
      <c r="F941" s="15"/>
    </row>
    <row r="942" spans="2:6" x14ac:dyDescent="0.2">
      <c r="B942" s="15"/>
      <c r="F942" s="15"/>
    </row>
    <row r="943" spans="2:6" x14ac:dyDescent="0.2">
      <c r="B943" s="15"/>
      <c r="F943" s="15"/>
    </row>
    <row r="944" spans="2:6" x14ac:dyDescent="0.2">
      <c r="B944" s="15"/>
      <c r="F944" s="15"/>
    </row>
    <row r="945" spans="2:6" x14ac:dyDescent="0.2">
      <c r="B945" s="15"/>
      <c r="F945" s="15"/>
    </row>
    <row r="946" spans="2:6" x14ac:dyDescent="0.2">
      <c r="B946" s="15"/>
      <c r="F946" s="15"/>
    </row>
    <row r="947" spans="2:6" x14ac:dyDescent="0.2">
      <c r="B947" s="15"/>
      <c r="F947" s="15"/>
    </row>
    <row r="948" spans="2:6" x14ac:dyDescent="0.2">
      <c r="B948" s="15"/>
      <c r="F948" s="15"/>
    </row>
    <row r="949" spans="2:6" x14ac:dyDescent="0.2">
      <c r="B949" s="15"/>
      <c r="F949" s="15"/>
    </row>
    <row r="950" spans="2:6" x14ac:dyDescent="0.2">
      <c r="B950" s="15"/>
      <c r="F950" s="15"/>
    </row>
    <row r="951" spans="2:6" x14ac:dyDescent="0.2">
      <c r="B951" s="15"/>
      <c r="F951" s="15"/>
    </row>
    <row r="952" spans="2:6" x14ac:dyDescent="0.2">
      <c r="B952" s="15"/>
      <c r="F952" s="15"/>
    </row>
    <row r="953" spans="2:6" x14ac:dyDescent="0.2">
      <c r="B953" s="15"/>
      <c r="F953" s="15"/>
    </row>
    <row r="954" spans="2:6" x14ac:dyDescent="0.2">
      <c r="B954" s="15"/>
      <c r="F954" s="15"/>
    </row>
    <row r="955" spans="2:6" x14ac:dyDescent="0.2">
      <c r="B955" s="15"/>
      <c r="F955" s="15"/>
    </row>
    <row r="956" spans="2:6" x14ac:dyDescent="0.2">
      <c r="B956" s="15"/>
      <c r="F956" s="15"/>
    </row>
    <row r="957" spans="2:6" x14ac:dyDescent="0.2">
      <c r="B957" s="15"/>
      <c r="F957" s="15"/>
    </row>
    <row r="958" spans="2:6" x14ac:dyDescent="0.2">
      <c r="B958" s="15"/>
      <c r="F958" s="15"/>
    </row>
    <row r="959" spans="2:6" x14ac:dyDescent="0.2">
      <c r="B959" s="15"/>
      <c r="F959" s="15"/>
    </row>
    <row r="960" spans="2:6" x14ac:dyDescent="0.2">
      <c r="B960" s="15"/>
      <c r="F960" s="15"/>
    </row>
    <row r="961" spans="2:6" x14ac:dyDescent="0.2">
      <c r="B961" s="15"/>
      <c r="F961" s="15"/>
    </row>
    <row r="962" spans="2:6" x14ac:dyDescent="0.2">
      <c r="B962" s="15"/>
      <c r="F962" s="15"/>
    </row>
    <row r="963" spans="2:6" x14ac:dyDescent="0.2">
      <c r="B963" s="15"/>
      <c r="F963" s="15"/>
    </row>
    <row r="964" spans="2:6" x14ac:dyDescent="0.2">
      <c r="B964" s="15"/>
      <c r="F964" s="15"/>
    </row>
    <row r="965" spans="2:6" x14ac:dyDescent="0.2">
      <c r="B965" s="15"/>
      <c r="F965" s="15"/>
    </row>
    <row r="966" spans="2:6" x14ac:dyDescent="0.2">
      <c r="B966" s="15"/>
      <c r="F966" s="15"/>
    </row>
    <row r="967" spans="2:6" x14ac:dyDescent="0.2">
      <c r="B967" s="15"/>
      <c r="F967" s="15"/>
    </row>
    <row r="968" spans="2:6" x14ac:dyDescent="0.2">
      <c r="B968" s="15"/>
      <c r="F968" s="15"/>
    </row>
    <row r="969" spans="2:6" x14ac:dyDescent="0.2">
      <c r="B969" s="15"/>
      <c r="F969" s="15"/>
    </row>
    <row r="970" spans="2:6" x14ac:dyDescent="0.2">
      <c r="B970" s="15"/>
      <c r="F970" s="15"/>
    </row>
    <row r="971" spans="2:6" x14ac:dyDescent="0.2">
      <c r="B971" s="15"/>
      <c r="F971" s="15"/>
    </row>
    <row r="972" spans="2:6" x14ac:dyDescent="0.2">
      <c r="B972" s="15"/>
      <c r="F972" s="15"/>
    </row>
    <row r="973" spans="2:6" x14ac:dyDescent="0.2">
      <c r="B973" s="15"/>
      <c r="F973" s="15"/>
    </row>
    <row r="974" spans="2:6" x14ac:dyDescent="0.2">
      <c r="B974" s="15"/>
      <c r="F974" s="15"/>
    </row>
    <row r="975" spans="2:6" x14ac:dyDescent="0.2">
      <c r="B975" s="15"/>
      <c r="F975" s="15"/>
    </row>
    <row r="976" spans="2:6" x14ac:dyDescent="0.2">
      <c r="B976" s="15"/>
      <c r="F976" s="15"/>
    </row>
    <row r="977" spans="2:6" x14ac:dyDescent="0.2">
      <c r="B977" s="15"/>
      <c r="F977" s="15"/>
    </row>
    <row r="978" spans="2:6" x14ac:dyDescent="0.2">
      <c r="B978" s="15"/>
      <c r="F978" s="15"/>
    </row>
    <row r="979" spans="2:6" x14ac:dyDescent="0.2">
      <c r="B979" s="15"/>
      <c r="F979" s="15"/>
    </row>
    <row r="980" spans="2:6" x14ac:dyDescent="0.2">
      <c r="B980" s="15"/>
      <c r="F980" s="15"/>
    </row>
    <row r="981" spans="2:6" x14ac:dyDescent="0.2">
      <c r="B981" s="15"/>
      <c r="F981" s="15"/>
    </row>
    <row r="982" spans="2:6" x14ac:dyDescent="0.2">
      <c r="B982" s="15"/>
      <c r="F982" s="15"/>
    </row>
    <row r="983" spans="2:6" x14ac:dyDescent="0.2">
      <c r="B983" s="15"/>
      <c r="F983" s="15"/>
    </row>
    <row r="984" spans="2:6" x14ac:dyDescent="0.2">
      <c r="B984" s="15"/>
      <c r="F984" s="15"/>
    </row>
    <row r="985" spans="2:6" x14ac:dyDescent="0.2">
      <c r="B985" s="15"/>
      <c r="F985" s="15"/>
    </row>
    <row r="986" spans="2:6" x14ac:dyDescent="0.2">
      <c r="B986" s="15"/>
      <c r="F986" s="15"/>
    </row>
    <row r="987" spans="2:6" x14ac:dyDescent="0.2">
      <c r="B987" s="15"/>
      <c r="F987" s="15"/>
    </row>
    <row r="988" spans="2:6" x14ac:dyDescent="0.2">
      <c r="B988" s="15"/>
      <c r="F988" s="15"/>
    </row>
    <row r="989" spans="2:6" x14ac:dyDescent="0.2">
      <c r="B989" s="15"/>
      <c r="F989" s="15"/>
    </row>
    <row r="990" spans="2:6" x14ac:dyDescent="0.2">
      <c r="B990" s="15"/>
      <c r="F990" s="15"/>
    </row>
    <row r="991" spans="2:6" x14ac:dyDescent="0.2">
      <c r="B991" s="15"/>
      <c r="F991" s="15"/>
    </row>
    <row r="992" spans="2:6" x14ac:dyDescent="0.2">
      <c r="B992" s="15"/>
      <c r="F992" s="15"/>
    </row>
    <row r="993" spans="2:6" x14ac:dyDescent="0.2">
      <c r="B993" s="15"/>
      <c r="F993" s="15"/>
    </row>
    <row r="994" spans="2:6" x14ac:dyDescent="0.2">
      <c r="B994" s="15"/>
      <c r="F994" s="15"/>
    </row>
    <row r="995" spans="2:6" x14ac:dyDescent="0.2">
      <c r="B995" s="15"/>
      <c r="F995" s="15"/>
    </row>
    <row r="996" spans="2:6" x14ac:dyDescent="0.2">
      <c r="B996" s="15"/>
      <c r="F996" s="15"/>
    </row>
    <row r="997" spans="2:6" x14ac:dyDescent="0.2">
      <c r="B997" s="15"/>
      <c r="F997" s="15"/>
    </row>
    <row r="998" spans="2:6" x14ac:dyDescent="0.2">
      <c r="B998" s="15"/>
      <c r="F998" s="15"/>
    </row>
    <row r="999" spans="2:6" x14ac:dyDescent="0.2">
      <c r="B999" s="15"/>
      <c r="F999" s="15"/>
    </row>
    <row r="1000" spans="2:6" x14ac:dyDescent="0.2">
      <c r="B1000" s="15"/>
      <c r="F1000" s="15"/>
    </row>
    <row r="1001" spans="2:6" x14ac:dyDescent="0.2">
      <c r="B1001" s="15"/>
      <c r="F1001" s="15"/>
    </row>
    <row r="1002" spans="2:6" x14ac:dyDescent="0.2">
      <c r="B1002" s="15"/>
      <c r="F1002" s="15"/>
    </row>
    <row r="1003" spans="2:6" x14ac:dyDescent="0.2">
      <c r="B1003" s="15"/>
      <c r="F1003" s="15"/>
    </row>
    <row r="1004" spans="2:6" x14ac:dyDescent="0.2">
      <c r="B1004" s="15"/>
      <c r="F1004" s="15"/>
    </row>
    <row r="1005" spans="2:6" x14ac:dyDescent="0.2">
      <c r="B1005" s="15"/>
      <c r="F1005" s="15"/>
    </row>
    <row r="1006" spans="2:6" x14ac:dyDescent="0.2">
      <c r="B1006" s="15"/>
      <c r="F1006" s="15"/>
    </row>
    <row r="1007" spans="2:6" x14ac:dyDescent="0.2">
      <c r="B1007" s="15"/>
      <c r="F1007" s="15"/>
    </row>
    <row r="1008" spans="2:6" x14ac:dyDescent="0.2">
      <c r="B1008" s="15"/>
      <c r="F1008" s="15"/>
    </row>
    <row r="1009" spans="2:6" x14ac:dyDescent="0.2">
      <c r="B1009" s="15"/>
      <c r="F1009" s="15"/>
    </row>
    <row r="1010" spans="2:6" x14ac:dyDescent="0.2">
      <c r="B1010" s="15"/>
      <c r="F1010" s="15"/>
    </row>
    <row r="1011" spans="2:6" x14ac:dyDescent="0.2">
      <c r="B1011" s="15"/>
      <c r="F1011" s="15"/>
    </row>
    <row r="1012" spans="2:6" x14ac:dyDescent="0.2">
      <c r="B1012" s="15"/>
      <c r="F1012" s="15"/>
    </row>
    <row r="1013" spans="2:6" x14ac:dyDescent="0.2">
      <c r="B1013" s="15"/>
      <c r="F1013" s="15"/>
    </row>
    <row r="1014" spans="2:6" x14ac:dyDescent="0.2">
      <c r="B1014" s="15"/>
      <c r="F1014" s="15"/>
    </row>
    <row r="1015" spans="2:6" x14ac:dyDescent="0.2">
      <c r="B1015" s="15"/>
      <c r="F1015" s="15"/>
    </row>
    <row r="1016" spans="2:6" x14ac:dyDescent="0.2">
      <c r="B1016" s="15"/>
      <c r="F1016" s="15"/>
    </row>
    <row r="1017" spans="2:6" x14ac:dyDescent="0.2">
      <c r="B1017" s="15"/>
      <c r="F1017" s="15"/>
    </row>
    <row r="1018" spans="2:6" x14ac:dyDescent="0.2">
      <c r="B1018" s="15"/>
      <c r="F1018" s="15"/>
    </row>
    <row r="1019" spans="2:6" x14ac:dyDescent="0.2">
      <c r="B1019" s="15"/>
      <c r="F1019" s="15"/>
    </row>
    <row r="1020" spans="2:6" x14ac:dyDescent="0.2">
      <c r="B1020" s="15"/>
      <c r="F1020" s="15"/>
    </row>
    <row r="1021" spans="2:6" x14ac:dyDescent="0.2">
      <c r="B1021" s="15"/>
      <c r="F1021" s="15"/>
    </row>
    <row r="1022" spans="2:6" x14ac:dyDescent="0.2">
      <c r="B1022" s="15"/>
      <c r="F1022" s="15"/>
    </row>
    <row r="1023" spans="2:6" x14ac:dyDescent="0.2">
      <c r="B1023" s="15"/>
      <c r="F1023" s="15"/>
    </row>
    <row r="1024" spans="2:6" x14ac:dyDescent="0.2">
      <c r="B1024" s="15"/>
      <c r="F1024" s="15"/>
    </row>
    <row r="1025" spans="2:6" x14ac:dyDescent="0.2">
      <c r="B1025" s="15"/>
      <c r="F1025" s="15"/>
    </row>
    <row r="1026" spans="2:6" x14ac:dyDescent="0.2">
      <c r="B1026" s="15"/>
      <c r="F1026" s="15"/>
    </row>
    <row r="1027" spans="2:6" x14ac:dyDescent="0.2">
      <c r="B1027" s="15"/>
      <c r="F1027" s="15"/>
    </row>
    <row r="1028" spans="2:6" x14ac:dyDescent="0.2">
      <c r="B1028" s="15"/>
      <c r="F1028" s="15"/>
    </row>
    <row r="1029" spans="2:6" x14ac:dyDescent="0.2">
      <c r="B1029" s="15"/>
      <c r="F1029" s="15"/>
    </row>
    <row r="1030" spans="2:6" x14ac:dyDescent="0.2">
      <c r="B1030" s="15"/>
      <c r="F1030" s="15"/>
    </row>
    <row r="1031" spans="2:6" x14ac:dyDescent="0.2">
      <c r="B1031" s="15"/>
      <c r="F1031" s="15"/>
    </row>
    <row r="1032" spans="2:6" x14ac:dyDescent="0.2">
      <c r="B1032" s="15"/>
      <c r="F1032" s="15"/>
    </row>
    <row r="1033" spans="2:6" x14ac:dyDescent="0.2">
      <c r="B1033" s="15"/>
      <c r="F1033" s="15"/>
    </row>
    <row r="1034" spans="2:6" x14ac:dyDescent="0.2">
      <c r="B1034" s="15"/>
      <c r="F1034" s="15"/>
    </row>
    <row r="1035" spans="2:6" x14ac:dyDescent="0.2">
      <c r="B1035" s="15"/>
      <c r="F1035" s="15"/>
    </row>
    <row r="1036" spans="2:6" x14ac:dyDescent="0.2">
      <c r="B1036" s="15"/>
      <c r="F1036" s="15"/>
    </row>
    <row r="1037" spans="2:6" x14ac:dyDescent="0.2">
      <c r="B1037" s="15"/>
      <c r="F1037" s="15"/>
    </row>
    <row r="1038" spans="2:6" x14ac:dyDescent="0.2">
      <c r="B1038" s="15"/>
      <c r="F1038" s="15"/>
    </row>
    <row r="1039" spans="2:6" x14ac:dyDescent="0.2">
      <c r="B1039" s="15"/>
      <c r="F1039" s="15"/>
    </row>
    <row r="1040" spans="2:6" x14ac:dyDescent="0.2">
      <c r="B1040" s="15"/>
      <c r="F1040" s="15"/>
    </row>
    <row r="1041" spans="2:6" x14ac:dyDescent="0.2">
      <c r="B1041" s="15"/>
      <c r="F1041" s="15"/>
    </row>
    <row r="1042" spans="2:6" x14ac:dyDescent="0.2">
      <c r="B1042" s="15"/>
      <c r="F1042" s="15"/>
    </row>
    <row r="1043" spans="2:6" x14ac:dyDescent="0.2">
      <c r="B1043" s="15"/>
      <c r="F1043" s="15"/>
    </row>
    <row r="1044" spans="2:6" x14ac:dyDescent="0.2">
      <c r="B1044" s="15"/>
      <c r="F1044" s="15"/>
    </row>
    <row r="1045" spans="2:6" x14ac:dyDescent="0.2">
      <c r="B1045" s="15"/>
      <c r="F1045" s="15"/>
    </row>
    <row r="1046" spans="2:6" x14ac:dyDescent="0.2">
      <c r="B1046" s="15"/>
      <c r="F1046" s="15"/>
    </row>
    <row r="1047" spans="2:6" x14ac:dyDescent="0.2">
      <c r="B1047" s="15"/>
      <c r="F1047" s="15"/>
    </row>
    <row r="1048" spans="2:6" x14ac:dyDescent="0.2">
      <c r="B1048" s="15"/>
      <c r="F1048" s="15"/>
    </row>
    <row r="1049" spans="2:6" x14ac:dyDescent="0.2">
      <c r="B1049" s="15"/>
      <c r="F1049" s="15"/>
    </row>
    <row r="1050" spans="2:6" x14ac:dyDescent="0.2">
      <c r="B1050" s="15"/>
      <c r="F1050" s="15"/>
    </row>
    <row r="1051" spans="2:6" x14ac:dyDescent="0.2">
      <c r="B1051" s="15"/>
      <c r="F1051" s="15"/>
    </row>
    <row r="1052" spans="2:6" x14ac:dyDescent="0.2">
      <c r="B1052" s="15"/>
      <c r="F1052" s="15"/>
    </row>
    <row r="1053" spans="2:6" x14ac:dyDescent="0.2">
      <c r="B1053" s="15"/>
      <c r="F1053" s="15"/>
    </row>
    <row r="1054" spans="2:6" x14ac:dyDescent="0.2">
      <c r="B1054" s="15"/>
      <c r="F1054" s="15"/>
    </row>
    <row r="1055" spans="2:6" x14ac:dyDescent="0.2">
      <c r="B1055" s="15"/>
      <c r="F1055" s="15"/>
    </row>
    <row r="1056" spans="2:6" x14ac:dyDescent="0.2">
      <c r="B1056" s="15"/>
      <c r="F1056" s="15"/>
    </row>
    <row r="1057" spans="2:6" x14ac:dyDescent="0.2">
      <c r="B1057" s="15"/>
      <c r="F1057" s="15"/>
    </row>
    <row r="1058" spans="2:6" x14ac:dyDescent="0.2">
      <c r="B1058" s="15"/>
      <c r="F1058" s="15"/>
    </row>
    <row r="1059" spans="2:6" x14ac:dyDescent="0.2">
      <c r="B1059" s="15"/>
      <c r="F1059" s="15"/>
    </row>
    <row r="1060" spans="2:6" x14ac:dyDescent="0.2">
      <c r="B1060" s="15"/>
      <c r="F1060" s="15"/>
    </row>
    <row r="1061" spans="2:6" x14ac:dyDescent="0.2">
      <c r="B1061" s="15"/>
      <c r="F1061" s="15"/>
    </row>
    <row r="1062" spans="2:6" x14ac:dyDescent="0.2">
      <c r="B1062" s="15"/>
      <c r="F1062" s="15"/>
    </row>
    <row r="1063" spans="2:6" x14ac:dyDescent="0.2">
      <c r="B1063" s="15"/>
      <c r="F1063" s="15"/>
    </row>
    <row r="1064" spans="2:6" x14ac:dyDescent="0.2">
      <c r="B1064" s="15"/>
      <c r="F1064" s="15"/>
    </row>
    <row r="1065" spans="2:6" x14ac:dyDescent="0.2">
      <c r="B1065" s="15"/>
      <c r="F1065" s="15"/>
    </row>
    <row r="1066" spans="2:6" x14ac:dyDescent="0.2">
      <c r="B1066" s="15"/>
      <c r="F1066" s="15"/>
    </row>
    <row r="1067" spans="2:6" x14ac:dyDescent="0.2">
      <c r="B1067" s="15"/>
      <c r="F1067" s="15"/>
    </row>
    <row r="1068" spans="2:6" x14ac:dyDescent="0.2">
      <c r="B1068" s="15"/>
      <c r="F1068" s="15"/>
    </row>
    <row r="1069" spans="2:6" x14ac:dyDescent="0.2">
      <c r="B1069" s="15"/>
      <c r="F1069" s="15"/>
    </row>
    <row r="1070" spans="2:6" x14ac:dyDescent="0.2">
      <c r="B1070" s="15"/>
      <c r="F1070" s="15"/>
    </row>
    <row r="1071" spans="2:6" x14ac:dyDescent="0.2">
      <c r="B1071" s="15"/>
      <c r="F1071" s="15"/>
    </row>
    <row r="1072" spans="2:6" x14ac:dyDescent="0.2">
      <c r="B1072" s="15"/>
      <c r="F1072" s="15"/>
    </row>
    <row r="1073" spans="2:6" x14ac:dyDescent="0.2">
      <c r="B1073" s="15"/>
      <c r="F1073" s="15"/>
    </row>
    <row r="1074" spans="2:6" x14ac:dyDescent="0.2">
      <c r="B1074" s="15"/>
      <c r="F1074" s="15"/>
    </row>
    <row r="1075" spans="2:6" x14ac:dyDescent="0.2">
      <c r="B1075" s="15"/>
      <c r="F1075" s="15"/>
    </row>
    <row r="1076" spans="2:6" x14ac:dyDescent="0.2">
      <c r="B1076" s="15"/>
      <c r="F1076" s="15"/>
    </row>
    <row r="1077" spans="2:6" x14ac:dyDescent="0.2">
      <c r="B1077" s="15"/>
      <c r="F1077" s="15"/>
    </row>
    <row r="1078" spans="2:6" x14ac:dyDescent="0.2">
      <c r="B1078" s="15"/>
      <c r="F1078" s="15"/>
    </row>
    <row r="1079" spans="2:6" x14ac:dyDescent="0.2">
      <c r="B1079" s="15"/>
      <c r="F1079" s="15"/>
    </row>
    <row r="1080" spans="2:6" x14ac:dyDescent="0.2">
      <c r="B1080" s="15"/>
      <c r="F1080" s="15"/>
    </row>
    <row r="1081" spans="2:6" x14ac:dyDescent="0.2">
      <c r="B1081" s="15"/>
      <c r="F1081" s="15"/>
    </row>
    <row r="1082" spans="2:6" x14ac:dyDescent="0.2">
      <c r="B1082" s="15"/>
      <c r="F1082" s="15"/>
    </row>
    <row r="1083" spans="2:6" x14ac:dyDescent="0.2">
      <c r="B1083" s="15"/>
      <c r="F1083" s="15"/>
    </row>
    <row r="1084" spans="2:6" x14ac:dyDescent="0.2">
      <c r="B1084" s="15"/>
      <c r="F1084" s="15"/>
    </row>
    <row r="1085" spans="2:6" x14ac:dyDescent="0.2">
      <c r="B1085" s="15"/>
      <c r="F1085" s="15"/>
    </row>
    <row r="1086" spans="2:6" x14ac:dyDescent="0.2">
      <c r="B1086" s="15"/>
      <c r="F1086" s="15"/>
    </row>
    <row r="1087" spans="2:6" x14ac:dyDescent="0.2">
      <c r="B1087" s="15"/>
      <c r="F1087" s="15"/>
    </row>
    <row r="1088" spans="2:6" x14ac:dyDescent="0.2">
      <c r="B1088" s="15"/>
      <c r="F1088" s="15"/>
    </row>
    <row r="1089" spans="2:6" x14ac:dyDescent="0.2">
      <c r="B1089" s="15"/>
      <c r="F1089" s="15"/>
    </row>
    <row r="1090" spans="2:6" x14ac:dyDescent="0.2">
      <c r="B1090" s="15"/>
      <c r="F1090" s="15"/>
    </row>
    <row r="1091" spans="2:6" x14ac:dyDescent="0.2">
      <c r="B1091" s="15"/>
      <c r="F1091" s="15"/>
    </row>
    <row r="1092" spans="2:6" x14ac:dyDescent="0.2">
      <c r="B1092" s="15"/>
      <c r="F1092" s="15"/>
    </row>
    <row r="1093" spans="2:6" x14ac:dyDescent="0.2">
      <c r="B1093" s="15"/>
      <c r="F1093" s="15"/>
    </row>
    <row r="1094" spans="2:6" x14ac:dyDescent="0.2">
      <c r="B1094" s="15"/>
      <c r="F1094" s="15"/>
    </row>
    <row r="1095" spans="2:6" x14ac:dyDescent="0.2">
      <c r="B1095" s="15"/>
      <c r="F1095" s="15"/>
    </row>
    <row r="1096" spans="2:6" x14ac:dyDescent="0.2">
      <c r="B1096" s="15"/>
      <c r="F1096" s="15"/>
    </row>
    <row r="1097" spans="2:6" x14ac:dyDescent="0.2">
      <c r="B1097" s="15"/>
      <c r="F1097" s="15"/>
    </row>
    <row r="1098" spans="2:6" x14ac:dyDescent="0.2">
      <c r="B1098" s="15"/>
      <c r="F1098" s="15"/>
    </row>
    <row r="1099" spans="2:6" x14ac:dyDescent="0.2">
      <c r="B1099" s="15"/>
      <c r="F1099" s="15"/>
    </row>
    <row r="1100" spans="2:6" x14ac:dyDescent="0.2">
      <c r="B1100" s="15"/>
      <c r="F1100" s="15"/>
    </row>
    <row r="1101" spans="2:6" x14ac:dyDescent="0.2">
      <c r="B1101" s="15"/>
      <c r="F1101" s="15"/>
    </row>
    <row r="1102" spans="2:6" x14ac:dyDescent="0.2">
      <c r="B1102" s="15"/>
      <c r="F1102" s="15"/>
    </row>
    <row r="1103" spans="2:6" x14ac:dyDescent="0.2">
      <c r="B1103" s="15"/>
      <c r="F1103" s="15"/>
    </row>
    <row r="1104" spans="2:6" x14ac:dyDescent="0.2">
      <c r="B1104" s="15"/>
      <c r="F1104" s="15"/>
    </row>
    <row r="1105" spans="2:6" x14ac:dyDescent="0.2">
      <c r="B1105" s="15"/>
      <c r="F1105" s="15"/>
    </row>
    <row r="1106" spans="2:6" x14ac:dyDescent="0.2">
      <c r="B1106" s="15"/>
      <c r="F1106" s="15"/>
    </row>
    <row r="1107" spans="2:6" x14ac:dyDescent="0.2">
      <c r="B1107" s="15"/>
      <c r="F1107" s="15"/>
    </row>
    <row r="1108" spans="2:6" x14ac:dyDescent="0.2">
      <c r="B1108" s="15"/>
      <c r="F1108" s="15"/>
    </row>
    <row r="1109" spans="2:6" x14ac:dyDescent="0.2">
      <c r="B1109" s="15"/>
      <c r="F1109" s="15"/>
    </row>
    <row r="1110" spans="2:6" x14ac:dyDescent="0.2">
      <c r="B1110" s="15"/>
      <c r="F1110" s="15"/>
    </row>
    <row r="1111" spans="2:6" x14ac:dyDescent="0.2">
      <c r="B1111" s="15"/>
      <c r="F1111" s="15"/>
    </row>
    <row r="1112" spans="2:6" x14ac:dyDescent="0.2">
      <c r="B1112" s="15"/>
      <c r="F1112" s="15"/>
    </row>
    <row r="1113" spans="2:6" x14ac:dyDescent="0.2">
      <c r="B1113" s="15"/>
      <c r="F1113" s="15"/>
    </row>
    <row r="1114" spans="2:6" x14ac:dyDescent="0.2">
      <c r="B1114" s="15"/>
      <c r="F1114" s="15"/>
    </row>
    <row r="1115" spans="2:6" x14ac:dyDescent="0.2">
      <c r="B1115" s="15"/>
      <c r="F1115" s="15"/>
    </row>
    <row r="1116" spans="2:6" x14ac:dyDescent="0.2">
      <c r="B1116" s="15"/>
      <c r="F1116" s="15"/>
    </row>
    <row r="1117" spans="2:6" x14ac:dyDescent="0.2">
      <c r="B1117" s="15"/>
      <c r="F1117" s="15"/>
    </row>
    <row r="1118" spans="2:6" x14ac:dyDescent="0.2">
      <c r="B1118" s="15"/>
      <c r="F1118" s="15"/>
    </row>
    <row r="1119" spans="2:6" x14ac:dyDescent="0.2">
      <c r="B1119" s="15"/>
      <c r="F1119" s="15"/>
    </row>
    <row r="1120" spans="2:6" x14ac:dyDescent="0.2">
      <c r="B1120" s="15"/>
      <c r="F1120" s="15"/>
    </row>
    <row r="1121" spans="2:6" x14ac:dyDescent="0.2">
      <c r="B1121" s="15"/>
      <c r="F1121" s="15"/>
    </row>
    <row r="1122" spans="2:6" x14ac:dyDescent="0.2">
      <c r="B1122" s="15"/>
      <c r="F1122" s="15"/>
    </row>
    <row r="1123" spans="2:6" x14ac:dyDescent="0.2">
      <c r="B1123" s="15"/>
      <c r="F1123" s="15"/>
    </row>
    <row r="1124" spans="2:6" x14ac:dyDescent="0.2">
      <c r="B1124" s="15"/>
      <c r="F1124" s="15"/>
    </row>
    <row r="1125" spans="2:6" x14ac:dyDescent="0.2">
      <c r="B1125" s="15"/>
      <c r="F1125" s="15"/>
    </row>
    <row r="1126" spans="2:6" x14ac:dyDescent="0.2">
      <c r="B1126" s="15"/>
      <c r="F1126" s="15"/>
    </row>
    <row r="1127" spans="2:6" x14ac:dyDescent="0.2">
      <c r="B1127" s="15"/>
      <c r="F1127" s="15"/>
    </row>
    <row r="1128" spans="2:6" x14ac:dyDescent="0.2">
      <c r="B1128" s="15"/>
      <c r="F1128" s="15"/>
    </row>
    <row r="1129" spans="2:6" x14ac:dyDescent="0.2">
      <c r="B1129" s="15"/>
      <c r="F1129" s="15"/>
    </row>
    <row r="1130" spans="2:6" x14ac:dyDescent="0.2">
      <c r="B1130" s="15"/>
      <c r="F1130" s="15"/>
    </row>
    <row r="1131" spans="2:6" x14ac:dyDescent="0.2">
      <c r="B1131" s="15"/>
      <c r="F1131" s="15"/>
    </row>
    <row r="1132" spans="2:6" x14ac:dyDescent="0.2">
      <c r="B1132" s="15"/>
      <c r="F1132" s="15"/>
    </row>
    <row r="1133" spans="2:6" x14ac:dyDescent="0.2">
      <c r="B1133" s="15"/>
      <c r="F1133" s="15"/>
    </row>
    <row r="1134" spans="2:6" x14ac:dyDescent="0.2">
      <c r="B1134" s="15"/>
      <c r="F1134" s="15"/>
    </row>
    <row r="1135" spans="2:6" x14ac:dyDescent="0.2">
      <c r="B1135" s="15"/>
      <c r="F1135" s="15"/>
    </row>
    <row r="1136" spans="2:6" x14ac:dyDescent="0.2">
      <c r="B1136" s="15"/>
      <c r="F1136" s="15"/>
    </row>
    <row r="1137" spans="2:6" x14ac:dyDescent="0.2">
      <c r="B1137" s="15"/>
      <c r="F1137" s="15"/>
    </row>
    <row r="1138" spans="2:6" x14ac:dyDescent="0.2">
      <c r="B1138" s="15"/>
      <c r="F1138" s="15"/>
    </row>
  </sheetData>
  <phoneticPr fontId="9" type="noConversion"/>
  <hyperlinks>
    <hyperlink ref="A3" r:id="rId1" xr:uid="{00000000-0004-0000-0100-000000000000}"/>
    <hyperlink ref="P11" r:id="rId2" display="http://www.konkoly.hu/cgi-bin/IBVS?2788" xr:uid="{00000000-0004-0000-0100-000001000000}"/>
    <hyperlink ref="P12" r:id="rId3" display="http://www.konkoly.hu/cgi-bin/IBVS?2788" xr:uid="{00000000-0004-0000-0100-000002000000}"/>
    <hyperlink ref="P13" r:id="rId4" display="http://www.konkoly.hu/cgi-bin/IBVS?2788" xr:uid="{00000000-0004-0000-0100-000003000000}"/>
    <hyperlink ref="P14" r:id="rId5" display="http://www.konkoly.hu/cgi-bin/IBVS?2788" xr:uid="{00000000-0004-0000-0100-000004000000}"/>
    <hyperlink ref="P15" r:id="rId6" display="http://www.konkoly.hu/cgi-bin/IBVS?2788" xr:uid="{00000000-0004-0000-0100-000005000000}"/>
    <hyperlink ref="P16" r:id="rId7" display="http://www.konkoly.hu/cgi-bin/IBVS?2788" xr:uid="{00000000-0004-0000-0100-000006000000}"/>
    <hyperlink ref="P17" r:id="rId8" display="http://www.konkoly.hu/cgi-bin/IBVS?2788" xr:uid="{00000000-0004-0000-0100-000007000000}"/>
    <hyperlink ref="P18" r:id="rId9" display="http://www.konkoly.hu/cgi-bin/IBVS?2788" xr:uid="{00000000-0004-0000-0100-000008000000}"/>
    <hyperlink ref="P19" r:id="rId10" display="http://www.konkoly.hu/cgi-bin/IBVS?2788" xr:uid="{00000000-0004-0000-0100-000009000000}"/>
    <hyperlink ref="P20" r:id="rId11" display="http://www.konkoly.hu/cgi-bin/IBVS?2788" xr:uid="{00000000-0004-0000-0100-00000A000000}"/>
    <hyperlink ref="P21" r:id="rId12" display="http://www.konkoly.hu/cgi-bin/IBVS?2788" xr:uid="{00000000-0004-0000-0100-00000B000000}"/>
    <hyperlink ref="P22" r:id="rId13" display="http://www.konkoly.hu/cgi-bin/IBVS?2788" xr:uid="{00000000-0004-0000-0100-00000C000000}"/>
    <hyperlink ref="P23" r:id="rId14" display="http://www.konkoly.hu/cgi-bin/IBVS?2788" xr:uid="{00000000-0004-0000-0100-00000D000000}"/>
    <hyperlink ref="P24" r:id="rId15" display="http://www.konkoly.hu/cgi-bin/IBVS?2788" xr:uid="{00000000-0004-0000-0100-00000E000000}"/>
    <hyperlink ref="P25" r:id="rId16" display="http://www.konkoly.hu/cgi-bin/IBVS?2788" xr:uid="{00000000-0004-0000-0100-00000F000000}"/>
    <hyperlink ref="P26" r:id="rId17" display="http://www.konkoly.hu/cgi-bin/IBVS?2788" xr:uid="{00000000-0004-0000-0100-000010000000}"/>
    <hyperlink ref="P27" r:id="rId18" display="http://www.konkoly.hu/cgi-bin/IBVS?2788" xr:uid="{00000000-0004-0000-0100-000011000000}"/>
    <hyperlink ref="P28" r:id="rId19" display="http://www.konkoly.hu/cgi-bin/IBVS?2788" xr:uid="{00000000-0004-0000-0100-000012000000}"/>
    <hyperlink ref="P29" r:id="rId20" display="http://www.konkoly.hu/cgi-bin/IBVS?2788" xr:uid="{00000000-0004-0000-0100-000013000000}"/>
    <hyperlink ref="P30" r:id="rId21" display="http://www.konkoly.hu/cgi-bin/IBVS?2788" xr:uid="{00000000-0004-0000-0100-000014000000}"/>
    <hyperlink ref="P116" r:id="rId22" display="http://www.konkoly.hu/cgi-bin/IBVS?2788" xr:uid="{00000000-0004-0000-0100-000015000000}"/>
    <hyperlink ref="P31" r:id="rId23" display="http://www.konkoly.hu/cgi-bin/IBVS?2788" xr:uid="{00000000-0004-0000-0100-000016000000}"/>
    <hyperlink ref="P32" r:id="rId24" display="http://www.konkoly.hu/cgi-bin/IBVS?2788" xr:uid="{00000000-0004-0000-0100-000017000000}"/>
    <hyperlink ref="P117" r:id="rId25" display="http://www.konkoly.hu/cgi-bin/IBVS?2690" xr:uid="{00000000-0004-0000-0100-000018000000}"/>
    <hyperlink ref="P33" r:id="rId26" display="http://www.konkoly.hu/cgi-bin/IBVS?2788" xr:uid="{00000000-0004-0000-0100-000019000000}"/>
    <hyperlink ref="P34" r:id="rId27" display="http://www.konkoly.hu/cgi-bin/IBVS?2788" xr:uid="{00000000-0004-0000-0100-00001A000000}"/>
    <hyperlink ref="P118" r:id="rId28" display="http://www.bav-astro.de/sfs/BAVM_link.php?BAVMnr=43" xr:uid="{00000000-0004-0000-0100-00001B000000}"/>
    <hyperlink ref="P119" r:id="rId29" display="http://www.bav-astro.de/sfs/BAVM_link.php?BAVMnr=43" xr:uid="{00000000-0004-0000-0100-00001C000000}"/>
    <hyperlink ref="P120" r:id="rId30" display="http://www.bav-astro.de/sfs/BAVM_link.php?BAVMnr=43" xr:uid="{00000000-0004-0000-0100-00001D000000}"/>
    <hyperlink ref="P122" r:id="rId31" display="http://vsolj.cetus-net.org/no47.pdf" xr:uid="{00000000-0004-0000-0100-00001E000000}"/>
    <hyperlink ref="P45" r:id="rId32" display="http://var.astro.cz/oejv/issues/oejv0060.pdf" xr:uid="{00000000-0004-0000-0100-00001F000000}"/>
    <hyperlink ref="P47" r:id="rId33" display="http://www.konkoly.hu/cgi-bin/IBVS?5027" xr:uid="{00000000-0004-0000-0100-000020000000}"/>
    <hyperlink ref="P48" r:id="rId34" display="http://www.konkoly.hu/cgi-bin/IBVS?5027" xr:uid="{00000000-0004-0000-0100-000021000000}"/>
    <hyperlink ref="P163" r:id="rId35" display="http://www.bav-astro.de/sfs/BAVM_link.php?BAVMnr=131" xr:uid="{00000000-0004-0000-0100-000022000000}"/>
    <hyperlink ref="P164" r:id="rId36" display="http://www.bav-astro.de/sfs/BAVM_link.php?BAVMnr=131" xr:uid="{00000000-0004-0000-0100-000023000000}"/>
    <hyperlink ref="P165" r:id="rId37" display="http://www.bav-astro.de/sfs/BAVM_link.php?BAVMnr=131" xr:uid="{00000000-0004-0000-0100-000024000000}"/>
    <hyperlink ref="P166" r:id="rId38" display="http://www.bav-astro.de/sfs/BAVM_link.php?BAVMnr=131" xr:uid="{00000000-0004-0000-0100-000025000000}"/>
    <hyperlink ref="P49" r:id="rId39" display="http://www.konkoly.hu/cgi-bin/IBVS?4840" xr:uid="{00000000-0004-0000-0100-000026000000}"/>
    <hyperlink ref="P50" r:id="rId40" display="http://www.bav-astro.de/sfs/BAVM_link.php?BAVMnr=158" xr:uid="{00000000-0004-0000-0100-000027000000}"/>
    <hyperlink ref="P168" r:id="rId41" display="http://www.bav-astro.de/sfs/BAVM_link.php?BAVMnr=131" xr:uid="{00000000-0004-0000-0100-000028000000}"/>
    <hyperlink ref="P169" r:id="rId42" display="http://www.konkoly.hu/cgi-bin/IBVS?5224" xr:uid="{00000000-0004-0000-0100-000029000000}"/>
    <hyperlink ref="P170" r:id="rId43" display="http://www.bav-astro.de/sfs/BAVM_link.php?BAVMnr=143" xr:uid="{00000000-0004-0000-0100-00002A000000}"/>
    <hyperlink ref="P171" r:id="rId44" display="http://var.astro.cz/oejv/issues/oejv0074.pdf" xr:uid="{00000000-0004-0000-0100-00002B000000}"/>
    <hyperlink ref="P52" r:id="rId45" display="http://www.bav-astro.de/sfs/BAVM_link.php?BAVMnr=152" xr:uid="{00000000-0004-0000-0100-00002C000000}"/>
    <hyperlink ref="P53" r:id="rId46" display="http://www.bav-astro.de/sfs/BAVM_link.php?BAVMnr=152" xr:uid="{00000000-0004-0000-0100-00002D000000}"/>
    <hyperlink ref="P54" r:id="rId47" display="http://www.bav-astro.de/sfs/BAVM_link.php?BAVMnr=158" xr:uid="{00000000-0004-0000-0100-00002E000000}"/>
    <hyperlink ref="P55" r:id="rId48" display="http://www.konkoly.hu/cgi-bin/IBVS?5357" xr:uid="{00000000-0004-0000-0100-00002F000000}"/>
    <hyperlink ref="P172" r:id="rId49" display="http://www.konkoly.hu/cgi-bin/IBVS?5357" xr:uid="{00000000-0004-0000-0100-000030000000}"/>
    <hyperlink ref="P173" r:id="rId50" display="http://www.konkoly.hu/cgi-bin/IBVS?5357" xr:uid="{00000000-0004-0000-0100-000031000000}"/>
    <hyperlink ref="P56" r:id="rId51" display="http://www.konkoly.hu/cgi-bin/IBVS?5357" xr:uid="{00000000-0004-0000-0100-000032000000}"/>
    <hyperlink ref="P57" r:id="rId52" display="http://www.konkoly.hu/cgi-bin/IBVS?5357" xr:uid="{00000000-0004-0000-0100-000033000000}"/>
    <hyperlink ref="P174" r:id="rId53" display="http://www.konkoly.hu/cgi-bin/IBVS?5357" xr:uid="{00000000-0004-0000-0100-000034000000}"/>
    <hyperlink ref="P175" r:id="rId54" display="http://www.konkoly.hu/cgi-bin/IBVS?5357" xr:uid="{00000000-0004-0000-0100-000035000000}"/>
    <hyperlink ref="P176" r:id="rId55" display="http://www.konkoly.hu/cgi-bin/IBVS?5357" xr:uid="{00000000-0004-0000-0100-000036000000}"/>
    <hyperlink ref="P177" r:id="rId56" display="http://www.konkoly.hu/cgi-bin/IBVS?5357" xr:uid="{00000000-0004-0000-0100-000037000000}"/>
    <hyperlink ref="P178" r:id="rId57" display="http://www.konkoly.hu/cgi-bin/IBVS?5357" xr:uid="{00000000-0004-0000-0100-000038000000}"/>
    <hyperlink ref="P179" r:id="rId58" display="http://www.bav-astro.de/sfs/BAVM_link.php?BAVMnr=158" xr:uid="{00000000-0004-0000-0100-000039000000}"/>
    <hyperlink ref="P180" r:id="rId59" display="http://www.konkoly.hu/cgi-bin/IBVS?5357" xr:uid="{00000000-0004-0000-0100-00003A000000}"/>
    <hyperlink ref="P59" r:id="rId60" display="http://www.bav-astro.de/sfs/BAVM_link.php?BAVMnr=158" xr:uid="{00000000-0004-0000-0100-00003B000000}"/>
    <hyperlink ref="P60" r:id="rId61" display="http://www.bav-astro.de/sfs/BAVM_link.php?BAVMnr=158" xr:uid="{00000000-0004-0000-0100-00003C000000}"/>
    <hyperlink ref="P61" r:id="rId62" display="http://www.bav-astro.de/sfs/BAVM_link.php?BAVMnr=158" xr:uid="{00000000-0004-0000-0100-00003D000000}"/>
    <hyperlink ref="P181" r:id="rId63" display="http://www.bav-astro.de/sfs/BAVM_link.php?BAVMnr=154" xr:uid="{00000000-0004-0000-0100-00003E000000}"/>
    <hyperlink ref="P62" r:id="rId64" display="http://www.bav-astro.de/sfs/BAVM_link.php?BAVMnr=178" xr:uid="{00000000-0004-0000-0100-00003F000000}"/>
    <hyperlink ref="P63" r:id="rId65" display="http://www.bav-astro.de/sfs/BAVM_link.php?BAVMnr=158" xr:uid="{00000000-0004-0000-0100-000040000000}"/>
    <hyperlink ref="P64" r:id="rId66" display="http://www.konkoly.hu/cgi-bin/IBVS?5357" xr:uid="{00000000-0004-0000-0100-000041000000}"/>
    <hyperlink ref="P182" r:id="rId67" display="http://www.konkoly.hu/cgi-bin/IBVS?5357" xr:uid="{00000000-0004-0000-0100-000042000000}"/>
    <hyperlink ref="P183" r:id="rId68" display="http://www.konkoly.hu/cgi-bin/IBVS?5357" xr:uid="{00000000-0004-0000-0100-000043000000}"/>
    <hyperlink ref="P65" r:id="rId69" display="http://www.konkoly.hu/cgi-bin/IBVS?5357" xr:uid="{00000000-0004-0000-0100-000044000000}"/>
    <hyperlink ref="P66" r:id="rId70" display="http://www.bav-astro.de/sfs/BAVM_link.php?BAVMnr=158" xr:uid="{00000000-0004-0000-0100-000045000000}"/>
    <hyperlink ref="P67" r:id="rId71" display="http://www.bav-astro.de/sfs/BAVM_link.php?BAVMnr=158" xr:uid="{00000000-0004-0000-0100-000046000000}"/>
    <hyperlink ref="P68" r:id="rId72" display="http://www.konkoly.hu/cgi-bin/IBVS?5493" xr:uid="{00000000-0004-0000-0100-000047000000}"/>
    <hyperlink ref="P69" r:id="rId73" display="http://www.bav-astro.de/sfs/BAVM_link.php?BAVMnr=158" xr:uid="{00000000-0004-0000-0100-000048000000}"/>
    <hyperlink ref="P70" r:id="rId74" display="http://www.bav-astro.de/sfs/BAVM_link.php?BAVMnr=158" xr:uid="{00000000-0004-0000-0100-000049000000}"/>
    <hyperlink ref="P71" r:id="rId75" display="http://www.bav-astro.de/sfs/BAVM_link.php?BAVMnr=158" xr:uid="{00000000-0004-0000-0100-00004A000000}"/>
    <hyperlink ref="P72" r:id="rId76" display="http://www.konkoly.hu/cgi-bin/IBVS?5493" xr:uid="{00000000-0004-0000-0100-00004B000000}"/>
    <hyperlink ref="P73" r:id="rId77" display="http://www.bav-astro.de/sfs/BAVM_link.php?BAVMnr=158" xr:uid="{00000000-0004-0000-0100-00004C000000}"/>
    <hyperlink ref="P74" r:id="rId78" display="http://www.konkoly.hu/cgi-bin/IBVS?5494" xr:uid="{00000000-0004-0000-0100-00004D000000}"/>
    <hyperlink ref="P75" r:id="rId79" display="http://www.konkoly.hu/cgi-bin/IBVS?5493" xr:uid="{00000000-0004-0000-0100-00004E000000}"/>
    <hyperlink ref="P76" r:id="rId80" display="http://www.bav-astro.de/sfs/BAVM_link.php?BAVMnr=158" xr:uid="{00000000-0004-0000-0100-00004F000000}"/>
    <hyperlink ref="P77" r:id="rId81" display="http://www.bav-astro.de/sfs/BAVM_link.php?BAVMnr=158" xr:uid="{00000000-0004-0000-0100-000050000000}"/>
    <hyperlink ref="P78" r:id="rId82" display="http://www.bav-astro.de/sfs/BAVM_link.php?BAVMnr=173" xr:uid="{00000000-0004-0000-0100-000051000000}"/>
    <hyperlink ref="P79" r:id="rId83" display="http://var.astro.cz/oejv/issues/oejv0074.pdf" xr:uid="{00000000-0004-0000-0100-000052000000}"/>
    <hyperlink ref="P80" r:id="rId84" display="http://www.bav-astro.de/sfs/BAVM_link.php?BAVMnr=172" xr:uid="{00000000-0004-0000-0100-000053000000}"/>
    <hyperlink ref="P81" r:id="rId85" display="http://www.bav-astro.de/sfs/BAVM_link.php?BAVMnr=173" xr:uid="{00000000-0004-0000-0100-000054000000}"/>
    <hyperlink ref="P82" r:id="rId86" display="http://www.bav-astro.de/sfs/BAVM_link.php?BAVMnr=172" xr:uid="{00000000-0004-0000-0100-000055000000}"/>
    <hyperlink ref="P83" r:id="rId87" display="http://www.bav-astro.de/sfs/BAVM_link.php?BAVMnr=173" xr:uid="{00000000-0004-0000-0100-000056000000}"/>
    <hyperlink ref="P84" r:id="rId88" display="http://www.bav-astro.de/sfs/BAVM_link.php?BAVMnr=173" xr:uid="{00000000-0004-0000-0100-000057000000}"/>
    <hyperlink ref="P85" r:id="rId89" display="http://www.bav-astro.de/sfs/BAVM_link.php?BAVMnr=173" xr:uid="{00000000-0004-0000-0100-000058000000}"/>
    <hyperlink ref="P184" r:id="rId90" display="http://vsolj.cetus-net.org/no44.pdf" xr:uid="{00000000-0004-0000-0100-000059000000}"/>
    <hyperlink ref="P86" r:id="rId91" display="http://var.astro.cz/oejv/issues/oejv0003.pdf" xr:uid="{00000000-0004-0000-0100-00005A000000}"/>
    <hyperlink ref="P87" r:id="rId92" display="http://www.bav-astro.de/sfs/BAVM_link.php?BAVMnr=173" xr:uid="{00000000-0004-0000-0100-00005B000000}"/>
    <hyperlink ref="P88" r:id="rId93" display="http://www.bav-astro.de/sfs/BAVM_link.php?BAVMnr=173" xr:uid="{00000000-0004-0000-0100-00005C000000}"/>
    <hyperlink ref="P89" r:id="rId94" display="http://var.astro.cz/oejv/issues/oejv0074.pdf" xr:uid="{00000000-0004-0000-0100-00005D000000}"/>
    <hyperlink ref="P185" r:id="rId95" display="http://www.konkoly.hu/cgi-bin/IBVS?5694" xr:uid="{00000000-0004-0000-0100-00005E000000}"/>
    <hyperlink ref="P90" r:id="rId96" display="http://www.bav-astro.de/sfs/BAVM_link.php?BAVMnr=178" xr:uid="{00000000-0004-0000-0100-00005F000000}"/>
    <hyperlink ref="P91" r:id="rId97" display="http://var.astro.cz/oejv/issues/oejv0074.pdf" xr:uid="{00000000-0004-0000-0100-000060000000}"/>
    <hyperlink ref="P92" r:id="rId98" display="http://www.konkoly.hu/cgi-bin/IBVS?5707" xr:uid="{00000000-0004-0000-0100-000061000000}"/>
    <hyperlink ref="P93" r:id="rId99" display="http://www.bav-astro.de/sfs/BAVM_link.php?BAVMnr=186" xr:uid="{00000000-0004-0000-0100-000062000000}"/>
    <hyperlink ref="P94" r:id="rId100" display="http://var.astro.cz/oejv/issues/oejv0074.pdf" xr:uid="{00000000-0004-0000-0100-000063000000}"/>
    <hyperlink ref="P95" r:id="rId101" display="http://var.astro.cz/oejv/issues/oejv0074.pdf" xr:uid="{00000000-0004-0000-0100-000064000000}"/>
    <hyperlink ref="P96" r:id="rId102" display="http://var.astro.cz/oejv/issues/oejv0074.pdf" xr:uid="{00000000-0004-0000-0100-000065000000}"/>
    <hyperlink ref="P97" r:id="rId103" display="http://www.bav-astro.de/sfs/BAVM_link.php?BAVMnr=186" xr:uid="{00000000-0004-0000-0100-000066000000}"/>
    <hyperlink ref="P98" r:id="rId104" display="http://www.bav-astro.de/sfs/BAVM_link.php?BAVMnr=201" xr:uid="{00000000-0004-0000-0100-000067000000}"/>
    <hyperlink ref="P99" r:id="rId105" display="http://var.astro.cz/oejv/issues/oejv0116.pdf" xr:uid="{00000000-0004-0000-0100-000068000000}"/>
    <hyperlink ref="P100" r:id="rId106" display="http://www.bav-astro.de/sfs/BAVM_link.php?BAVMnr=209" xr:uid="{00000000-0004-0000-0100-000069000000}"/>
    <hyperlink ref="P101" r:id="rId107" display="http://www.bav-astro.de/sfs/BAVM_link.php?BAVMnr=209" xr:uid="{00000000-0004-0000-0100-00006A000000}"/>
    <hyperlink ref="P102" r:id="rId108" display="http://www.bav-astro.de/sfs/BAVM_link.php?BAVMnr=209" xr:uid="{00000000-0004-0000-0100-00006B000000}"/>
    <hyperlink ref="P103" r:id="rId109" display="http://www.bav-astro.de/sfs/BAVM_link.php?BAVMnr=209" xr:uid="{00000000-0004-0000-0100-00006C000000}"/>
    <hyperlink ref="P104" r:id="rId110" display="http://www.bav-astro.de/sfs/BAVM_link.php?BAVMnr=209" xr:uid="{00000000-0004-0000-0100-00006D000000}"/>
    <hyperlink ref="P105" r:id="rId111" display="http://www.konkoly.hu/cgi-bin/IBVS?5894" xr:uid="{00000000-0004-0000-0100-00006E000000}"/>
    <hyperlink ref="P106" r:id="rId112" display="http://www.bav-astro.de/sfs/BAVM_link.php?BAVMnr=220" xr:uid="{00000000-0004-0000-0100-00006F000000}"/>
    <hyperlink ref="P107" r:id="rId113" display="http://www.konkoly.hu/cgi-bin/IBVS?5992" xr:uid="{00000000-0004-0000-0100-000070000000}"/>
    <hyperlink ref="P108" r:id="rId114" display="http://www.bav-astro.de/sfs/BAVM_link.php?BAVMnr=220" xr:uid="{00000000-0004-0000-0100-000071000000}"/>
    <hyperlink ref="P109" r:id="rId115" display="http://www.konkoly.hu/cgi-bin/IBVS?5992" xr:uid="{00000000-0004-0000-0100-000072000000}"/>
    <hyperlink ref="P110" r:id="rId116" display="http://www.konkoly.hu/cgi-bin/IBVS?6029" xr:uid="{00000000-0004-0000-0100-000073000000}"/>
    <hyperlink ref="P111" r:id="rId117" display="http://var.astro.cz/oejv/issues/oejv0160.pdf" xr:uid="{00000000-0004-0000-0100-000074000000}"/>
    <hyperlink ref="P112" r:id="rId118" display="http://www.konkoly.hu/cgi-bin/IBVS?6029" xr:uid="{00000000-0004-0000-0100-000075000000}"/>
    <hyperlink ref="P186" r:id="rId119" display="http://vsolj.cetus-net.org/vsoljno56.pdf" xr:uid="{00000000-0004-0000-0100-000076000000}"/>
    <hyperlink ref="P113" r:id="rId120" display="http://www.bav-astro.de/sfs/BAVM_link.php?BAVMnr=238" xr:uid="{00000000-0004-0000-0100-000077000000}"/>
    <hyperlink ref="P114" r:id="rId121" display="http://www.bav-astro.de/sfs/BAVM_link.php?BAVMnr=238" xr:uid="{00000000-0004-0000-0100-000078000000}"/>
    <hyperlink ref="P115" r:id="rId122" display="http://www.bav-astro.de/sfs/BAVM_link.php?BAVMnr=238" xr:uid="{00000000-0004-0000-0100-000079000000}"/>
    <hyperlink ref="P187" r:id="rId123" display="http://www.bav-astro.de/sfs/BAVM_link.php?BAVMnr=241" xr:uid="{00000000-0004-0000-0100-00007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2002-07-29T23:51:03Z</dcterms:created>
  <dcterms:modified xsi:type="dcterms:W3CDTF">2023-01-26T05:39:43Z</dcterms:modified>
</cp:coreProperties>
</file>