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0C240A2-B121-48BA-BB3A-123179F43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40" i="1" l="1"/>
  <c r="E40" i="1"/>
  <c r="F40" i="1"/>
  <c r="G40" i="1" s="1"/>
  <c r="K40" i="1" s="1"/>
  <c r="E38" i="1"/>
  <c r="F38" i="1" s="1"/>
  <c r="G38" i="1" s="1"/>
  <c r="K38" i="1" s="1"/>
  <c r="Q38" i="1"/>
  <c r="E36" i="1"/>
  <c r="F36" i="1" s="1"/>
  <c r="G36" i="1" s="1"/>
  <c r="K36" i="1" s="1"/>
  <c r="E37" i="1"/>
  <c r="F37" i="1" s="1"/>
  <c r="G37" i="1" s="1"/>
  <c r="K37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/>
  <c r="G35" i="1" s="1"/>
  <c r="K35" i="1" s="1"/>
  <c r="E39" i="1"/>
  <c r="F39" i="1" s="1"/>
  <c r="G39" i="1" s="1"/>
  <c r="K39" i="1" s="1"/>
  <c r="Q36" i="1"/>
  <c r="Q37" i="1"/>
  <c r="Q39" i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Q32" i="1"/>
  <c r="Q33" i="1"/>
  <c r="Q34" i="1"/>
  <c r="Q35" i="1"/>
  <c r="C9" i="1"/>
  <c r="D9" i="1"/>
  <c r="Q24" i="1"/>
  <c r="Q31" i="1"/>
  <c r="E21" i="1"/>
  <c r="F21" i="1" s="1"/>
  <c r="G21" i="1" s="1"/>
  <c r="K21" i="1" s="1"/>
  <c r="E22" i="1"/>
  <c r="F22" i="1"/>
  <c r="G22" i="1" s="1"/>
  <c r="K22" i="1" s="1"/>
  <c r="F16" i="1"/>
  <c r="F17" i="1" s="1"/>
  <c r="Q25" i="1"/>
  <c r="Q26" i="1"/>
  <c r="Q27" i="1"/>
  <c r="Q28" i="1"/>
  <c r="Q29" i="1"/>
  <c r="Q30" i="1"/>
  <c r="C17" i="1"/>
  <c r="Q22" i="1"/>
  <c r="Q21" i="1"/>
  <c r="Q23" i="1"/>
  <c r="C12" i="1"/>
  <c r="C11" i="1"/>
  <c r="C16" i="1" l="1"/>
  <c r="D18" i="1" s="1"/>
  <c r="O36" i="1"/>
  <c r="O22" i="1"/>
  <c r="O35" i="1"/>
  <c r="O32" i="1"/>
  <c r="O33" i="1"/>
  <c r="O24" i="1"/>
  <c r="O23" i="1"/>
  <c r="C15" i="1"/>
  <c r="F18" i="1" s="1"/>
  <c r="O26" i="1"/>
  <c r="O37" i="1"/>
  <c r="O28" i="1"/>
  <c r="O34" i="1"/>
  <c r="O38" i="1"/>
  <c r="O29" i="1"/>
  <c r="O31" i="1"/>
  <c r="O30" i="1"/>
  <c r="O21" i="1"/>
  <c r="O40" i="1"/>
  <c r="O39" i="1"/>
  <c r="O25" i="1"/>
  <c r="O27" i="1"/>
  <c r="C18" i="1" l="1"/>
  <c r="F19" i="1"/>
</calcChain>
</file>

<file path=xl/sharedStrings.xml><?xml version="1.0" encoding="utf-8"?>
<sst xmlns="http://schemas.openxmlformats.org/spreadsheetml/2006/main" count="81" uniqueCount="59">
  <si>
    <t>JAVSO..47..105</t>
  </si>
  <si>
    <t>VSB-063</t>
  </si>
  <si>
    <t>V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</si>
  <si>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</si>
  <si>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</si>
  <si>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</si>
  <si>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</si>
  <si>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</si>
  <si>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</si>
  <si>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</si>
  <si>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</si>
  <si>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</si>
  <si>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</si>
  <si>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</si>
  <si>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</si>
  <si>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</si>
  <si>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</si>
  <si>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</si>
  <si>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</si>
  <si>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</si>
  <si>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</si>
  <si>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</si>
  <si>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</si>
  <si>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</si>
  <si>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</si>
  <si>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</si>
  <si>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</si>
  <si>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</si>
  <si>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</si>
  <si>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</si>
  <si>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</si>
  <si>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</si>
  <si>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</si>
  <si>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</si>
  <si>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</si>
  <si>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</si>
  <si>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</si>
  <si>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</si>
  <si>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</si>
  <si>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</si>
  <si>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not avail.</t>
  </si>
  <si>
    <t xml:space="preserve">DN Boo / GSC 00906-00521  </t>
  </si>
  <si>
    <t>Senavci, et al. 2007</t>
  </si>
  <si>
    <t>EW</t>
  </si>
  <si>
    <t>S6</t>
  </si>
  <si>
    <t>Start of linear fit &gt;&gt;&gt;&gt;&gt;&gt;&gt;&gt;&gt;&gt;&gt;&gt;&gt;&gt;&gt;&gt;&gt;&gt;&gt;&gt;&gt;</t>
  </si>
  <si>
    <t>IBVS 5929</t>
  </si>
  <si>
    <t>IBVS 5990</t>
  </si>
  <si>
    <t>Add cycle</t>
  </si>
  <si>
    <t>Old Cycle</t>
  </si>
  <si>
    <t>IBVS 6018</t>
  </si>
  <si>
    <t>IBVS 6050</t>
  </si>
  <si>
    <t>vis</t>
  </si>
  <si>
    <t>OEJV 0179</t>
  </si>
  <si>
    <t>JAVSO..44…69</t>
  </si>
  <si>
    <t>JAVSO..45..121</t>
  </si>
  <si>
    <t>2020JAVSO..48….1</t>
  </si>
  <si>
    <t>JAVSO..48..256</t>
  </si>
  <si>
    <t>RHN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</si>
</sst>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quotePrefix="1" applyFont="1" applyAlignment="1"/>
    <xf numFmtId="2" fontId="0" fillId="0" borderId="0" xfId="0" applyNumberFormat="1" applyAlignment="1"/>
    <xf numFmtId="165" fontId="0" fillId="0" borderId="0" xfId="0" applyNumberForma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165" fontId="9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0" borderId="0" xfId="41" applyAlignment="1">
      <alignment horizontal="left"/>
    </xf>
    <xf numFmtId="0" fontId="8" fillId="0" borderId="0" xfId="41" applyAlignment="1">
      <alignment horizontal="center"/>
    </xf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Boo - O-C Diagr.</a:t>
            </a:r>
          </a:p>
        </c:rich>
      </c:tx>
      <c:layout>
        <c:manualLayout>
          <c:xMode val="edge"/>
          <c:yMode val="edge"/>
          <c:x val="0.35338385333412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769252958613219"/>
          <c:w val="0.772557100047267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2-4698-B16D-0E70A7AA7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2-4698-B16D-0E70A7AA77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2-4698-B16D-0E70A7AA77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3.1999999919207767E-4</c:v>
                </c:pt>
                <c:pt idx="1">
                  <c:v>0</c:v>
                </c:pt>
                <c:pt idx="2">
                  <c:v>-5.0720000072033145E-3</c:v>
                </c:pt>
                <c:pt idx="3">
                  <c:v>-1.1708000005455688E-2</c:v>
                </c:pt>
                <c:pt idx="4">
                  <c:v>-1.1171999998623505E-2</c:v>
                </c:pt>
                <c:pt idx="5">
                  <c:v>-1.2112000003980938E-2</c:v>
                </c:pt>
                <c:pt idx="6">
                  <c:v>-1.1295999996946193E-2</c:v>
                </c:pt>
                <c:pt idx="7">
                  <c:v>-1.2788000000000466E-2</c:v>
                </c:pt>
                <c:pt idx="8">
                  <c:v>-1.1480000001029111E-2</c:v>
                </c:pt>
                <c:pt idx="9">
                  <c:v>-1.2136000004829839E-2</c:v>
                </c:pt>
                <c:pt idx="10">
                  <c:v>-1.5684000005421694E-2</c:v>
                </c:pt>
                <c:pt idx="11">
                  <c:v>-2.367200000298908E-2</c:v>
                </c:pt>
                <c:pt idx="12">
                  <c:v>-1.8492000002879649E-2</c:v>
                </c:pt>
                <c:pt idx="13">
                  <c:v>-2.6855999996769242E-2</c:v>
                </c:pt>
                <c:pt idx="14">
                  <c:v>-2.7055999998992775E-2</c:v>
                </c:pt>
                <c:pt idx="15">
                  <c:v>-2.4239999998826534E-2</c:v>
                </c:pt>
                <c:pt idx="16">
                  <c:v>-3.2119999996211845E-2</c:v>
                </c:pt>
                <c:pt idx="17">
                  <c:v>-3.3111999997345265E-2</c:v>
                </c:pt>
                <c:pt idx="18">
                  <c:v>-3.2024000000092201E-2</c:v>
                </c:pt>
                <c:pt idx="19">
                  <c:v>-3.575999999884516E-2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2-4698-B16D-0E70A7AA77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2-4698-B16D-0E70A7AA7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2-4698-B16D-0E70A7AA7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2-4698-B16D-0E70A7AA77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13145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3.8332145833158537E-3</c:v>
                </c:pt>
                <c:pt idx="1">
                  <c:v>3.8252791092218061E-3</c:v>
                </c:pt>
                <c:pt idx="2">
                  <c:v>-6.5035339715906436E-3</c:v>
                </c:pt>
                <c:pt idx="3">
                  <c:v>-1.1786972623407584E-2</c:v>
                </c:pt>
                <c:pt idx="4">
                  <c:v>-1.1939333726013298E-2</c:v>
                </c:pt>
                <c:pt idx="5">
                  <c:v>-1.2074236785612109E-2</c:v>
                </c:pt>
                <c:pt idx="6">
                  <c:v>-1.2075823880430919E-2</c:v>
                </c:pt>
                <c:pt idx="7">
                  <c:v>-1.2096456113075443E-2</c:v>
                </c:pt>
                <c:pt idx="8">
                  <c:v>-1.2117088345719968E-2</c:v>
                </c:pt>
                <c:pt idx="9">
                  <c:v>-1.2131372199089253E-2</c:v>
                </c:pt>
                <c:pt idx="10">
                  <c:v>-1.4467575772376888E-2</c:v>
                </c:pt>
                <c:pt idx="11">
                  <c:v>-2.1572999276187173E-2</c:v>
                </c:pt>
                <c:pt idx="12">
                  <c:v>-2.1898353714043129E-2</c:v>
                </c:pt>
                <c:pt idx="13">
                  <c:v>-2.2495101365915513E-2</c:v>
                </c:pt>
                <c:pt idx="14">
                  <c:v>-2.5034453076010769E-2</c:v>
                </c:pt>
                <c:pt idx="15">
                  <c:v>-2.666281236010935E-2</c:v>
                </c:pt>
                <c:pt idx="16">
                  <c:v>-3.0424227080687948E-2</c:v>
                </c:pt>
                <c:pt idx="17">
                  <c:v>-3.2785824171076533E-2</c:v>
                </c:pt>
                <c:pt idx="18">
                  <c:v>-3.2814391877815104E-2</c:v>
                </c:pt>
                <c:pt idx="19">
                  <c:v>-3.7899443677280854E-2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2-4698-B16D-0E70A7AA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6544"/>
        <c:axId val="1"/>
      </c:scatterChart>
      <c:valAx>
        <c:axId val="5136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3403193021923"/>
          <c:y val="0.92000129214617399"/>
          <c:w val="0.785715075089298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9E5B480-B473-B50A-7702-00234A73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  <c r="D1" s="8"/>
    </row>
    <row r="2" spans="1:6" x14ac:dyDescent="0.2">
      <c r="A2" t="s">
        <v>31</v>
      </c>
      <c r="B2" t="s">
        <v>43</v>
      </c>
      <c r="C2" s="3"/>
      <c r="D2" s="3"/>
    </row>
    <row r="4" spans="1:6" ht="14.25" thickTop="1" thickBot="1" x14ac:dyDescent="0.25">
      <c r="A4" s="5" t="s">
        <v>6</v>
      </c>
      <c r="C4" s="20" t="s">
        <v>40</v>
      </c>
      <c r="D4" s="21" t="s">
        <v>40</v>
      </c>
    </row>
    <row r="5" spans="1:6" ht="13.5" thickTop="1" x14ac:dyDescent="0.2">
      <c r="A5" s="22" t="s">
        <v>38</v>
      </c>
      <c r="B5" s="19"/>
      <c r="C5" s="23">
        <v>-9.5</v>
      </c>
      <c r="D5" s="19" t="s">
        <v>39</v>
      </c>
    </row>
    <row r="6" spans="1:6" x14ac:dyDescent="0.2">
      <c r="A6" s="5" t="s">
        <v>7</v>
      </c>
    </row>
    <row r="7" spans="1:6" x14ac:dyDescent="0.2">
      <c r="A7" t="s">
        <v>8</v>
      </c>
      <c r="C7">
        <v>53443.472600000001</v>
      </c>
    </row>
    <row r="8" spans="1:6" x14ac:dyDescent="0.2">
      <c r="A8" t="s">
        <v>9</v>
      </c>
      <c r="C8">
        <v>0.44756800000000002</v>
      </c>
    </row>
    <row r="9" spans="1:6" x14ac:dyDescent="0.2">
      <c r="A9" s="35" t="s">
        <v>45</v>
      </c>
      <c r="B9" s="36">
        <v>23</v>
      </c>
      <c r="C9" s="24" t="str">
        <f>"F"&amp;B9</f>
        <v>F23</v>
      </c>
      <c r="D9" s="25" t="str">
        <f>"G"&amp;B9</f>
        <v>G23</v>
      </c>
    </row>
    <row r="10" spans="1:6" ht="13.5" thickBot="1" x14ac:dyDescent="0.25">
      <c r="A10" s="19"/>
      <c r="B10" s="19"/>
      <c r="C10" s="4" t="s">
        <v>25</v>
      </c>
      <c r="D10" s="4" t="s">
        <v>26</v>
      </c>
      <c r="E10" s="19"/>
    </row>
    <row r="11" spans="1:6" x14ac:dyDescent="0.2">
      <c r="A11" s="19" t="s">
        <v>21</v>
      </c>
      <c r="B11" s="19"/>
      <c r="C11" s="15">
        <f ca="1">INTERCEPT(INDIRECT($D$9):G991,INDIRECT($C$9):F991)</f>
        <v>3.8252791092218061E-3</v>
      </c>
      <c r="D11" s="3"/>
      <c r="E11" s="19"/>
    </row>
    <row r="12" spans="1:6" x14ac:dyDescent="0.2">
      <c r="A12" s="19" t="s">
        <v>22</v>
      </c>
      <c r="B12" s="19"/>
      <c r="C12" s="15">
        <f ca="1">SLOPE(INDIRECT($D$9):G991,INDIRECT($C$9):F991)</f>
        <v>-3.1741896376190689E-6</v>
      </c>
      <c r="D12" s="3"/>
      <c r="E12" s="19"/>
    </row>
    <row r="13" spans="1:6" x14ac:dyDescent="0.2">
      <c r="A13" s="19" t="s">
        <v>24</v>
      </c>
      <c r="B13" s="19"/>
      <c r="C13" s="3" t="s">
        <v>19</v>
      </c>
    </row>
    <row r="14" spans="1:6" x14ac:dyDescent="0.2">
      <c r="A14" s="19"/>
      <c r="B14" s="19"/>
      <c r="C14" s="19"/>
    </row>
    <row r="15" spans="1:6" x14ac:dyDescent="0.2">
      <c r="A15" s="26" t="s">
        <v>23</v>
      </c>
      <c r="B15" s="19"/>
      <c r="C15" s="27">
        <f ca="1">(C7+C11)+(C8+C12)*INT(MAX(F21:F3532))</f>
        <v>59326.716060556326</v>
      </c>
      <c r="E15" s="28" t="s">
        <v>48</v>
      </c>
      <c r="F15" s="23">
        <v>1</v>
      </c>
    </row>
    <row r="16" spans="1:6" x14ac:dyDescent="0.2">
      <c r="A16" s="30" t="s">
        <v>10</v>
      </c>
      <c r="B16" s="19"/>
      <c r="C16" s="31">
        <f ca="1">+C8+C12</f>
        <v>0.44756482581036239</v>
      </c>
      <c r="E16" s="28" t="s">
        <v>35</v>
      </c>
      <c r="F16" s="29">
        <f ca="1">NOW()+15018.5+$C$5/24</f>
        <v>59970.777793634254</v>
      </c>
    </row>
    <row r="17" spans="1:17" ht="13.5" thickBot="1" x14ac:dyDescent="0.25">
      <c r="A17" s="28" t="s">
        <v>34</v>
      </c>
      <c r="B17" s="19"/>
      <c r="C17" s="19">
        <f>COUNT(C21:C2190)</f>
        <v>20</v>
      </c>
      <c r="E17" s="28" t="s">
        <v>49</v>
      </c>
      <c r="F17" s="29">
        <f ca="1">ROUND(2*(F16-$C$7)/$C$8,0)/2+F15</f>
        <v>14585</v>
      </c>
    </row>
    <row r="18" spans="1:17" ht="14.25" thickTop="1" thickBot="1" x14ac:dyDescent="0.25">
      <c r="A18" s="30" t="s">
        <v>11</v>
      </c>
      <c r="B18" s="19"/>
      <c r="C18" s="33">
        <f ca="1">+C15</f>
        <v>59326.716060556326</v>
      </c>
      <c r="D18" s="34">
        <f ca="1">+C16</f>
        <v>0.44756482581036239</v>
      </c>
      <c r="E18" s="28" t="s">
        <v>37</v>
      </c>
      <c r="F18" s="25">
        <f ca="1">ROUND(2*(F16-$C$15)/$C$16,0)/2+F15</f>
        <v>1440</v>
      </c>
    </row>
    <row r="19" spans="1:17" ht="13.5" thickTop="1" x14ac:dyDescent="0.2">
      <c r="E19" s="28" t="s">
        <v>36</v>
      </c>
      <c r="F19" s="32">
        <f ca="1">+$C$15+$C$16*F18-15018.5-$C$5/24</f>
        <v>44953.105243056583</v>
      </c>
    </row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3</v>
      </c>
      <c r="K20" s="7" t="s">
        <v>4</v>
      </c>
      <c r="L20" s="7" t="s">
        <v>29</v>
      </c>
      <c r="M20" s="7" t="s">
        <v>44</v>
      </c>
      <c r="N20" s="7" t="s">
        <v>30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42</v>
      </c>
      <c r="B21" s="3" t="s">
        <v>33</v>
      </c>
      <c r="C21" s="16">
        <v>53442.353999999999</v>
      </c>
      <c r="D21" s="16">
        <v>2.9999999999999997E-4</v>
      </c>
      <c r="E21">
        <f t="shared" ref="E21:E40" si="0">+(C21-C$7)/C$8</f>
        <v>-2.4992850248489762</v>
      </c>
      <c r="F21">
        <f t="shared" ref="F21:F40" si="1">ROUND(2*E21,0)/2</f>
        <v>-2.5</v>
      </c>
      <c r="G21">
        <f t="shared" ref="G21:G40" si="2">+C21-(C$7+F21*C$8)</f>
        <v>3.1999999919207767E-4</v>
      </c>
      <c r="K21">
        <f t="shared" ref="K21:K40" si="3">+G21</f>
        <v>3.1999999919207767E-4</v>
      </c>
      <c r="O21">
        <f t="shared" ref="O21:O40" ca="1" si="4">+C$11+C$12*F21</f>
        <v>3.8332145833158537E-3</v>
      </c>
      <c r="Q21" s="2">
        <f t="shared" ref="Q21:Q40" si="5">+C21-15018.5</f>
        <v>38423.853999999999</v>
      </c>
    </row>
    <row r="22" spans="1:17" x14ac:dyDescent="0.2">
      <c r="A22" t="s">
        <v>42</v>
      </c>
      <c r="B22" s="3" t="s">
        <v>32</v>
      </c>
      <c r="C22" s="16">
        <v>53443.472600000001</v>
      </c>
      <c r="D22" s="16">
        <v>2.9999999999999997E-4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3.8252791092218061E-3</v>
      </c>
      <c r="Q22" s="2">
        <f t="shared" si="5"/>
        <v>38424.972600000001</v>
      </c>
    </row>
    <row r="23" spans="1:17" x14ac:dyDescent="0.2">
      <c r="A23" s="38" t="s">
        <v>46</v>
      </c>
      <c r="B23" s="42"/>
      <c r="C23" s="43">
        <v>54899.853799999997</v>
      </c>
      <c r="D23" s="43">
        <v>4.0000000000000002E-4</v>
      </c>
      <c r="E23" s="42">
        <f t="shared" si="0"/>
        <v>3253.9886676437904</v>
      </c>
      <c r="F23" s="42">
        <f t="shared" si="1"/>
        <v>3254</v>
      </c>
      <c r="G23">
        <f t="shared" si="2"/>
        <v>-5.0720000072033145E-3</v>
      </c>
      <c r="K23">
        <f t="shared" si="3"/>
        <v>-5.0720000072033145E-3</v>
      </c>
      <c r="O23">
        <f t="shared" ca="1" si="4"/>
        <v>-6.5035339715906436E-3</v>
      </c>
      <c r="Q23" s="2">
        <f t="shared" si="5"/>
        <v>39881.353799999997</v>
      </c>
    </row>
    <row r="24" spans="1:17" x14ac:dyDescent="0.2">
      <c r="A24" s="37" t="s">
        <v>50</v>
      </c>
      <c r="B24" s="44" t="s">
        <v>33</v>
      </c>
      <c r="C24" s="43">
        <v>55644.824099999998</v>
      </c>
      <c r="D24" s="43">
        <v>5.0000000000000001E-4</v>
      </c>
      <c r="E24" s="42">
        <f t="shared" si="0"/>
        <v>4918.4738408465237</v>
      </c>
      <c r="F24" s="42">
        <f t="shared" si="1"/>
        <v>4918.5</v>
      </c>
      <c r="G24">
        <f t="shared" si="2"/>
        <v>-1.1708000005455688E-2</v>
      </c>
      <c r="K24">
        <f t="shared" si="3"/>
        <v>-1.1708000005455688E-2</v>
      </c>
      <c r="O24">
        <f t="shared" ca="1" si="4"/>
        <v>-1.1786972623407584E-2</v>
      </c>
      <c r="Q24" s="2">
        <f t="shared" si="5"/>
        <v>40626.324099999998</v>
      </c>
    </row>
    <row r="25" spans="1:17" x14ac:dyDescent="0.2">
      <c r="A25" s="43" t="s">
        <v>47</v>
      </c>
      <c r="B25" s="44" t="s">
        <v>33</v>
      </c>
      <c r="C25" s="43">
        <v>55666.3079</v>
      </c>
      <c r="D25" s="43">
        <v>5.0000000000000001E-4</v>
      </c>
      <c r="E25" s="42">
        <f t="shared" si="0"/>
        <v>4966.4750384299114</v>
      </c>
      <c r="F25" s="42">
        <f t="shared" si="1"/>
        <v>4966.5</v>
      </c>
      <c r="G25">
        <f t="shared" si="2"/>
        <v>-1.1171999998623505E-2</v>
      </c>
      <c r="K25">
        <f t="shared" si="3"/>
        <v>-1.1171999998623505E-2</v>
      </c>
      <c r="O25">
        <f t="shared" ca="1" si="4"/>
        <v>-1.1939333726013298E-2</v>
      </c>
      <c r="Q25" s="2">
        <f t="shared" si="5"/>
        <v>40647.8079</v>
      </c>
    </row>
    <row r="26" spans="1:17" x14ac:dyDescent="0.2">
      <c r="A26" s="43" t="s">
        <v>47</v>
      </c>
      <c r="B26" s="44" t="s">
        <v>32</v>
      </c>
      <c r="C26" s="43">
        <v>55685.328600000001</v>
      </c>
      <c r="D26" s="43">
        <v>5.9999999999999995E-4</v>
      </c>
      <c r="E26" s="42">
        <f t="shared" si="0"/>
        <v>5008.9729381903971</v>
      </c>
      <c r="F26" s="42">
        <f t="shared" si="1"/>
        <v>5009</v>
      </c>
      <c r="G26">
        <f t="shared" si="2"/>
        <v>-1.2112000003980938E-2</v>
      </c>
      <c r="K26">
        <f t="shared" si="3"/>
        <v>-1.2112000003980938E-2</v>
      </c>
      <c r="O26">
        <f t="shared" ca="1" si="4"/>
        <v>-1.2074236785612109E-2</v>
      </c>
      <c r="Q26" s="2">
        <f t="shared" si="5"/>
        <v>40666.828600000001</v>
      </c>
    </row>
    <row r="27" spans="1:17" x14ac:dyDescent="0.2">
      <c r="A27" s="43" t="s">
        <v>47</v>
      </c>
      <c r="B27" s="44" t="s">
        <v>33</v>
      </c>
      <c r="C27" s="43">
        <v>55685.553200000002</v>
      </c>
      <c r="D27" s="43">
        <v>1.4E-3</v>
      </c>
      <c r="E27" s="42">
        <f t="shared" si="0"/>
        <v>5009.4747613770442</v>
      </c>
      <c r="F27" s="42">
        <f t="shared" si="1"/>
        <v>5009.5</v>
      </c>
      <c r="G27">
        <f t="shared" si="2"/>
        <v>-1.1295999996946193E-2</v>
      </c>
      <c r="K27">
        <f t="shared" si="3"/>
        <v>-1.1295999996946193E-2</v>
      </c>
      <c r="O27">
        <f t="shared" ca="1" si="4"/>
        <v>-1.2075823880430919E-2</v>
      </c>
      <c r="Q27" s="2">
        <f t="shared" si="5"/>
        <v>40667.053200000002</v>
      </c>
    </row>
    <row r="28" spans="1:17" x14ac:dyDescent="0.2">
      <c r="A28" s="43" t="s">
        <v>47</v>
      </c>
      <c r="B28" s="44" t="s">
        <v>32</v>
      </c>
      <c r="C28" s="43">
        <v>55688.460899999998</v>
      </c>
      <c r="D28" s="43">
        <v>6.9999999999999999E-4</v>
      </c>
      <c r="E28" s="42">
        <f t="shared" si="0"/>
        <v>5015.9714278053771</v>
      </c>
      <c r="F28" s="42">
        <f t="shared" si="1"/>
        <v>5016</v>
      </c>
      <c r="G28">
        <f t="shared" si="2"/>
        <v>-1.2788000000000466E-2</v>
      </c>
      <c r="K28">
        <f t="shared" si="3"/>
        <v>-1.2788000000000466E-2</v>
      </c>
      <c r="O28">
        <f t="shared" ca="1" si="4"/>
        <v>-1.2096456113075443E-2</v>
      </c>
      <c r="Q28" s="2">
        <f t="shared" si="5"/>
        <v>40669.960899999998</v>
      </c>
    </row>
    <row r="29" spans="1:17" x14ac:dyDescent="0.2">
      <c r="A29" s="43" t="s">
        <v>47</v>
      </c>
      <c r="B29" s="44" t="s">
        <v>33</v>
      </c>
      <c r="C29" s="43">
        <v>55691.371400000004</v>
      </c>
      <c r="D29" s="43">
        <v>2.9999999999999997E-4</v>
      </c>
      <c r="E29" s="42">
        <f t="shared" si="0"/>
        <v>5022.4743502663341</v>
      </c>
      <c r="F29" s="42">
        <f t="shared" si="1"/>
        <v>5022.5</v>
      </c>
      <c r="G29">
        <f t="shared" si="2"/>
        <v>-1.1480000001029111E-2</v>
      </c>
      <c r="K29">
        <f t="shared" si="3"/>
        <v>-1.1480000001029111E-2</v>
      </c>
      <c r="O29">
        <f t="shared" ca="1" si="4"/>
        <v>-1.2117088345719968E-2</v>
      </c>
      <c r="Q29" s="2">
        <f t="shared" si="5"/>
        <v>40672.871400000004</v>
      </c>
    </row>
    <row r="30" spans="1:17" x14ac:dyDescent="0.2">
      <c r="A30" s="43" t="s">
        <v>47</v>
      </c>
      <c r="B30" s="44" t="s">
        <v>32</v>
      </c>
      <c r="C30" s="43">
        <v>55693.3848</v>
      </c>
      <c r="D30" s="43">
        <v>5.0000000000000001E-4</v>
      </c>
      <c r="E30" s="42">
        <f t="shared" si="0"/>
        <v>5026.9728845672589</v>
      </c>
      <c r="F30" s="42">
        <f t="shared" si="1"/>
        <v>5027</v>
      </c>
      <c r="G30">
        <f t="shared" si="2"/>
        <v>-1.2136000004829839E-2</v>
      </c>
      <c r="K30">
        <f t="shared" si="3"/>
        <v>-1.2136000004829839E-2</v>
      </c>
      <c r="O30">
        <f t="shared" ca="1" si="4"/>
        <v>-1.2131372199089253E-2</v>
      </c>
      <c r="Q30" s="2">
        <f t="shared" si="5"/>
        <v>40674.8848</v>
      </c>
    </row>
    <row r="31" spans="1:17" x14ac:dyDescent="0.2">
      <c r="A31" s="37" t="s">
        <v>51</v>
      </c>
      <c r="B31" s="42"/>
      <c r="C31" s="43">
        <v>56022.791299999997</v>
      </c>
      <c r="D31" s="43">
        <v>2.9999999999999997E-4</v>
      </c>
      <c r="E31" s="42">
        <f t="shared" si="0"/>
        <v>5762.9649572802255</v>
      </c>
      <c r="F31" s="42">
        <f t="shared" si="1"/>
        <v>5763</v>
      </c>
      <c r="G31">
        <f t="shared" si="2"/>
        <v>-1.5684000005421694E-2</v>
      </c>
      <c r="K31">
        <f t="shared" si="3"/>
        <v>-1.5684000005421694E-2</v>
      </c>
      <c r="O31">
        <f t="shared" ca="1" si="4"/>
        <v>-1.4467575772376888E-2</v>
      </c>
      <c r="Q31" s="2">
        <f t="shared" si="5"/>
        <v>41004.291299999997</v>
      </c>
    </row>
    <row r="32" spans="1:17" x14ac:dyDescent="0.2">
      <c r="A32" s="39" t="s">
        <v>53</v>
      </c>
      <c r="B32" s="40" t="s">
        <v>33</v>
      </c>
      <c r="C32" s="41">
        <v>57024.664279999997</v>
      </c>
      <c r="D32" s="41">
        <v>5.0000000000000001E-4</v>
      </c>
      <c r="E32" s="42">
        <f t="shared" si="0"/>
        <v>8001.447109712929</v>
      </c>
      <c r="F32" s="42">
        <f t="shared" si="1"/>
        <v>8001.5</v>
      </c>
      <c r="G32">
        <f t="shared" si="2"/>
        <v>-2.367200000298908E-2</v>
      </c>
      <c r="K32">
        <f t="shared" si="3"/>
        <v>-2.367200000298908E-2</v>
      </c>
      <c r="O32">
        <f t="shared" ca="1" si="4"/>
        <v>-2.1572999276187173E-2</v>
      </c>
      <c r="Q32" s="2">
        <f t="shared" si="5"/>
        <v>42006.164279999997</v>
      </c>
    </row>
    <row r="33" spans="1:17" x14ac:dyDescent="0.2">
      <c r="A33" s="39" t="s">
        <v>53</v>
      </c>
      <c r="B33" s="40" t="s">
        <v>32</v>
      </c>
      <c r="C33" s="41">
        <v>57070.545180000001</v>
      </c>
      <c r="D33" s="41">
        <v>4.0000000000000002E-4</v>
      </c>
      <c r="E33" s="42">
        <f t="shared" si="0"/>
        <v>8103.9586833732528</v>
      </c>
      <c r="F33" s="42">
        <f t="shared" si="1"/>
        <v>8104</v>
      </c>
      <c r="G33">
        <f t="shared" si="2"/>
        <v>-1.8492000002879649E-2</v>
      </c>
      <c r="K33">
        <f t="shared" si="3"/>
        <v>-1.8492000002879649E-2</v>
      </c>
      <c r="O33">
        <f t="shared" ca="1" si="4"/>
        <v>-2.1898353714043129E-2</v>
      </c>
      <c r="Q33" s="2">
        <f t="shared" si="5"/>
        <v>42052.045180000001</v>
      </c>
    </row>
    <row r="34" spans="1:17" x14ac:dyDescent="0.2">
      <c r="A34" s="45" t="s">
        <v>54</v>
      </c>
      <c r="B34" s="46" t="s">
        <v>32</v>
      </c>
      <c r="C34" s="43">
        <v>57154.679600000003</v>
      </c>
      <c r="D34" s="43">
        <v>2.0000000000000001E-4</v>
      </c>
      <c r="E34" s="42">
        <f t="shared" si="0"/>
        <v>8291.9399957101541</v>
      </c>
      <c r="F34" s="42">
        <f t="shared" si="1"/>
        <v>8292</v>
      </c>
      <c r="G34">
        <f t="shared" si="2"/>
        <v>-2.6855999996769242E-2</v>
      </c>
      <c r="K34">
        <f t="shared" si="3"/>
        <v>-2.6855999996769242E-2</v>
      </c>
      <c r="O34">
        <f t="shared" ca="1" si="4"/>
        <v>-2.2495101365915513E-2</v>
      </c>
      <c r="Q34" s="2">
        <f t="shared" si="5"/>
        <v>42136.179600000003</v>
      </c>
    </row>
    <row r="35" spans="1:17" x14ac:dyDescent="0.2">
      <c r="A35" s="45" t="s">
        <v>55</v>
      </c>
      <c r="B35" s="46" t="s">
        <v>32</v>
      </c>
      <c r="C35" s="43">
        <v>57512.733800000002</v>
      </c>
      <c r="D35" s="43">
        <v>2.0000000000000001E-4</v>
      </c>
      <c r="E35" s="42">
        <f t="shared" si="0"/>
        <v>9091.939548850678</v>
      </c>
      <c r="F35" s="42">
        <f t="shared" si="1"/>
        <v>9092</v>
      </c>
      <c r="G35">
        <f t="shared" si="2"/>
        <v>-2.7055999998992775E-2</v>
      </c>
      <c r="K35">
        <f t="shared" si="3"/>
        <v>-2.7055999998992775E-2</v>
      </c>
      <c r="O35">
        <f t="shared" ca="1" si="4"/>
        <v>-2.5034453076010769E-2</v>
      </c>
      <c r="Q35" s="2">
        <f t="shared" si="5"/>
        <v>42494.233800000002</v>
      </c>
    </row>
    <row r="36" spans="1:17" x14ac:dyDescent="0.2">
      <c r="A36" s="47" t="s">
        <v>1</v>
      </c>
      <c r="B36" s="48" t="s">
        <v>32</v>
      </c>
      <c r="C36" s="47">
        <v>57742.339</v>
      </c>
      <c r="D36" s="47" t="s">
        <v>2</v>
      </c>
      <c r="E36" s="42">
        <f t="shared" si="0"/>
        <v>9604.9458406320355</v>
      </c>
      <c r="F36" s="42">
        <f t="shared" si="1"/>
        <v>9605</v>
      </c>
      <c r="G36">
        <f t="shared" si="2"/>
        <v>-2.4239999998826534E-2</v>
      </c>
      <c r="K36">
        <f t="shared" si="3"/>
        <v>-2.4239999998826534E-2</v>
      </c>
      <c r="O36">
        <f t="shared" ca="1" si="4"/>
        <v>-2.666281236010935E-2</v>
      </c>
      <c r="Q36" s="2">
        <f t="shared" si="5"/>
        <v>42723.839</v>
      </c>
    </row>
    <row r="37" spans="1:17" x14ac:dyDescent="0.2">
      <c r="A37" s="47" t="s">
        <v>0</v>
      </c>
      <c r="B37" s="48" t="s">
        <v>32</v>
      </c>
      <c r="C37" s="47">
        <v>58272.699200000003</v>
      </c>
      <c r="D37" s="47">
        <v>2.9999999999999997E-4</v>
      </c>
      <c r="E37" s="42">
        <f t="shared" si="0"/>
        <v>10789.928234368859</v>
      </c>
      <c r="F37" s="42">
        <f t="shared" si="1"/>
        <v>10790</v>
      </c>
      <c r="G37">
        <f t="shared" si="2"/>
        <v>-3.2119999996211845E-2</v>
      </c>
      <c r="K37">
        <f t="shared" si="3"/>
        <v>-3.2119999996211845E-2</v>
      </c>
      <c r="O37">
        <f t="shared" ca="1" si="4"/>
        <v>-3.0424227080687948E-2</v>
      </c>
      <c r="Q37" s="2">
        <f t="shared" si="5"/>
        <v>43254.199200000003</v>
      </c>
    </row>
    <row r="38" spans="1:17" x14ac:dyDescent="0.2">
      <c r="A38" s="52" t="s">
        <v>57</v>
      </c>
      <c r="B38" s="52" t="s">
        <v>32</v>
      </c>
      <c r="C38" s="53">
        <v>58605.688800000004</v>
      </c>
      <c r="D38" s="53">
        <v>2.9999999999999997E-4</v>
      </c>
      <c r="E38" s="42">
        <f t="shared" si="0"/>
        <v>11533.926017945882</v>
      </c>
      <c r="F38" s="42">
        <f t="shared" si="1"/>
        <v>11534</v>
      </c>
      <c r="G38">
        <f t="shared" si="2"/>
        <v>-3.3111999997345265E-2</v>
      </c>
      <c r="K38">
        <f t="shared" si="3"/>
        <v>-3.3111999997345265E-2</v>
      </c>
      <c r="O38">
        <f t="shared" ca="1" si="4"/>
        <v>-3.2785824171076533E-2</v>
      </c>
      <c r="Q38" s="2">
        <f t="shared" si="5"/>
        <v>43587.188800000004</v>
      </c>
    </row>
    <row r="39" spans="1:17" x14ac:dyDescent="0.2">
      <c r="A39" s="49" t="s">
        <v>56</v>
      </c>
      <c r="B39" s="50"/>
      <c r="C39" s="51">
        <v>58609.718000000001</v>
      </c>
      <c r="D39" s="51">
        <v>4.0000000000000002E-4</v>
      </c>
      <c r="E39" s="42">
        <f t="shared" si="0"/>
        <v>11542.928448861401</v>
      </c>
      <c r="F39" s="42">
        <f t="shared" si="1"/>
        <v>11543</v>
      </c>
      <c r="G39">
        <f t="shared" si="2"/>
        <v>-3.2024000000092201E-2</v>
      </c>
      <c r="K39">
        <f t="shared" si="3"/>
        <v>-3.2024000000092201E-2</v>
      </c>
      <c r="O39">
        <f t="shared" ca="1" si="4"/>
        <v>-3.2814391877815104E-2</v>
      </c>
      <c r="Q39" s="2">
        <f t="shared" si="5"/>
        <v>43591.218000000001</v>
      </c>
    </row>
    <row r="40" spans="1:17" x14ac:dyDescent="0.2">
      <c r="A40" s="49" t="s">
        <v>58</v>
      </c>
      <c r="C40" s="16">
        <v>59326.718200000003</v>
      </c>
      <c r="D40" s="16">
        <v>4.0000000000000002E-4</v>
      </c>
      <c r="E40" s="42">
        <f t="shared" si="0"/>
        <v>13144.920101526475</v>
      </c>
      <c r="F40" s="42">
        <f t="shared" si="1"/>
        <v>13145</v>
      </c>
      <c r="G40">
        <f t="shared" si="2"/>
        <v>-3.575999999884516E-2</v>
      </c>
      <c r="K40">
        <f t="shared" si="3"/>
        <v>-3.575999999884516E-2</v>
      </c>
      <c r="O40">
        <f t="shared" ca="1" si="4"/>
        <v>-3.7899443677280854E-2</v>
      </c>
      <c r="Q40" s="2">
        <f t="shared" si="5"/>
        <v>44308.218200000003</v>
      </c>
    </row>
    <row r="41" spans="1:17" x14ac:dyDescent="0.2">
      <c r="C41" s="16"/>
      <c r="D41" s="16"/>
      <c r="E41" s="9"/>
      <c r="G41" s="10"/>
      <c r="K41" s="10"/>
      <c r="Q41" s="2"/>
    </row>
    <row r="42" spans="1:17" x14ac:dyDescent="0.2">
      <c r="C42" s="16"/>
      <c r="D42" s="16"/>
      <c r="Q42" s="2"/>
    </row>
    <row r="43" spans="1:17" x14ac:dyDescent="0.2">
      <c r="C43" s="16"/>
      <c r="D43" s="16"/>
      <c r="E43" s="9"/>
      <c r="G43" s="10"/>
      <c r="N43" s="10"/>
      <c r="Q43" s="2"/>
    </row>
    <row r="44" spans="1:17" x14ac:dyDescent="0.2">
      <c r="A44" s="11"/>
      <c r="B44" s="12"/>
      <c r="C44" s="13"/>
      <c r="D44" s="14"/>
      <c r="E44" s="9"/>
      <c r="G44" s="10"/>
      <c r="I44" s="17"/>
      <c r="Q44" s="2"/>
    </row>
    <row r="45" spans="1:17" x14ac:dyDescent="0.2">
      <c r="A45" s="15"/>
      <c r="B45" s="12"/>
      <c r="C45" s="13"/>
      <c r="D45" s="13"/>
      <c r="E45" s="9"/>
      <c r="G45" s="10"/>
      <c r="I45" s="17"/>
      <c r="Q45" s="2"/>
    </row>
    <row r="46" spans="1:17" x14ac:dyDescent="0.2">
      <c r="A46" s="11"/>
      <c r="B46" s="12"/>
      <c r="C46" s="13"/>
      <c r="D46" s="14"/>
      <c r="E46" s="9"/>
      <c r="G46" s="10"/>
      <c r="I46" s="17"/>
      <c r="Q46" s="2"/>
    </row>
    <row r="47" spans="1:17" x14ac:dyDescent="0.2">
      <c r="A47" s="15"/>
      <c r="B47" s="12"/>
      <c r="C47" s="13"/>
      <c r="D47" s="13"/>
      <c r="E47" s="9"/>
      <c r="G47" s="10"/>
      <c r="I47" s="17"/>
      <c r="Q47" s="2"/>
    </row>
    <row r="48" spans="1:17" x14ac:dyDescent="0.2">
      <c r="A48" s="11"/>
      <c r="B48" s="12"/>
      <c r="C48" s="13"/>
      <c r="D48" s="14"/>
      <c r="E48" s="9"/>
      <c r="G48" s="10"/>
      <c r="I48" s="17"/>
      <c r="Q48" s="2"/>
    </row>
    <row r="49" spans="1:17" x14ac:dyDescent="0.2">
      <c r="A49" s="15"/>
      <c r="B49" s="12"/>
      <c r="C49" s="13"/>
      <c r="D49" s="13"/>
      <c r="E49" s="9"/>
      <c r="G49" s="10"/>
      <c r="I49" s="17"/>
      <c r="Q49" s="2"/>
    </row>
    <row r="50" spans="1:17" x14ac:dyDescent="0.2">
      <c r="C50" s="16"/>
      <c r="D50" s="16"/>
      <c r="E50" s="9"/>
      <c r="G50" s="10"/>
      <c r="L50" s="10"/>
      <c r="Q50" s="2"/>
    </row>
    <row r="51" spans="1:17" x14ac:dyDescent="0.2">
      <c r="A51" s="19"/>
      <c r="B51" s="18"/>
      <c r="C51" s="16"/>
      <c r="D51" s="16"/>
      <c r="E51" s="9"/>
      <c r="G51" s="10"/>
      <c r="I51" s="10"/>
      <c r="Q51" s="2"/>
    </row>
    <row r="52" spans="1:17" x14ac:dyDescent="0.2">
      <c r="D52" s="16"/>
    </row>
  </sheetData>
  <sortState xmlns:xlrd2="http://schemas.microsoft.com/office/spreadsheetml/2017/richdata2" ref="A21:Q40">
    <sortCondition ref="C21:C40"/>
  </sortState>
  <phoneticPr fontId="6" type="noConversion"/>
  <hyperlinks>
    <hyperlink ref="H3014" r:id="rId1" display="http://vsolj.cetus-net.org/bulletin.html" xr:uid="{00000000-0004-0000-0000-000000000000}"/>
    <hyperlink ref="H64855" r:id="rId2" display="http://vsolj.cetus-net.org/bulletin.html" xr:uid="{00000000-0004-0000-0000-000001000000}"/>
    <hyperlink ref="H64848" r:id="rId3" display="https://www.aavso.org/ejaavso" xr:uid="{00000000-0004-0000-0000-000002000000}"/>
    <hyperlink ref="I64855" r:id="rId4" display="http://vsolj.cetus-net.org/bulletin.html" xr:uid="{00000000-0004-0000-0000-000003000000}"/>
    <hyperlink ref="AQ58506" r:id="rId5" display="http://cdsbib.u-strasbg.fr/cgi-bin/cdsbib?1990RMxAA..21..381G" xr:uid="{00000000-0004-0000-0000-000004000000}"/>
    <hyperlink ref="H64852" r:id="rId6" display="https://www.aavso.org/ejaavso" xr:uid="{00000000-0004-0000-0000-000005000000}"/>
    <hyperlink ref="AP5870" r:id="rId7" display="http://cdsbib.u-strasbg.fr/cgi-bin/cdsbib?1990RMxAA..21..381G" xr:uid="{00000000-0004-0000-0000-000006000000}"/>
    <hyperlink ref="AP5873" r:id="rId8" display="http://cdsbib.u-strasbg.fr/cgi-bin/cdsbib?1990RMxAA..21..381G" xr:uid="{00000000-0004-0000-0000-000007000000}"/>
    <hyperlink ref="AP5871" r:id="rId9" display="http://cdsbib.u-strasbg.fr/cgi-bin/cdsbib?1990RMxAA..21..381G" xr:uid="{00000000-0004-0000-0000-000008000000}"/>
    <hyperlink ref="AP5855" r:id="rId10" display="http://cdsbib.u-strasbg.fr/cgi-bin/cdsbib?1990RMxAA..21..381G" xr:uid="{00000000-0004-0000-0000-000009000000}"/>
    <hyperlink ref="AQ6084" r:id="rId11" display="http://cdsbib.u-strasbg.fr/cgi-bin/cdsbib?1990RMxAA..21..381G" xr:uid="{00000000-0004-0000-0000-00000A000000}"/>
    <hyperlink ref="AQ6088" r:id="rId12" display="http://cdsbib.u-strasbg.fr/cgi-bin/cdsbib?1990RMxAA..21..381G" xr:uid="{00000000-0004-0000-0000-00000B000000}"/>
    <hyperlink ref="AQ232" r:id="rId13" display="http://cdsbib.u-strasbg.fr/cgi-bin/cdsbib?1990RMxAA..21..381G" xr:uid="{00000000-0004-0000-0000-00000C000000}"/>
    <hyperlink ref="I2976" r:id="rId14" display="http://vsolj.cetus-net.org/bulletin.html" xr:uid="{00000000-0004-0000-0000-00000D000000}"/>
    <hyperlink ref="H2976" r:id="rId15" display="http://vsolj.cetus-net.org/bulletin.html" xr:uid="{00000000-0004-0000-0000-00000E000000}"/>
    <hyperlink ref="AQ893" r:id="rId16" display="http://cdsbib.u-strasbg.fr/cgi-bin/cdsbib?1990RMxAA..21..381G" xr:uid="{00000000-0004-0000-0000-00000F000000}"/>
    <hyperlink ref="AQ892" r:id="rId17" display="http://cdsbib.u-strasbg.fr/cgi-bin/cdsbib?1990RMxAA..21..381G" xr:uid="{00000000-0004-0000-0000-000010000000}"/>
    <hyperlink ref="AP4146" r:id="rId18" display="http://cdsbib.u-strasbg.fr/cgi-bin/cdsbib?1990RMxAA..21..381G" xr:uid="{00000000-0004-0000-0000-000011000000}"/>
    <hyperlink ref="AP4164" r:id="rId19" display="http://cdsbib.u-strasbg.fr/cgi-bin/cdsbib?1990RMxAA..21..381G" xr:uid="{00000000-0004-0000-0000-000012000000}"/>
    <hyperlink ref="AP4165" r:id="rId20" display="http://cdsbib.u-strasbg.fr/cgi-bin/cdsbib?1990RMxAA..21..381G" xr:uid="{00000000-0004-0000-0000-000013000000}"/>
    <hyperlink ref="AP416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2023-01-26T05:40:01Z</dcterms:modified>
</cp:coreProperties>
</file>