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B221DD3-F701-4A54-948F-4B7EA48EEE13}" xr6:coauthVersionLast="47" xr6:coauthVersionMax="47" xr10:uidLastSave="{00000000-0000-0000-0000-000000000000}"/>
  <bookViews>
    <workbookView xWindow="13275" yWindow="270" windowWidth="12975" windowHeight="1506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2" l="1"/>
  <c r="F109" i="2" s="1"/>
  <c r="G109" i="2" s="1"/>
  <c r="K109" i="2" s="1"/>
  <c r="Q109" i="2"/>
  <c r="E110" i="2"/>
  <c r="F110" i="2" s="1"/>
  <c r="G110" i="2" s="1"/>
  <c r="K110" i="2" s="1"/>
  <c r="Q110" i="2"/>
  <c r="E111" i="2"/>
  <c r="F111" i="2"/>
  <c r="G111" i="2"/>
  <c r="K111" i="2" s="1"/>
  <c r="Q111" i="2"/>
  <c r="E112" i="2"/>
  <c r="F112" i="2" s="1"/>
  <c r="G112" i="2" s="1"/>
  <c r="K112" i="2" s="1"/>
  <c r="Q112" i="2"/>
  <c r="E107" i="2"/>
  <c r="F107" i="2"/>
  <c r="G107" i="2"/>
  <c r="K107" i="2"/>
  <c r="E108" i="2"/>
  <c r="F108" i="2"/>
  <c r="G108" i="2"/>
  <c r="K108" i="2"/>
  <c r="Q107" i="2"/>
  <c r="Q108" i="2"/>
  <c r="E99" i="2"/>
  <c r="F99" i="2"/>
  <c r="G99" i="2"/>
  <c r="K99" i="2"/>
  <c r="E86" i="2"/>
  <c r="F86" i="2"/>
  <c r="G86" i="2"/>
  <c r="J86" i="2"/>
  <c r="E87" i="2"/>
  <c r="F87" i="2"/>
  <c r="G87" i="2"/>
  <c r="K87" i="2"/>
  <c r="E88" i="2"/>
  <c r="F88" i="2"/>
  <c r="G88" i="2"/>
  <c r="K88" i="2"/>
  <c r="E89" i="2"/>
  <c r="F89" i="2"/>
  <c r="G89" i="2"/>
  <c r="J89" i="2"/>
  <c r="E90" i="2"/>
  <c r="F90" i="2"/>
  <c r="G90" i="2"/>
  <c r="J90" i="2"/>
  <c r="E91" i="2"/>
  <c r="F91" i="2"/>
  <c r="G91" i="2"/>
  <c r="J91" i="2"/>
  <c r="E92" i="2"/>
  <c r="F92" i="2"/>
  <c r="G92" i="2"/>
  <c r="J92" i="2"/>
  <c r="E93" i="2"/>
  <c r="F93" i="2"/>
  <c r="G93" i="2"/>
  <c r="J93" i="2"/>
  <c r="E94" i="2"/>
  <c r="F94" i="2"/>
  <c r="G94" i="2"/>
  <c r="E95" i="2"/>
  <c r="F95" i="2"/>
  <c r="G95" i="2"/>
  <c r="K95" i="2"/>
  <c r="E96" i="2"/>
  <c r="F96" i="2"/>
  <c r="G96" i="2"/>
  <c r="K96" i="2"/>
  <c r="E97" i="2"/>
  <c r="F97" i="2"/>
  <c r="G97" i="2"/>
  <c r="K97" i="2"/>
  <c r="E98" i="2"/>
  <c r="F98" i="2"/>
  <c r="G98" i="2"/>
  <c r="K98" i="2"/>
  <c r="E100" i="2"/>
  <c r="F100" i="2"/>
  <c r="G100" i="2"/>
  <c r="K100" i="2"/>
  <c r="E101" i="2"/>
  <c r="F101" i="2"/>
  <c r="G101" i="2"/>
  <c r="K101" i="2"/>
  <c r="E103" i="2"/>
  <c r="F103" i="2"/>
  <c r="G103" i="2"/>
  <c r="K103" i="2"/>
  <c r="E104" i="2"/>
  <c r="F104" i="2"/>
  <c r="G104" i="2"/>
  <c r="E105" i="2"/>
  <c r="F105" i="2"/>
  <c r="G105" i="2"/>
  <c r="E106" i="2"/>
  <c r="F106" i="2"/>
  <c r="G106" i="2"/>
  <c r="K106" i="2"/>
  <c r="E102" i="2"/>
  <c r="F102" i="2"/>
  <c r="Q99" i="2"/>
  <c r="Q105" i="2"/>
  <c r="E81" i="2"/>
  <c r="F81" i="2"/>
  <c r="G81" i="2"/>
  <c r="J81" i="2"/>
  <c r="E82" i="2"/>
  <c r="F82" i="2"/>
  <c r="G82" i="2"/>
  <c r="K82" i="2"/>
  <c r="E83" i="2"/>
  <c r="F83" i="2"/>
  <c r="G83" i="2"/>
  <c r="K83" i="2"/>
  <c r="E84" i="2"/>
  <c r="F84" i="2"/>
  <c r="G84" i="2"/>
  <c r="J84" i="2"/>
  <c r="E85" i="2"/>
  <c r="F85" i="2"/>
  <c r="G85" i="2"/>
  <c r="J85" i="2"/>
  <c r="E30" i="2"/>
  <c r="F30" i="2"/>
  <c r="G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K35" i="2"/>
  <c r="E36" i="2"/>
  <c r="F36" i="2"/>
  <c r="G36" i="2"/>
  <c r="K36" i="2"/>
  <c r="E37" i="2"/>
  <c r="F37" i="2"/>
  <c r="G37" i="2"/>
  <c r="E38" i="2"/>
  <c r="F38" i="2"/>
  <c r="G38" i="2"/>
  <c r="J38" i="2"/>
  <c r="E39" i="2"/>
  <c r="F39" i="2"/>
  <c r="G39" i="2"/>
  <c r="J39" i="2"/>
  <c r="E40" i="2"/>
  <c r="F40" i="2"/>
  <c r="G40" i="2"/>
  <c r="J40" i="2"/>
  <c r="E41" i="2"/>
  <c r="F41" i="2"/>
  <c r="G41" i="2"/>
  <c r="J41" i="2"/>
  <c r="E42" i="2"/>
  <c r="F42" i="2"/>
  <c r="G42" i="2"/>
  <c r="J42" i="2"/>
  <c r="E43" i="2"/>
  <c r="F43" i="2"/>
  <c r="G43" i="2"/>
  <c r="K43" i="2"/>
  <c r="E44" i="2"/>
  <c r="F44" i="2"/>
  <c r="G44" i="2"/>
  <c r="K44" i="2"/>
  <c r="E45" i="2"/>
  <c r="F45" i="2"/>
  <c r="G45" i="2"/>
  <c r="J45" i="2"/>
  <c r="E46" i="2"/>
  <c r="F46" i="2"/>
  <c r="G46" i="2"/>
  <c r="K46" i="2"/>
  <c r="E47" i="2"/>
  <c r="F47" i="2"/>
  <c r="G47" i="2"/>
  <c r="K47" i="2"/>
  <c r="E48" i="2"/>
  <c r="F48" i="2"/>
  <c r="G48" i="2"/>
  <c r="K48" i="2"/>
  <c r="E49" i="2"/>
  <c r="F49" i="2"/>
  <c r="G49" i="2"/>
  <c r="J49" i="2"/>
  <c r="E50" i="2"/>
  <c r="F50" i="2"/>
  <c r="G50" i="2"/>
  <c r="J50" i="2"/>
  <c r="E51" i="2"/>
  <c r="F51" i="2"/>
  <c r="G51" i="2"/>
  <c r="J51" i="2"/>
  <c r="E52" i="2"/>
  <c r="F52" i="2"/>
  <c r="G52" i="2"/>
  <c r="J52" i="2"/>
  <c r="K105" i="2"/>
  <c r="Q106" i="2"/>
  <c r="Q104" i="2"/>
  <c r="K104" i="2"/>
  <c r="Q103" i="2"/>
  <c r="Q96" i="2"/>
  <c r="K94" i="2"/>
  <c r="U102" i="2"/>
  <c r="Q100" i="2"/>
  <c r="Q97" i="2"/>
  <c r="Q101" i="2"/>
  <c r="Q98" i="2"/>
  <c r="Q102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J30" i="2"/>
  <c r="E56" i="2"/>
  <c r="F56" i="2"/>
  <c r="G56" i="2"/>
  <c r="J56" i="2"/>
  <c r="E55" i="2"/>
  <c r="F55" i="2"/>
  <c r="G55" i="2"/>
  <c r="J55" i="2"/>
  <c r="E57" i="2"/>
  <c r="F57" i="2"/>
  <c r="G57" i="2"/>
  <c r="J57" i="2"/>
  <c r="E53" i="2"/>
  <c r="F53" i="2"/>
  <c r="G53" i="2"/>
  <c r="J53" i="2"/>
  <c r="E54" i="2"/>
  <c r="F54" i="2"/>
  <c r="G54" i="2"/>
  <c r="J54" i="2"/>
  <c r="E70" i="2"/>
  <c r="F70" i="2"/>
  <c r="G70" i="2"/>
  <c r="J70" i="2"/>
  <c r="E75" i="2"/>
  <c r="F75" i="2"/>
  <c r="G75" i="2"/>
  <c r="J75" i="2"/>
  <c r="E76" i="2"/>
  <c r="F76" i="2"/>
  <c r="G76" i="2"/>
  <c r="J76" i="2"/>
  <c r="E78" i="2"/>
  <c r="F78" i="2"/>
  <c r="G78" i="2"/>
  <c r="J78" i="2"/>
  <c r="E79" i="2"/>
  <c r="F79" i="2"/>
  <c r="G79" i="2"/>
  <c r="J79" i="2"/>
  <c r="E80" i="2"/>
  <c r="F80" i="2"/>
  <c r="G80" i="2"/>
  <c r="J80" i="2"/>
  <c r="E77" i="2"/>
  <c r="F77" i="2"/>
  <c r="G77" i="2"/>
  <c r="K77" i="2"/>
  <c r="E21" i="2"/>
  <c r="F21" i="2"/>
  <c r="G21" i="2"/>
  <c r="K21" i="2"/>
  <c r="E22" i="2"/>
  <c r="F22" i="2"/>
  <c r="G22" i="2"/>
  <c r="K22" i="2"/>
  <c r="E59" i="2"/>
  <c r="F59" i="2"/>
  <c r="G59" i="2"/>
  <c r="K59" i="2"/>
  <c r="E61" i="2"/>
  <c r="F61" i="2"/>
  <c r="G61" i="2"/>
  <c r="K61" i="2"/>
  <c r="E63" i="2"/>
  <c r="F63" i="2"/>
  <c r="G63" i="2"/>
  <c r="K63" i="2"/>
  <c r="E65" i="2"/>
  <c r="F65" i="2"/>
  <c r="G65" i="2"/>
  <c r="K65" i="2"/>
  <c r="E66" i="2"/>
  <c r="F66" i="2"/>
  <c r="G66" i="2"/>
  <c r="K66" i="2"/>
  <c r="E68" i="2"/>
  <c r="F68" i="2"/>
  <c r="G68" i="2"/>
  <c r="K68" i="2"/>
  <c r="E71" i="2"/>
  <c r="F71" i="2"/>
  <c r="G71" i="2"/>
  <c r="K71" i="2"/>
  <c r="E72" i="2"/>
  <c r="F72" i="2"/>
  <c r="G72" i="2"/>
  <c r="K72" i="2"/>
  <c r="E73" i="2"/>
  <c r="F73" i="2"/>
  <c r="G73" i="2"/>
  <c r="K73" i="2"/>
  <c r="E74" i="2"/>
  <c r="F74" i="2"/>
  <c r="G74" i="2"/>
  <c r="K74" i="2"/>
  <c r="E58" i="2"/>
  <c r="F58" i="2"/>
  <c r="G58" i="2"/>
  <c r="K58" i="2"/>
  <c r="E60" i="2"/>
  <c r="F60" i="2"/>
  <c r="G60" i="2"/>
  <c r="K60" i="2"/>
  <c r="E62" i="2"/>
  <c r="F62" i="2"/>
  <c r="G62" i="2"/>
  <c r="K62" i="2"/>
  <c r="E64" i="2"/>
  <c r="F64" i="2"/>
  <c r="G64" i="2"/>
  <c r="K64" i="2"/>
  <c r="E67" i="2"/>
  <c r="F67" i="2"/>
  <c r="G67" i="2"/>
  <c r="K67" i="2"/>
  <c r="E69" i="2"/>
  <c r="F69" i="2"/>
  <c r="G69" i="2"/>
  <c r="K69" i="2"/>
  <c r="D9" i="2"/>
  <c r="C9" i="2"/>
  <c r="Q44" i="2"/>
  <c r="Q59" i="2"/>
  <c r="Q61" i="2"/>
  <c r="Q63" i="2"/>
  <c r="Q65" i="2"/>
  <c r="Q66" i="2"/>
  <c r="Q68" i="2"/>
  <c r="G61" i="3"/>
  <c r="C61" i="3"/>
  <c r="E61" i="3"/>
  <c r="G60" i="3"/>
  <c r="C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G53" i="3"/>
  <c r="C53" i="3"/>
  <c r="E53" i="3"/>
  <c r="G52" i="3"/>
  <c r="C52" i="3"/>
  <c r="G51" i="3"/>
  <c r="C51" i="3"/>
  <c r="G50" i="3"/>
  <c r="C50" i="3"/>
  <c r="E50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G40" i="3"/>
  <c r="C40" i="3"/>
  <c r="G39" i="3"/>
  <c r="C39" i="3"/>
  <c r="E39" i="3"/>
  <c r="G38" i="3"/>
  <c r="C38" i="3"/>
  <c r="E38" i="3"/>
  <c r="G37" i="3"/>
  <c r="C37" i="3"/>
  <c r="E37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62" i="3"/>
  <c r="C62" i="3"/>
  <c r="E62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E24" i="2"/>
  <c r="F24" i="2"/>
  <c r="G24" i="2"/>
  <c r="H24" i="2"/>
  <c r="G12" i="3"/>
  <c r="C12" i="3"/>
  <c r="E12" i="3"/>
  <c r="G11" i="3"/>
  <c r="C11" i="3"/>
  <c r="E11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62" i="3"/>
  <c r="B62" i="3"/>
  <c r="D62" i="3"/>
  <c r="A62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89" i="2"/>
  <c r="Q90" i="2"/>
  <c r="Q91" i="2"/>
  <c r="Q92" i="2"/>
  <c r="Q93" i="2"/>
  <c r="E23" i="2"/>
  <c r="F23" i="2"/>
  <c r="G23" i="2"/>
  <c r="H23" i="2"/>
  <c r="Q21" i="2"/>
  <c r="Q22" i="2"/>
  <c r="Q82" i="2"/>
  <c r="Q83" i="2"/>
  <c r="Q87" i="2"/>
  <c r="Q88" i="2"/>
  <c r="Q94" i="2"/>
  <c r="Q95" i="2"/>
  <c r="Q84" i="2"/>
  <c r="Q85" i="2"/>
  <c r="Q86" i="2"/>
  <c r="Q71" i="2"/>
  <c r="Q72" i="2"/>
  <c r="Q73" i="2"/>
  <c r="Q74" i="2"/>
  <c r="Q58" i="2"/>
  <c r="Q60" i="2"/>
  <c r="Q62" i="2"/>
  <c r="Q64" i="2"/>
  <c r="Q67" i="2"/>
  <c r="Q69" i="2"/>
  <c r="Q75" i="2"/>
  <c r="Q76" i="2"/>
  <c r="Q77" i="2"/>
  <c r="Q78" i="2"/>
  <c r="Q79" i="2"/>
  <c r="Q80" i="2"/>
  <c r="Q81" i="2"/>
  <c r="F16" i="2"/>
  <c r="F17" i="2" s="1"/>
  <c r="C17" i="2"/>
  <c r="Q50" i="2"/>
  <c r="Q51" i="2"/>
  <c r="Q53" i="2"/>
  <c r="Q54" i="2"/>
  <c r="Q55" i="2"/>
  <c r="Q57" i="2"/>
  <c r="Q70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J37" i="2"/>
  <c r="Q37" i="2"/>
  <c r="Q38" i="2"/>
  <c r="Q39" i="2"/>
  <c r="Q40" i="2"/>
  <c r="Q41" i="2"/>
  <c r="Q42" i="2"/>
  <c r="Q43" i="2"/>
  <c r="Q45" i="2"/>
  <c r="Q46" i="2"/>
  <c r="Q47" i="2"/>
  <c r="Q48" i="2"/>
  <c r="Q49" i="2"/>
  <c r="Q52" i="2"/>
  <c r="Q56" i="2"/>
  <c r="E21" i="1"/>
  <c r="F21" i="1"/>
  <c r="G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J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C18" i="1"/>
  <c r="Q21" i="1"/>
  <c r="Q22" i="1"/>
  <c r="Q23" i="1"/>
  <c r="Q24" i="1"/>
  <c r="Q25" i="1"/>
  <c r="Q26" i="1"/>
  <c r="Q27" i="1"/>
  <c r="Q28" i="1"/>
  <c r="Q29" i="1"/>
  <c r="E41" i="3"/>
  <c r="E52" i="3"/>
  <c r="E40" i="3"/>
  <c r="E44" i="3"/>
  <c r="E49" i="3"/>
  <c r="E51" i="3"/>
  <c r="E54" i="3"/>
  <c r="E60" i="3"/>
  <c r="N21" i="1"/>
  <c r="E20" i="3"/>
  <c r="C11" i="1"/>
  <c r="C12" i="1"/>
  <c r="C16" i="1"/>
  <c r="D18" i="1"/>
  <c r="H22" i="1"/>
  <c r="O24" i="1"/>
  <c r="O28" i="1"/>
  <c r="O23" i="1"/>
  <c r="O27" i="1"/>
  <c r="O21" i="1"/>
  <c r="O25" i="1"/>
  <c r="O29" i="1"/>
  <c r="O22" i="1"/>
  <c r="O26" i="1"/>
  <c r="C12" i="2"/>
  <c r="C11" i="2"/>
  <c r="O111" i="2" l="1"/>
  <c r="O110" i="2"/>
  <c r="O109" i="2"/>
  <c r="O112" i="2"/>
  <c r="O105" i="2"/>
  <c r="O101" i="2"/>
  <c r="O23" i="2"/>
  <c r="O95" i="2"/>
  <c r="O73" i="2"/>
  <c r="O54" i="2"/>
  <c r="O89" i="2"/>
  <c r="O50" i="2"/>
  <c r="O32" i="2"/>
  <c r="O56" i="2"/>
  <c r="O78" i="2"/>
  <c r="O25" i="2"/>
  <c r="O107" i="2"/>
  <c r="O86" i="2"/>
  <c r="O62" i="2"/>
  <c r="O37" i="2"/>
  <c r="O85" i="2"/>
  <c r="O83" i="2"/>
  <c r="O100" i="2"/>
  <c r="O33" i="2"/>
  <c r="O44" i="2"/>
  <c r="O63" i="2"/>
  <c r="O52" i="2"/>
  <c r="O88" i="2"/>
  <c r="O31" i="2"/>
  <c r="O87" i="2"/>
  <c r="O103" i="2"/>
  <c r="O35" i="2"/>
  <c r="O74" i="2"/>
  <c r="O61" i="2"/>
  <c r="O41" i="2"/>
  <c r="O80" i="2"/>
  <c r="O60" i="2"/>
  <c r="O28" i="2"/>
  <c r="O46" i="2"/>
  <c r="O97" i="2"/>
  <c r="O94" i="2"/>
  <c r="O29" i="2"/>
  <c r="O34" i="2"/>
  <c r="O59" i="2"/>
  <c r="O99" i="2"/>
  <c r="O91" i="2"/>
  <c r="O40" i="2"/>
  <c r="O64" i="2"/>
  <c r="O68" i="2"/>
  <c r="O84" i="2"/>
  <c r="O43" i="2"/>
  <c r="O69" i="2"/>
  <c r="O79" i="2"/>
  <c r="O57" i="2"/>
  <c r="C15" i="2"/>
  <c r="O106" i="2"/>
  <c r="O108" i="2"/>
  <c r="O24" i="2"/>
  <c r="O42" i="2"/>
  <c r="O75" i="2"/>
  <c r="O38" i="2"/>
  <c r="O21" i="2"/>
  <c r="O82" i="2"/>
  <c r="O53" i="2"/>
  <c r="O76" i="2"/>
  <c r="O51" i="2"/>
  <c r="O93" i="2"/>
  <c r="O30" i="2"/>
  <c r="O22" i="2"/>
  <c r="O102" i="2"/>
  <c r="O104" i="2"/>
  <c r="O71" i="2"/>
  <c r="O26" i="2"/>
  <c r="O45" i="2"/>
  <c r="O92" i="2"/>
  <c r="O77" i="2"/>
  <c r="O49" i="2"/>
  <c r="O65" i="2"/>
  <c r="O81" i="2"/>
  <c r="O90" i="2"/>
  <c r="O39" i="2"/>
  <c r="O36" i="2"/>
  <c r="O72" i="2"/>
  <c r="O96" i="2"/>
  <c r="O27" i="2"/>
  <c r="O58" i="2"/>
  <c r="O67" i="2"/>
  <c r="O66" i="2"/>
  <c r="O47" i="2"/>
  <c r="O98" i="2"/>
  <c r="O48" i="2"/>
  <c r="O55" i="2"/>
  <c r="O70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<sst xmlns="http://schemas.openxmlformats.org/spreadsheetml/2006/main" count="807" uniqueCount="357">
  <si>
    <t>VSB-063</t>
  </si>
  <si>
    <t>IBVS 6244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</si>
  <si>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</si>
  <si>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</si>
  <si>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</si>
  <si>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</si>
  <si>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</si>
  <si>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</si>
  <si>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</si>
  <si>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</si>
  <si>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</si>
  <si>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</si>
  <si>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</si>
  <si>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</si>
  <si>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</si>
  <si>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</si>
  <si>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</si>
  <si>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</si>
  <si>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</si>
  <si>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</si>
  <si>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</si>
  <si>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</si>
  <si>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</si>
  <si>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</si>
  <si>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</si>
  <si>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</si>
  <si>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</si>
  <si>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</si>
  <si>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</si>
  <si>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</si>
  <si>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</si>
  <si>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</si>
  <si>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</si>
  <si>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ET Boo</t>
  </si>
  <si>
    <t>not avail.</t>
  </si>
  <si>
    <t>Krajci, priv.comm.</t>
  </si>
  <si>
    <t>IBVS 5494</t>
  </si>
  <si>
    <t>I</t>
  </si>
  <si>
    <t>II</t>
  </si>
  <si>
    <t>IBVS 5380</t>
  </si>
  <si>
    <t>Krajci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</si>
  <si>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</si>
  <si>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</si>
  <si>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</si>
  <si>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</si>
  <si>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</si>
  <si>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</si>
  <si>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</si>
  <si>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</si>
  <si>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</si>
  <si>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</si>
  <si>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</si>
  <si>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</si>
  <si>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</si>
  <si>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</si>
  <si>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</si>
  <si>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</si>
  <si>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</si>
  <si>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</si>
  <si>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</si>
  <si>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</si>
  <si>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</si>
  <si>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</si>
  <si>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</si>
  <si>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</si>
  <si>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</si>
  <si>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Hipparcos</t>
  </si>
  <si>
    <t>IBVS 5548</t>
  </si>
  <si>
    <t>IBVS</t>
  </si>
  <si>
    <t>IBVS 5623</t>
  </si>
  <si>
    <t>IBVS 5592</t>
  </si>
  <si>
    <t>IBVS 5657</t>
  </si>
  <si>
    <t>IBVS 5668</t>
  </si>
  <si>
    <t>ET Boo / GSC 3474-0299</t>
  </si>
  <si>
    <t># of data points:</t>
  </si>
  <si>
    <t>IBVS 5731</t>
  </si>
  <si>
    <t>IBVS 5802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</si>
  <si>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</si>
  <si>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</si>
  <si>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</si>
  <si>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</si>
  <si>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</si>
  <si>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IBVS 5904</t>
  </si>
  <si>
    <t>IBVS 5887</t>
  </si>
  <si>
    <t>Add cycle</t>
  </si>
  <si>
    <t>Old Cycle</t>
  </si>
  <si>
    <t>New Cycle</t>
  </si>
  <si>
    <t>OEJV 0074</t>
  </si>
  <si>
    <t>OEJV 0094</t>
  </si>
  <si>
    <t>IBVS 5918</t>
  </si>
  <si>
    <t>IBVS 6007</t>
  </si>
  <si>
    <t>IBVS 6010</t>
  </si>
  <si>
    <t>EB</t>
  </si>
  <si>
    <t>JAVSO..39..177</t>
  </si>
  <si>
    <t>IBVS 6048</t>
  </si>
  <si>
    <t>IBVS 6070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</si>
  <si>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</si>
  <si>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</si>
  <si>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</si>
  <si>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</si>
  <si>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</si>
  <si>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</si>
  <si>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</si>
  <si>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</si>
  <si>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</si>
  <si>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</si>
  <si>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</si>
  <si>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</si>
  <si>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2448462.70103 </t>
  </si>
  <si>
    <t> 25.07.1991 04:49 </t>
  </si>
  <si>
    <t> -0.00104 </t>
  </si>
  <si>
    <t>C </t>
  </si>
  <si>
    <t>Hp</t>
  </si>
  <si>
    <t> P.Zasche et al. </t>
  </si>
  <si>
    <t>IBVS 6114 </t>
  </si>
  <si>
    <t>2448463.02693 </t>
  </si>
  <si>
    <t> 25.07.1991 12:38 </t>
  </si>
  <si>
    <t> 0.00234 </t>
  </si>
  <si>
    <t>2452394.5564 </t>
  </si>
  <si>
    <t> 30.04.2002 01:21 </t>
  </si>
  <si>
    <t> 0.0057 </t>
  </si>
  <si>
    <t>E </t>
  </si>
  <si>
    <t>G</t>
  </si>
  <si>
    <t> Karska&amp;Maciejewski </t>
  </si>
  <si>
    <t>IBVS 5380 </t>
  </si>
  <si>
    <t>2452622.5768 </t>
  </si>
  <si>
    <t> 14.12.2002 01:50 </t>
  </si>
  <si>
    <t> 0.0040 </t>
  </si>
  <si>
    <t> M.Drozdz et al. </t>
  </si>
  <si>
    <t>IBVS 5623 </t>
  </si>
  <si>
    <t>2452658.6976 </t>
  </si>
  <si>
    <t> 19.01.2003 04:44 </t>
  </si>
  <si>
    <t> 0.0025 </t>
  </si>
  <si>
    <t>2452659.6590 </t>
  </si>
  <si>
    <t> 20.01.2003 03:48 </t>
  </si>
  <si>
    <t> -0.0036 </t>
  </si>
  <si>
    <t>2452660.6332 </t>
  </si>
  <si>
    <t> 21.01.2003 03:11 </t>
  </si>
  <si>
    <t> 0.0030 </t>
  </si>
  <si>
    <t>2452696.4321 </t>
  </si>
  <si>
    <t> 25.02.2003 22:22 </t>
  </si>
  <si>
    <t> 0.0021 </t>
  </si>
  <si>
    <t>2452718.0421 </t>
  </si>
  <si>
    <t> 19.03.2003 13:00 </t>
  </si>
  <si>
    <t> 0.0032 </t>
  </si>
  <si>
    <t>?</t>
  </si>
  <si>
    <t>IBVS 5494 </t>
  </si>
  <si>
    <t>2452718.3638 </t>
  </si>
  <si>
    <t> 19.03.2003 20:43 </t>
  </si>
  <si>
    <t> 0.0024 </t>
  </si>
  <si>
    <t>2452758.3580 </t>
  </si>
  <si>
    <t> 28.04.2003 20:35 </t>
  </si>
  <si>
    <t> 0.0041 </t>
  </si>
  <si>
    <t> G.Tas et.al. </t>
  </si>
  <si>
    <t>IBVS 5548 </t>
  </si>
  <si>
    <t>2452767.3887 </t>
  </si>
  <si>
    <t> 07.05.2003 21:19 </t>
  </si>
  <si>
    <t> 0.0042 </t>
  </si>
  <si>
    <t>2452777.3861 </t>
  </si>
  <si>
    <t> 17.05.2003 21:15 </t>
  </si>
  <si>
    <t> 0.0034 </t>
  </si>
  <si>
    <t>2452797.3825 </t>
  </si>
  <si>
    <t> 06.06.2003 21:10 </t>
  </si>
  <si>
    <t> 0.0036 </t>
  </si>
  <si>
    <t>2452798.3510 </t>
  </si>
  <si>
    <t> 07.06.2003 20:25 </t>
  </si>
  <si>
    <t> 0.0045 </t>
  </si>
  <si>
    <t>2453105.3887 </t>
  </si>
  <si>
    <t> 09.04.2004 21:19 </t>
  </si>
  <si>
    <t> 0.0026 </t>
  </si>
  <si>
    <t> T.Krajci </t>
  </si>
  <si>
    <t>IBVS 5592 </t>
  </si>
  <si>
    <t>2453121.1909 </t>
  </si>
  <si>
    <t> 25.04.2004 16:34 </t>
  </si>
  <si>
    <t> 0.0013 </t>
  </si>
  <si>
    <t> Nakajima </t>
  </si>
  <si>
    <t>VSB 43 </t>
  </si>
  <si>
    <t>2453123.4478 </t>
  </si>
  <si>
    <t> 27.04.2004 22:44 </t>
  </si>
  <si>
    <t> 0.0005 </t>
  </si>
  <si>
    <t>-I</t>
  </si>
  <si>
    <t> F.Agerer </t>
  </si>
  <si>
    <t>BAVM 173 </t>
  </si>
  <si>
    <t>2453450.4854 </t>
  </si>
  <si>
    <t> 20.03.2005 23:38 </t>
  </si>
  <si>
    <t>-2375</t>
  </si>
  <si>
    <t> 0.0023 </t>
  </si>
  <si>
    <t> T.Pribulla et al. </t>
  </si>
  <si>
    <t>IBVS 5668 </t>
  </si>
  <si>
    <t>2453451.4519 </t>
  </si>
  <si>
    <t> 21.03.2005 22:50 </t>
  </si>
  <si>
    <t>-2373.5</t>
  </si>
  <si>
    <t> 0.0012 </t>
  </si>
  <si>
    <t>2453460.4806 </t>
  </si>
  <si>
    <t> 30.03.2005 23:32 </t>
  </si>
  <si>
    <t>-2359.5</t>
  </si>
  <si>
    <t> -0.0007 </t>
  </si>
  <si>
    <t>2453860.4049 </t>
  </si>
  <si>
    <t> 04.05.2006 21:43 </t>
  </si>
  <si>
    <t>-1739.5</t>
  </si>
  <si>
    <t> -0.0019 </t>
  </si>
  <si>
    <t>BAVM 178 </t>
  </si>
  <si>
    <t>2454186.4736 </t>
  </si>
  <si>
    <t> 26.03.2007 23:21 </t>
  </si>
  <si>
    <t>-1234</t>
  </si>
  <si>
    <t> -0.0016 </t>
  </si>
  <si>
    <t>o</t>
  </si>
  <si>
    <t> U.Schmidt </t>
  </si>
  <si>
    <t>BAVM 186 </t>
  </si>
  <si>
    <t>2454207.4357 </t>
  </si>
  <si>
    <t> 16.04.2007 22:27 </t>
  </si>
  <si>
    <t>-1201.5</t>
  </si>
  <si>
    <t> -0.0033 </t>
  </si>
  <si>
    <t>m</t>
  </si>
  <si>
    <t> T.Çakir &amp; H.Gürsoytrak </t>
  </si>
  <si>
    <t>IBVS 5887 </t>
  </si>
  <si>
    <t>2454219.3721 </t>
  </si>
  <si>
    <t> 28.04.2007 20:55 </t>
  </si>
  <si>
    <t>-1183</t>
  </si>
  <si>
    <t> -0.0002 </t>
  </si>
  <si>
    <t> H.Jungbluth </t>
  </si>
  <si>
    <t>2454226.4654 </t>
  </si>
  <si>
    <t> 05.05.2007 23:10 </t>
  </si>
  <si>
    <t>-1172</t>
  </si>
  <si>
    <t> -0.0023 </t>
  </si>
  <si>
    <t> G.Aydin &amp; E.Törün </t>
  </si>
  <si>
    <t>2454268.39493 </t>
  </si>
  <si>
    <t> 16.06.2007 21:28 </t>
  </si>
  <si>
    <t>-1107</t>
  </si>
  <si>
    <t> -0.00046 </t>
  </si>
  <si>
    <t>R</t>
  </si>
  <si>
    <t> L.Brát </t>
  </si>
  <si>
    <t>OEJV 0074 </t>
  </si>
  <si>
    <t>2454512.5392 </t>
  </si>
  <si>
    <t> 16.02.2008 00:56 </t>
  </si>
  <si>
    <t>-728.5</t>
  </si>
  <si>
    <t> -0.0043 </t>
  </si>
  <si>
    <t> H.Kucáková </t>
  </si>
  <si>
    <t>OEJV 0094 </t>
  </si>
  <si>
    <t>2454512.5422 </t>
  </si>
  <si>
    <t> 16.02.2008 01:00 </t>
  </si>
  <si>
    <t> -0.0013 </t>
  </si>
  <si>
    <t>2454512.5427 </t>
  </si>
  <si>
    <t> 16.02.2008 01:01 </t>
  </si>
  <si>
    <t> -0.0008 </t>
  </si>
  <si>
    <t>2454561.2396 </t>
  </si>
  <si>
    <t> 04.04.2008 17:45 </t>
  </si>
  <si>
    <t>-653</t>
  </si>
  <si>
    <t> -0.0045 </t>
  </si>
  <si>
    <t>Ic</t>
  </si>
  <si>
    <t> K.Nakajima </t>
  </si>
  <si>
    <t>VSB 48 </t>
  </si>
  <si>
    <t>2454615.4273 </t>
  </si>
  <si>
    <t> 28.05.2008 22:15 </t>
  </si>
  <si>
    <t>-569</t>
  </si>
  <si>
    <t> -0.0003 </t>
  </si>
  <si>
    <t> L.Šmelcer </t>
  </si>
  <si>
    <t>2454615.4278 </t>
  </si>
  <si>
    <t> 28.05.2008 22:16 </t>
  </si>
  <si>
    <t> 0.0002 </t>
  </si>
  <si>
    <t>2454623.8123 </t>
  </si>
  <si>
    <t> 06.06.2008 07:29 </t>
  </si>
  <si>
    <t>-556</t>
  </si>
  <si>
    <t> R.Buchheim </t>
  </si>
  <si>
    <t> JAAVSO 39;177 </t>
  </si>
  <si>
    <t>2454623.8126 </t>
  </si>
  <si>
    <t> 06.06.2008 07:30 </t>
  </si>
  <si>
    <t> -0.0005 </t>
  </si>
  <si>
    <t>2454624.7791 </t>
  </si>
  <si>
    <t> 07.06.2008 06:41 </t>
  </si>
  <si>
    <t>-554.5</t>
  </si>
  <si>
    <t>2454624.7803 </t>
  </si>
  <si>
    <t> 07.06.2008 06:43 </t>
  </si>
  <si>
    <t> -0.0004 </t>
  </si>
  <si>
    <t>2454936.3367 </t>
  </si>
  <si>
    <t> 14.04.2009 20:04 </t>
  </si>
  <si>
    <t>-71.5</t>
  </si>
  <si>
    <t> 0.0011 </t>
  </si>
  <si>
    <t> P.Frank </t>
  </si>
  <si>
    <t>BAVM 209 </t>
  </si>
  <si>
    <t>2454982.4556 </t>
  </si>
  <si>
    <t> 30.05.2009 22:56 </t>
  </si>
  <si>
    <t>2455602.65861 </t>
  </si>
  <si>
    <t> 10.02.2011 03:48 </t>
  </si>
  <si>
    <t> -0.00450 </t>
  </si>
  <si>
    <t> R.Uhlar </t>
  </si>
  <si>
    <t>IBVS 6007 </t>
  </si>
  <si>
    <t>2455628.4607 </t>
  </si>
  <si>
    <t> 07.03.2011 23:03 </t>
  </si>
  <si>
    <t> -0.0041 </t>
  </si>
  <si>
    <t>BAVM 220 </t>
  </si>
  <si>
    <t>2455642.3295 </t>
  </si>
  <si>
    <t> 21.03.2011 19:54 </t>
  </si>
  <si>
    <t>2455642.6513 </t>
  </si>
  <si>
    <t> 22.03.2011 03:37 </t>
  </si>
  <si>
    <t> -0.0044 </t>
  </si>
  <si>
    <t>2455758.4352 </t>
  </si>
  <si>
    <t> 15.07.2011 22:26 </t>
  </si>
  <si>
    <t> -0.0054 </t>
  </si>
  <si>
    <t>2455969.68608 </t>
  </si>
  <si>
    <t> 12.02.2012 04:27 </t>
  </si>
  <si>
    <t> -0.00548 </t>
  </si>
  <si>
    <t>2456052.57374 </t>
  </si>
  <si>
    <t> 05.05.2012 01:46 </t>
  </si>
  <si>
    <t> -0.00561 </t>
  </si>
  <si>
    <t>2456061.6081 </t>
  </si>
  <si>
    <t> 14.05.2012 02:35 </t>
  </si>
  <si>
    <t> -0.0018 </t>
  </si>
  <si>
    <t>BAVM 228 </t>
  </si>
  <si>
    <t>2456062.5716 </t>
  </si>
  <si>
    <t> 15.05.2012 01:43 </t>
  </si>
  <si>
    <t> -0.0059 </t>
  </si>
  <si>
    <t>2456065.4751 </t>
  </si>
  <si>
    <t> 17.05.2012 23:24 </t>
  </si>
  <si>
    <t> -0.0051 </t>
  </si>
  <si>
    <t>BAVM 231 </t>
  </si>
  <si>
    <t>2456354.44953 </t>
  </si>
  <si>
    <t> 02.03.2013 22:47 </t>
  </si>
  <si>
    <t> -0.00910 </t>
  </si>
  <si>
    <t>2456451.53023 </t>
  </si>
  <si>
    <t> 08.06.2013 00:43 </t>
  </si>
  <si>
    <t> -0.00710 </t>
  </si>
  <si>
    <t>2456728.5749 </t>
  </si>
  <si>
    <t> 12.03.2014 01:47 </t>
  </si>
  <si>
    <t> -0.0076 </t>
  </si>
  <si>
    <t>BAVM 238 </t>
  </si>
  <si>
    <t>2456730.5103 </t>
  </si>
  <si>
    <t> 14.03.2014 00:14 </t>
  </si>
  <si>
    <t> -0.0074 </t>
  </si>
  <si>
    <t>2456736.6392 </t>
  </si>
  <si>
    <t> 20.03.2014 03:20 </t>
  </si>
  <si>
    <t> -0.0063 </t>
  </si>
  <si>
    <t>2456742.4402 </t>
  </si>
  <si>
    <t> 25.03.2014 22:33 </t>
  </si>
  <si>
    <t> -0.0107 </t>
  </si>
  <si>
    <t>2456744.3769 </t>
  </si>
  <si>
    <t> 27.03.2014 21:02 </t>
  </si>
  <si>
    <t> -0.0091 </t>
  </si>
  <si>
    <t>2456783.40212 </t>
  </si>
  <si>
    <t> 05.05.2014 21:39 </t>
  </si>
  <si>
    <t> -0.00891 </t>
  </si>
  <si>
    <t>2456842.42313 </t>
  </si>
  <si>
    <t> 03.07.2014 22:09 </t>
  </si>
  <si>
    <t> -0.00917 </t>
  </si>
  <si>
    <t>s5</t>
  </si>
  <si>
    <t>s6</t>
  </si>
  <si>
    <t>s7</t>
  </si>
  <si>
    <t>OEJV 0179</t>
  </si>
  <si>
    <t>JAVSO..44..164</t>
  </si>
  <si>
    <t>Bad?</t>
  </si>
  <si>
    <t>JAVSO..46..184</t>
  </si>
  <si>
    <t>VSB 069</t>
  </si>
  <si>
    <t>cG</t>
  </si>
  <si>
    <t>JBAV, 55</t>
  </si>
  <si>
    <t>JBAV, 60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</si>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</sst>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/>
    <xf numFmtId="0" fontId="0" fillId="0" borderId="10" xfId="0" applyFill="1" applyBorder="1" applyAlignment="1"/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Continuous"/>
    </xf>
    <xf numFmtId="176" fontId="0" fillId="0" borderId="0" xfId="0" applyNumberFormat="1" applyAlignment="1"/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2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wrapText="1"/>
    </xf>
    <xf numFmtId="176" fontId="11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5" fillId="24" borderId="19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Boo - O-C Diagr.</a:t>
            </a:r>
          </a:p>
        </c:rich>
      </c:tx>
      <c:layout>
        <c:manualLayout>
          <c:xMode val="edge"/>
          <c:yMode val="edge"/>
          <c:x val="0.35700973826869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9361318415339"/>
          <c:y val="0.14723926380368099"/>
          <c:w val="0.7719633213742346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2">
                  <c:v>-2.115957839123439E-3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9-42B4-BA16-21EA5A0730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1.4E-3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1.2999999999999999E-3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0</c:v>
                  </c:pt>
                  <c:pt idx="48">
                    <c:v>2.0000000000000001E-4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1.9E-3</c:v>
                  </c:pt>
                  <c:pt idx="56">
                    <c:v>1.9000000000000001E-4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1.5E-3</c:v>
                  </c:pt>
                  <c:pt idx="61">
                    <c:v>3.8000000000000002E-4</c:v>
                  </c:pt>
                  <c:pt idx="62">
                    <c:v>3.1E-4</c:v>
                  </c:pt>
                  <c:pt idx="63">
                    <c:v>1E-3</c:v>
                  </c:pt>
                  <c:pt idx="64">
                    <c:v>1.5E-3</c:v>
                  </c:pt>
                  <c:pt idx="65">
                    <c:v>1.6000000000000001E-3</c:v>
                  </c:pt>
                  <c:pt idx="66">
                    <c:v>4.2999999999999999E-4</c:v>
                  </c:pt>
                  <c:pt idx="67">
                    <c:v>2.7999999999999998E-4</c:v>
                  </c:pt>
                  <c:pt idx="68">
                    <c:v>2.0000000000000001E-4</c:v>
                  </c:pt>
                  <c:pt idx="69">
                    <c:v>1.5E-3</c:v>
                  </c:pt>
                  <c:pt idx="70">
                    <c:v>1E-3</c:v>
                  </c:pt>
                  <c:pt idx="71">
                    <c:v>3.5999999999999999E-3</c:v>
                  </c:pt>
                  <c:pt idx="72">
                    <c:v>3.5000000000000001E-3</c:v>
                  </c:pt>
                  <c:pt idx="73">
                    <c:v>1.7000000000000001E-4</c:v>
                  </c:pt>
                  <c:pt idx="74">
                    <c:v>2.1000000000000001E-4</c:v>
                  </c:pt>
                  <c:pt idx="75">
                    <c:v>2.9999999999999997E-4</c:v>
                  </c:pt>
                  <c:pt idx="76">
                    <c:v>2.3999999999999998E-3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1.9E-3</c:v>
                  </c:pt>
                  <c:pt idx="80">
                    <c:v>3.0000000000000001E-3</c:v>
                  </c:pt>
                  <c:pt idx="81">
                    <c:v>0.01</c:v>
                  </c:pt>
                  <c:pt idx="82">
                    <c:v>2E-3</c:v>
                  </c:pt>
                  <c:pt idx="83">
                    <c:v>1E-3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4.0000000000000002E-4</c:v>
                  </c:pt>
                  <c:pt idx="87">
                    <c:v>0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1.4E-3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1.2999999999999999E-3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0</c:v>
                  </c:pt>
                  <c:pt idx="48">
                    <c:v>2.0000000000000001E-4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1.9E-3</c:v>
                  </c:pt>
                  <c:pt idx="56">
                    <c:v>1.9000000000000001E-4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1.5E-3</c:v>
                  </c:pt>
                  <c:pt idx="61">
                    <c:v>3.8000000000000002E-4</c:v>
                  </c:pt>
                  <c:pt idx="62">
                    <c:v>3.1E-4</c:v>
                  </c:pt>
                  <c:pt idx="63">
                    <c:v>1E-3</c:v>
                  </c:pt>
                  <c:pt idx="64">
                    <c:v>1.5E-3</c:v>
                  </c:pt>
                  <c:pt idx="65">
                    <c:v>1.6000000000000001E-3</c:v>
                  </c:pt>
                  <c:pt idx="66">
                    <c:v>4.2999999999999999E-4</c:v>
                  </c:pt>
                  <c:pt idx="67">
                    <c:v>2.7999999999999998E-4</c:v>
                  </c:pt>
                  <c:pt idx="68">
                    <c:v>2.0000000000000001E-4</c:v>
                  </c:pt>
                  <c:pt idx="69">
                    <c:v>1.5E-3</c:v>
                  </c:pt>
                  <c:pt idx="70">
                    <c:v>1E-3</c:v>
                  </c:pt>
                  <c:pt idx="71">
                    <c:v>3.5999999999999999E-3</c:v>
                  </c:pt>
                  <c:pt idx="72">
                    <c:v>3.5000000000000001E-3</c:v>
                  </c:pt>
                  <c:pt idx="73">
                    <c:v>1.7000000000000001E-4</c:v>
                  </c:pt>
                  <c:pt idx="74">
                    <c:v>2.1000000000000001E-4</c:v>
                  </c:pt>
                  <c:pt idx="75">
                    <c:v>2.9999999999999997E-4</c:v>
                  </c:pt>
                  <c:pt idx="76">
                    <c:v>2.3999999999999998E-3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1.9E-3</c:v>
                  </c:pt>
                  <c:pt idx="80">
                    <c:v>3.0000000000000001E-3</c:v>
                  </c:pt>
                  <c:pt idx="81">
                    <c:v>0.01</c:v>
                  </c:pt>
                  <c:pt idx="82">
                    <c:v>2E-3</c:v>
                  </c:pt>
                  <c:pt idx="83">
                    <c:v>1E-3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4.0000000000000002E-4</c:v>
                  </c:pt>
                  <c:pt idx="87">
                    <c:v>0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9-42B4-BA16-21EA5A0730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4">
                  <c:v>-1.5798590175108984E-3</c:v>
                </c:pt>
                <c:pt idx="5">
                  <c:v>-1.5798590175108984E-3</c:v>
                </c:pt>
                <c:pt idx="6">
                  <c:v>-3.0736980770598166E-3</c:v>
                </c:pt>
                <c:pt idx="7">
                  <c:v>-3.0736980770598166E-3</c:v>
                </c:pt>
                <c:pt idx="8">
                  <c:v>-9.2351401908672415E-3</c:v>
                </c:pt>
                <c:pt idx="9">
                  <c:v>-9.2351401908672415E-3</c:v>
                </c:pt>
                <c:pt idx="10">
                  <c:v>-2.5965823151636869E-3</c:v>
                </c:pt>
                <c:pt idx="11">
                  <c:v>-2.5965823151636869E-3</c:v>
                </c:pt>
                <c:pt idx="12">
                  <c:v>-3.4699406605795957E-3</c:v>
                </c:pt>
                <c:pt idx="13">
                  <c:v>-3.4699406605795957E-3</c:v>
                </c:pt>
                <c:pt idx="16">
                  <c:v>-1.5022361767478287E-3</c:v>
                </c:pt>
                <c:pt idx="17">
                  <c:v>-1.375695937895216E-3</c:v>
                </c:pt>
                <c:pt idx="18">
                  <c:v>-1.375695937895216E-3</c:v>
                </c:pt>
                <c:pt idx="19">
                  <c:v>-2.1105978157720529E-3</c:v>
                </c:pt>
                <c:pt idx="20">
                  <c:v>-1.9804015828412957E-3</c:v>
                </c:pt>
                <c:pt idx="21">
                  <c:v>-1.0418436941108666E-3</c:v>
                </c:pt>
                <c:pt idx="24">
                  <c:v>-4.8863951669773087E-3</c:v>
                </c:pt>
                <c:pt idx="28">
                  <c:v>-7.0848079849383794E-3</c:v>
                </c:pt>
                <c:pt idx="29">
                  <c:v>-5.1173418178223073E-3</c:v>
                </c:pt>
                <c:pt idx="30">
                  <c:v>-5.2787839304073714E-3</c:v>
                </c:pt>
                <c:pt idx="31">
                  <c:v>-6.5908015822060406E-3</c:v>
                </c:pt>
                <c:pt idx="32">
                  <c:v>-4.7871455826680176E-3</c:v>
                </c:pt>
                <c:pt idx="33">
                  <c:v>-5.8485876943450421E-3</c:v>
                </c:pt>
                <c:pt idx="34">
                  <c:v>-8.3220474552945234E-3</c:v>
                </c:pt>
                <c:pt idx="35">
                  <c:v>-5.1798335698549636E-3</c:v>
                </c:pt>
                <c:pt idx="36">
                  <c:v>-7.3304090983583592E-3</c:v>
                </c:pt>
                <c:pt idx="49">
                  <c:v>-2.9301403337740339E-3</c:v>
                </c:pt>
                <c:pt idx="54">
                  <c:v>-3.6084426246816292E-3</c:v>
                </c:pt>
                <c:pt idx="55">
                  <c:v>-5.1371835579629987E-3</c:v>
                </c:pt>
                <c:pt idx="57">
                  <c:v>-8.5600373276975006E-3</c:v>
                </c:pt>
                <c:pt idx="58">
                  <c:v>-8.140707686834503E-3</c:v>
                </c:pt>
                <c:pt idx="59">
                  <c:v>-8.8611883911653422E-3</c:v>
                </c:pt>
                <c:pt idx="60">
                  <c:v>-9.8137617824249901E-3</c:v>
                </c:pt>
                <c:pt idx="63">
                  <c:v>-6.1656252655666322E-3</c:v>
                </c:pt>
                <c:pt idx="64">
                  <c:v>-1.0227067374216858E-2</c:v>
                </c:pt>
                <c:pt idx="65">
                  <c:v>-9.4113937229849398E-3</c:v>
                </c:pt>
                <c:pt idx="68">
                  <c:v>-1.1719724912836682E-2</c:v>
                </c:pt>
                <c:pt idx="69">
                  <c:v>-1.1442609145888127E-2</c:v>
                </c:pt>
                <c:pt idx="70">
                  <c:v>-1.04317425575573E-2</c:v>
                </c:pt>
                <c:pt idx="71">
                  <c:v>-1.4800395263591781E-2</c:v>
                </c:pt>
                <c:pt idx="72">
                  <c:v>-1.3223279493104201E-2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F9-42B4-BA16-21EA5A0730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0">
                  <c:v>-8.1897152631427161E-3</c:v>
                </c:pt>
                <c:pt idx="1">
                  <c:v>-4.810195961908903E-3</c:v>
                </c:pt>
                <c:pt idx="14">
                  <c:v>-2.3421479490934871E-3</c:v>
                </c:pt>
                <c:pt idx="15">
                  <c:v>-3.1626286508981138E-3</c:v>
                </c:pt>
                <c:pt idx="22">
                  <c:v>-2.8394756445777602E-3</c:v>
                </c:pt>
                <c:pt idx="23">
                  <c:v>-4.143030229897704E-3</c:v>
                </c:pt>
                <c:pt idx="25">
                  <c:v>-3.0538308856193908E-3</c:v>
                </c:pt>
                <c:pt idx="26">
                  <c:v>-4.1152729972964153E-3</c:v>
                </c:pt>
                <c:pt idx="27">
                  <c:v>-5.9887327588512562E-3</c:v>
                </c:pt>
                <c:pt idx="37">
                  <c:v>-5.4629008591291495E-3</c:v>
                </c:pt>
                <c:pt idx="38">
                  <c:v>-9.196795173920691E-3</c:v>
                </c:pt>
                <c:pt idx="39">
                  <c:v>-9.156795174931176E-3</c:v>
                </c:pt>
                <c:pt idx="40">
                  <c:v>-6.1967951696715318E-3</c:v>
                </c:pt>
                <c:pt idx="41">
                  <c:v>-6.1567951706820168E-3</c:v>
                </c:pt>
                <c:pt idx="42">
                  <c:v>-5.6967951750266366E-3</c:v>
                </c:pt>
                <c:pt idx="43">
                  <c:v>-5.6767951755318791E-3</c:v>
                </c:pt>
                <c:pt idx="44">
                  <c:v>-9.3893817465868779E-3</c:v>
                </c:pt>
                <c:pt idx="45">
                  <c:v>-5.1301403291290626E-3</c:v>
                </c:pt>
                <c:pt idx="46">
                  <c:v>-5.0401403350406326E-3</c:v>
                </c:pt>
                <c:pt idx="47">
                  <c:v>-4.6301403344841674E-3</c:v>
                </c:pt>
                <c:pt idx="48">
                  <c:v>-4.5401403331197798E-3</c:v>
                </c:pt>
                <c:pt idx="50">
                  <c:v>-5.6626386794960126E-3</c:v>
                </c:pt>
                <c:pt idx="51">
                  <c:v>-5.3626386797986925E-3</c:v>
                </c:pt>
                <c:pt idx="52">
                  <c:v>-6.4240807987516746E-3</c:v>
                </c:pt>
                <c:pt idx="53">
                  <c:v>-5.2240807999623939E-3</c:v>
                </c:pt>
                <c:pt idx="56">
                  <c:v>-9.0115808707196265E-3</c:v>
                </c:pt>
                <c:pt idx="61">
                  <c:v>-9.8486240967758931E-3</c:v>
                </c:pt>
                <c:pt idx="62">
                  <c:v>-9.9521654992713593E-3</c:v>
                </c:pt>
                <c:pt idx="66">
                  <c:v>-1.333210615121061E-2</c:v>
                </c:pt>
                <c:pt idx="67">
                  <c:v>-1.1296798606053926E-2</c:v>
                </c:pt>
                <c:pt idx="73">
                  <c:v>-1.2981444902834482E-2</c:v>
                </c:pt>
                <c:pt idx="74">
                  <c:v>-1.321941406786209E-2</c:v>
                </c:pt>
                <c:pt idx="75">
                  <c:v>-1.5096673319931142E-2</c:v>
                </c:pt>
                <c:pt idx="76">
                  <c:v>-1.3142340372723993E-2</c:v>
                </c:pt>
                <c:pt idx="77">
                  <c:v>-1.1923010722966865E-2</c:v>
                </c:pt>
                <c:pt idx="78">
                  <c:v>-1.5954393493302632E-2</c:v>
                </c:pt>
                <c:pt idx="79">
                  <c:v>-1.4156695608107839E-2</c:v>
                </c:pt>
                <c:pt idx="80">
                  <c:v>-1.4253039611503482E-2</c:v>
                </c:pt>
                <c:pt idx="82">
                  <c:v>-1.5693833665864076E-2</c:v>
                </c:pt>
                <c:pt idx="83">
                  <c:v>-1.6437198610219639E-2</c:v>
                </c:pt>
                <c:pt idx="84">
                  <c:v>-1.5294984717911575E-2</c:v>
                </c:pt>
                <c:pt idx="85">
                  <c:v>-1.6656426836561877E-2</c:v>
                </c:pt>
                <c:pt idx="86">
                  <c:v>-1.4604228643293027E-2</c:v>
                </c:pt>
                <c:pt idx="87">
                  <c:v>-1.845196451904485E-2</c:v>
                </c:pt>
                <c:pt idx="88">
                  <c:v>-1.6270381333015393E-2</c:v>
                </c:pt>
                <c:pt idx="89">
                  <c:v>-1.9606332942203153E-2</c:v>
                </c:pt>
                <c:pt idx="90">
                  <c:v>-1.4695704659970943E-2</c:v>
                </c:pt>
                <c:pt idx="91">
                  <c:v>-1.8531149100454058E-2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9-42B4-BA16-21EA5A0730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F9-42B4-BA16-21EA5A0730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F9-42B4-BA16-21EA5A0730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1.09E-3</c:v>
                  </c:pt>
                  <c:pt idx="1">
                    <c:v>1.0200000000000001E-3</c:v>
                  </c:pt>
                  <c:pt idx="3">
                    <c:v>2.5999999999999999E-3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2.2000000000000001E-3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F9-42B4-BA16-21EA5A0730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-6095.5</c:v>
                </c:pt>
                <c:pt idx="1">
                  <c:v>-6095</c:v>
                </c:pt>
                <c:pt idx="2">
                  <c:v>-6037</c:v>
                </c:pt>
                <c:pt idx="3">
                  <c:v>0</c:v>
                </c:pt>
                <c:pt idx="4">
                  <c:v>353.5</c:v>
                </c:pt>
                <c:pt idx="5">
                  <c:v>353.5</c:v>
                </c:pt>
                <c:pt idx="6">
                  <c:v>409.5</c:v>
                </c:pt>
                <c:pt idx="7">
                  <c:v>409.5</c:v>
                </c:pt>
                <c:pt idx="8">
                  <c:v>411</c:v>
                </c:pt>
                <c:pt idx="9">
                  <c:v>411</c:v>
                </c:pt>
                <c:pt idx="10">
                  <c:v>412.5</c:v>
                </c:pt>
                <c:pt idx="11">
                  <c:v>412.5</c:v>
                </c:pt>
                <c:pt idx="12">
                  <c:v>468</c:v>
                </c:pt>
                <c:pt idx="13">
                  <c:v>468</c:v>
                </c:pt>
                <c:pt idx="14">
                  <c:v>501.5</c:v>
                </c:pt>
                <c:pt idx="15">
                  <c:v>502</c:v>
                </c:pt>
                <c:pt idx="16">
                  <c:v>564</c:v>
                </c:pt>
                <c:pt idx="17">
                  <c:v>578</c:v>
                </c:pt>
                <c:pt idx="18">
                  <c:v>578</c:v>
                </c:pt>
                <c:pt idx="19">
                  <c:v>593.5</c:v>
                </c:pt>
                <c:pt idx="20">
                  <c:v>624.5</c:v>
                </c:pt>
                <c:pt idx="21">
                  <c:v>626</c:v>
                </c:pt>
                <c:pt idx="22">
                  <c:v>1102</c:v>
                </c:pt>
                <c:pt idx="23">
                  <c:v>1126.5</c:v>
                </c:pt>
                <c:pt idx="24">
                  <c:v>1130</c:v>
                </c:pt>
                <c:pt idx="25">
                  <c:v>1637</c:v>
                </c:pt>
                <c:pt idx="26">
                  <c:v>1638.5</c:v>
                </c:pt>
                <c:pt idx="27">
                  <c:v>1652.5</c:v>
                </c:pt>
                <c:pt idx="28">
                  <c:v>2272.5</c:v>
                </c:pt>
                <c:pt idx="29">
                  <c:v>2764</c:v>
                </c:pt>
                <c:pt idx="30">
                  <c:v>2765.5</c:v>
                </c:pt>
                <c:pt idx="31">
                  <c:v>2778</c:v>
                </c:pt>
                <c:pt idx="32">
                  <c:v>2795</c:v>
                </c:pt>
                <c:pt idx="33">
                  <c:v>2796.5</c:v>
                </c:pt>
                <c:pt idx="34">
                  <c:v>2810.5</c:v>
                </c:pt>
                <c:pt idx="35">
                  <c:v>2829</c:v>
                </c:pt>
                <c:pt idx="36">
                  <c:v>2840</c:v>
                </c:pt>
                <c:pt idx="37">
                  <c:v>2905</c:v>
                </c:pt>
                <c:pt idx="38">
                  <c:v>3283.5</c:v>
                </c:pt>
                <c:pt idx="39">
                  <c:v>3283.5</c:v>
                </c:pt>
                <c:pt idx="40">
                  <c:v>3283.5</c:v>
                </c:pt>
                <c:pt idx="41">
                  <c:v>3283.5</c:v>
                </c:pt>
                <c:pt idx="42">
                  <c:v>3283.5</c:v>
                </c:pt>
                <c:pt idx="43">
                  <c:v>3283.5</c:v>
                </c:pt>
                <c:pt idx="44">
                  <c:v>3359</c:v>
                </c:pt>
                <c:pt idx="45">
                  <c:v>3443</c:v>
                </c:pt>
                <c:pt idx="46">
                  <c:v>3443</c:v>
                </c:pt>
                <c:pt idx="47">
                  <c:v>3443</c:v>
                </c:pt>
                <c:pt idx="48">
                  <c:v>3443</c:v>
                </c:pt>
                <c:pt idx="49">
                  <c:v>3443</c:v>
                </c:pt>
                <c:pt idx="50">
                  <c:v>3456</c:v>
                </c:pt>
                <c:pt idx="51">
                  <c:v>3456</c:v>
                </c:pt>
                <c:pt idx="52">
                  <c:v>3457.5</c:v>
                </c:pt>
                <c:pt idx="53">
                  <c:v>3457.5</c:v>
                </c:pt>
                <c:pt idx="54">
                  <c:v>3940.5</c:v>
                </c:pt>
                <c:pt idx="55">
                  <c:v>4012</c:v>
                </c:pt>
                <c:pt idx="56">
                  <c:v>4973.5</c:v>
                </c:pt>
                <c:pt idx="57">
                  <c:v>5013.5</c:v>
                </c:pt>
                <c:pt idx="58">
                  <c:v>5035</c:v>
                </c:pt>
                <c:pt idx="59">
                  <c:v>5035.5</c:v>
                </c:pt>
                <c:pt idx="60">
                  <c:v>5215</c:v>
                </c:pt>
                <c:pt idx="61">
                  <c:v>5542.5</c:v>
                </c:pt>
                <c:pt idx="62">
                  <c:v>5671</c:v>
                </c:pt>
                <c:pt idx="63">
                  <c:v>5685</c:v>
                </c:pt>
                <c:pt idx="64">
                  <c:v>5686.5</c:v>
                </c:pt>
                <c:pt idx="65">
                  <c:v>5691</c:v>
                </c:pt>
                <c:pt idx="66">
                  <c:v>6139</c:v>
                </c:pt>
                <c:pt idx="67">
                  <c:v>6289.5</c:v>
                </c:pt>
                <c:pt idx="68">
                  <c:v>6719</c:v>
                </c:pt>
                <c:pt idx="69">
                  <c:v>6722</c:v>
                </c:pt>
                <c:pt idx="70">
                  <c:v>6731.5</c:v>
                </c:pt>
                <c:pt idx="71">
                  <c:v>6740.5</c:v>
                </c:pt>
                <c:pt idx="72">
                  <c:v>6743.5</c:v>
                </c:pt>
                <c:pt idx="73">
                  <c:v>6804</c:v>
                </c:pt>
                <c:pt idx="74">
                  <c:v>6895.5</c:v>
                </c:pt>
                <c:pt idx="75">
                  <c:v>7277.5</c:v>
                </c:pt>
                <c:pt idx="76">
                  <c:v>7325</c:v>
                </c:pt>
                <c:pt idx="77">
                  <c:v>7346.5</c:v>
                </c:pt>
                <c:pt idx="78">
                  <c:v>7816</c:v>
                </c:pt>
                <c:pt idx="79">
                  <c:v>7860</c:v>
                </c:pt>
                <c:pt idx="80">
                  <c:v>7877</c:v>
                </c:pt>
                <c:pt idx="81">
                  <c:v>7914</c:v>
                </c:pt>
                <c:pt idx="82">
                  <c:v>8439.5</c:v>
                </c:pt>
                <c:pt idx="83">
                  <c:v>8443</c:v>
                </c:pt>
                <c:pt idx="84">
                  <c:v>8461.5</c:v>
                </c:pt>
                <c:pt idx="85">
                  <c:v>8463</c:v>
                </c:pt>
                <c:pt idx="86">
                  <c:v>9116</c:v>
                </c:pt>
                <c:pt idx="87">
                  <c:v>10289</c:v>
                </c:pt>
                <c:pt idx="88">
                  <c:v>10641</c:v>
                </c:pt>
                <c:pt idx="89">
                  <c:v>10720</c:v>
                </c:pt>
                <c:pt idx="90">
                  <c:v>11125</c:v>
                </c:pt>
                <c:pt idx="91">
                  <c:v>11411.5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7.711123796872805E-3</c:v>
                </c:pt>
                <c:pt idx="1">
                  <c:v>7.7103608083699962E-3</c:v>
                </c:pt>
                <c:pt idx="2">
                  <c:v>7.6218541420441611E-3</c:v>
                </c:pt>
                <c:pt idx="3">
                  <c:v>-1.5904690408706556E-3</c:v>
                </c:pt>
                <c:pt idx="4">
                  <c:v>-2.1299019123565571E-3</c:v>
                </c:pt>
                <c:pt idx="5">
                  <c:v>-2.1299019123565571E-3</c:v>
                </c:pt>
                <c:pt idx="6">
                  <c:v>-2.2153566246711554E-3</c:v>
                </c:pt>
                <c:pt idx="7">
                  <c:v>-2.2153566246711554E-3</c:v>
                </c:pt>
                <c:pt idx="8">
                  <c:v>-2.2176455901795821E-3</c:v>
                </c:pt>
                <c:pt idx="9">
                  <c:v>-2.2176455901795821E-3</c:v>
                </c:pt>
                <c:pt idx="10">
                  <c:v>-2.2199345556880089E-3</c:v>
                </c:pt>
                <c:pt idx="11">
                  <c:v>-2.2199345556880089E-3</c:v>
                </c:pt>
                <c:pt idx="12">
                  <c:v>-2.304626279499798E-3</c:v>
                </c:pt>
                <c:pt idx="13">
                  <c:v>-2.304626279499798E-3</c:v>
                </c:pt>
                <c:pt idx="14">
                  <c:v>-2.3557465091879953E-3</c:v>
                </c:pt>
                <c:pt idx="15">
                  <c:v>-2.3565094976908045E-3</c:v>
                </c:pt>
                <c:pt idx="16">
                  <c:v>-2.4511200720391097E-3</c:v>
                </c:pt>
                <c:pt idx="17">
                  <c:v>-2.4724837501177593E-3</c:v>
                </c:pt>
                <c:pt idx="18">
                  <c:v>-2.4724837501177593E-3</c:v>
                </c:pt>
                <c:pt idx="19">
                  <c:v>-2.4961363937048356E-3</c:v>
                </c:pt>
                <c:pt idx="20">
                  <c:v>-2.5434416808789882E-3</c:v>
                </c:pt>
                <c:pt idx="21">
                  <c:v>-2.5457306463874149E-3</c:v>
                </c:pt>
                <c:pt idx="22">
                  <c:v>-3.2720957010615001E-3</c:v>
                </c:pt>
                <c:pt idx="23">
                  <c:v>-3.3094821376991367E-3</c:v>
                </c:pt>
                <c:pt idx="24">
                  <c:v>-3.3148230572187993E-3</c:v>
                </c:pt>
                <c:pt idx="25">
                  <c:v>-4.0884933990670367E-3</c:v>
                </c:pt>
                <c:pt idx="26">
                  <c:v>-4.0907823645754638E-3</c:v>
                </c:pt>
                <c:pt idx="27">
                  <c:v>-4.1121460426541134E-3</c:v>
                </c:pt>
                <c:pt idx="28">
                  <c:v>-5.0582517861371655E-3</c:v>
                </c:pt>
                <c:pt idx="29">
                  <c:v>-5.8082694843983275E-3</c:v>
                </c:pt>
                <c:pt idx="30">
                  <c:v>-5.8105584499067537E-3</c:v>
                </c:pt>
                <c:pt idx="31">
                  <c:v>-5.829633162476977E-3</c:v>
                </c:pt>
                <c:pt idx="32">
                  <c:v>-5.8555747715724801E-3</c:v>
                </c:pt>
                <c:pt idx="33">
                  <c:v>-5.8578637370809063E-3</c:v>
                </c:pt>
                <c:pt idx="34">
                  <c:v>-5.8792274151595559E-3</c:v>
                </c:pt>
                <c:pt idx="35">
                  <c:v>-5.9074579897634861E-3</c:v>
                </c:pt>
                <c:pt idx="36">
                  <c:v>-5.9242437368252823E-3</c:v>
                </c:pt>
                <c:pt idx="37">
                  <c:v>-6.0234322421904409E-3</c:v>
                </c:pt>
                <c:pt idx="38">
                  <c:v>-6.6010145388167877E-3</c:v>
                </c:pt>
                <c:pt idx="39">
                  <c:v>-6.6010145388167877E-3</c:v>
                </c:pt>
                <c:pt idx="40">
                  <c:v>-6.6010145388167877E-3</c:v>
                </c:pt>
                <c:pt idx="41">
                  <c:v>-6.6010145388167877E-3</c:v>
                </c:pt>
                <c:pt idx="42">
                  <c:v>-6.6010145388167877E-3</c:v>
                </c:pt>
                <c:pt idx="43">
                  <c:v>-6.6010145388167877E-3</c:v>
                </c:pt>
                <c:pt idx="44">
                  <c:v>-6.7162258027409338E-3</c:v>
                </c:pt>
                <c:pt idx="45">
                  <c:v>-6.8444078712128313E-3</c:v>
                </c:pt>
                <c:pt idx="46">
                  <c:v>-6.8444078712128313E-3</c:v>
                </c:pt>
                <c:pt idx="47">
                  <c:v>-6.8444078712128313E-3</c:v>
                </c:pt>
                <c:pt idx="48">
                  <c:v>-6.8444078712128313E-3</c:v>
                </c:pt>
                <c:pt idx="49">
                  <c:v>-6.8444078712128313E-3</c:v>
                </c:pt>
                <c:pt idx="50">
                  <c:v>-6.8642455722858634E-3</c:v>
                </c:pt>
                <c:pt idx="51">
                  <c:v>-6.8642455722858634E-3</c:v>
                </c:pt>
                <c:pt idx="52">
                  <c:v>-6.8665345377942897E-3</c:v>
                </c:pt>
                <c:pt idx="53">
                  <c:v>-6.8665345377942897E-3</c:v>
                </c:pt>
                <c:pt idx="54">
                  <c:v>-7.6035814315077001E-3</c:v>
                </c:pt>
                <c:pt idx="55">
                  <c:v>-7.7126887874093743E-3</c:v>
                </c:pt>
                <c:pt idx="56">
                  <c:v>-9.1799156783109147E-3</c:v>
                </c:pt>
                <c:pt idx="57">
                  <c:v>-9.2409547585356275E-3</c:v>
                </c:pt>
                <c:pt idx="58">
                  <c:v>-9.2737632641564111E-3</c:v>
                </c:pt>
                <c:pt idx="59">
                  <c:v>-9.2745262526592199E-3</c:v>
                </c:pt>
                <c:pt idx="60">
                  <c:v>-9.5484391251676182E-3</c:v>
                </c:pt>
                <c:pt idx="61">
                  <c:v>-1.0048196594507456E-2</c:v>
                </c:pt>
                <c:pt idx="62">
                  <c:v>-1.0244284639729349E-2</c:v>
                </c:pt>
                <c:pt idx="63">
                  <c:v>-1.0265648317807997E-2</c:v>
                </c:pt>
                <c:pt idx="64">
                  <c:v>-1.0267937283316424E-2</c:v>
                </c:pt>
                <c:pt idx="65">
                  <c:v>-1.0274804179841706E-2</c:v>
                </c:pt>
                <c:pt idx="66">
                  <c:v>-1.0958441878358489E-2</c:v>
                </c:pt>
                <c:pt idx="67">
                  <c:v>-1.1188101417703974E-2</c:v>
                </c:pt>
                <c:pt idx="68">
                  <c:v>-1.184350854161683E-2</c:v>
                </c:pt>
                <c:pt idx="69">
                  <c:v>-1.1848086472633683E-2</c:v>
                </c:pt>
                <c:pt idx="70">
                  <c:v>-1.1862583254187053E-2</c:v>
                </c:pt>
                <c:pt idx="71">
                  <c:v>-1.1876317047237614E-2</c:v>
                </c:pt>
                <c:pt idx="72">
                  <c:v>-1.1880894978254466E-2</c:v>
                </c:pt>
                <c:pt idx="73">
                  <c:v>-1.1973216587094344E-2</c:v>
                </c:pt>
                <c:pt idx="74">
                  <c:v>-1.2112843483108378E-2</c:v>
                </c:pt>
                <c:pt idx="75">
                  <c:v>-1.2695766699254388E-2</c:v>
                </c:pt>
                <c:pt idx="76">
                  <c:v>-1.2768250607021234E-2</c:v>
                </c:pt>
                <c:pt idx="77">
                  <c:v>-1.2801059112642017E-2</c:v>
                </c:pt>
                <c:pt idx="78">
                  <c:v>-1.3517505316779584E-2</c:v>
                </c:pt>
                <c:pt idx="79">
                  <c:v>-1.3584648305026769E-2</c:v>
                </c:pt>
                <c:pt idx="80">
                  <c:v>-1.3610589914122274E-2</c:v>
                </c:pt>
                <c:pt idx="81">
                  <c:v>-1.3667051063330132E-2</c:v>
                </c:pt>
                <c:pt idx="82">
                  <c:v>-1.4468951979782301E-2</c:v>
                </c:pt>
                <c:pt idx="83">
                  <c:v>-1.4474292899301962E-2</c:v>
                </c:pt>
                <c:pt idx="84">
                  <c:v>-1.4502523473905893E-2</c:v>
                </c:pt>
                <c:pt idx="85">
                  <c:v>-1.450481243941432E-2</c:v>
                </c:pt>
                <c:pt idx="86">
                  <c:v>-1.550127542408276E-2</c:v>
                </c:pt>
                <c:pt idx="87">
                  <c:v>-1.729124645167247E-2</c:v>
                </c:pt>
                <c:pt idx="88">
                  <c:v>-1.7828390357649944E-2</c:v>
                </c:pt>
                <c:pt idx="89">
                  <c:v>-1.7948942541093752E-2</c:v>
                </c:pt>
                <c:pt idx="90">
                  <c:v>-1.8566963228368972E-2</c:v>
                </c:pt>
                <c:pt idx="91">
                  <c:v>-1.9004155640478478E-2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F9-42B4-BA16-21EA5A07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14192"/>
        <c:axId val="1"/>
      </c:scatterChart>
      <c:valAx>
        <c:axId val="74121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723550911276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0560747663551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21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30841121495328"/>
          <c:y val="0.92024539877300615"/>
          <c:w val="0.760747663551401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Boo - O-C Diagr.</a:t>
            </a:r>
          </a:p>
        </c:rich>
      </c:tx>
      <c:layout>
        <c:manualLayout>
          <c:xMode val="edge"/>
          <c:yMode val="edge"/>
          <c:x val="0.357407990667833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0769207120239"/>
          <c:y val="0.14545497589659059"/>
          <c:w val="0.78703846035601188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 5380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1-46F6-9403-F81E2DD880D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-3.1950000004144385E-2</c:v>
                </c:pt>
                <c:pt idx="3">
                  <c:v>-3.2800000000861473E-2</c:v>
                </c:pt>
                <c:pt idx="5">
                  <c:v>-3.4800000001268927E-2</c:v>
                </c:pt>
                <c:pt idx="6">
                  <c:v>-3.7149999996472616E-2</c:v>
                </c:pt>
                <c:pt idx="7">
                  <c:v>-3.8850000004458707E-2</c:v>
                </c:pt>
                <c:pt idx="8">
                  <c:v>-3.8000000000465661E-2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91-46F6-9403-F81E2DD880D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">
                  <c:v>-6.7900000001827721E-2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91-46F6-9403-F81E2DD880D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91-46F6-9403-F81E2DD880D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91-46F6-9403-F81E2DD880D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91-46F6-9403-F81E2DD880D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0.35429999999905704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91-46F6-9403-F81E2DD880D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-6037</c:v>
                </c:pt>
                <c:pt idx="1">
                  <c:v>0</c:v>
                </c:pt>
                <c:pt idx="2">
                  <c:v>501.5</c:v>
                </c:pt>
                <c:pt idx="3">
                  <c:v>502</c:v>
                </c:pt>
                <c:pt idx="4">
                  <c:v>1102</c:v>
                </c:pt>
                <c:pt idx="5">
                  <c:v>564</c:v>
                </c:pt>
                <c:pt idx="6">
                  <c:v>593.5</c:v>
                </c:pt>
                <c:pt idx="7">
                  <c:v>624.5</c:v>
                </c:pt>
                <c:pt idx="8">
                  <c:v>626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0.35451648124427043</c:v>
                </c:pt>
                <c:pt idx="1">
                  <c:v>-1.8994765949059741E-3</c:v>
                </c:pt>
                <c:pt idx="2">
                  <c:v>-3.1507328649957651E-2</c:v>
                </c:pt>
                <c:pt idx="3">
                  <c:v>-3.1536847944130184E-2</c:v>
                </c:pt>
                <c:pt idx="4">
                  <c:v>-6.6960000951171064E-2</c:v>
                </c:pt>
                <c:pt idx="5">
                  <c:v>-3.519724042152441E-2</c:v>
                </c:pt>
                <c:pt idx="6">
                  <c:v>-3.6938878777703923E-2</c:v>
                </c:pt>
                <c:pt idx="7">
                  <c:v>-3.8769075016401033E-2</c:v>
                </c:pt>
                <c:pt idx="8">
                  <c:v>-3.8857632898918637E-2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91-46F6-9403-F81E2DD88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12552"/>
        <c:axId val="1"/>
      </c:scatterChart>
      <c:valAx>
        <c:axId val="74121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504617478373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21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96296296296296"/>
          <c:y val="0.92121212121212126"/>
          <c:w val="0.99259259259259258"/>
          <c:h val="0.981818181818181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38100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BE27F0D-E15F-69A8-79D1-C892EB4A1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57150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07BFBCF-7806-BA71-EEC1-EA80B795D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konkoly.hu/cgi-bin/IBVS?5668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bav-astro.de/sfs/BAVM_link.php?BAVMnr=238" TargetMode="External"/><Relationship Id="rId55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548" TargetMode="External"/><Relationship Id="rId17" Type="http://schemas.openxmlformats.org/officeDocument/2006/relationships/hyperlink" Target="http://www.konkoly.hu/cgi-bin/IBVS?5592" TargetMode="External"/><Relationship Id="rId25" Type="http://schemas.openxmlformats.org/officeDocument/2006/relationships/hyperlink" Target="http://www.konkoly.hu/cgi-bin/IBVS?5887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6114" TargetMode="External"/><Relationship Id="rId16" Type="http://schemas.openxmlformats.org/officeDocument/2006/relationships/hyperlink" Target="http://www.konkoly.hu/cgi-bin/IBVS?5548" TargetMode="External"/><Relationship Id="rId20" Type="http://schemas.openxmlformats.org/officeDocument/2006/relationships/hyperlink" Target="http://www.konkoly.hu/cgi-bin/IBVS?5668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www.bav-astro.de/sfs/BAVM_link.php?BAVMnr=228" TargetMode="External"/><Relationship Id="rId5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623" TargetMode="External"/><Relationship Id="rId15" Type="http://schemas.openxmlformats.org/officeDocument/2006/relationships/hyperlink" Target="http://www.konkoly.hu/cgi-bin/IBVS?5548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494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bav-astro.de/sfs/BAVM_link.php?BAVMnr=228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38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548" TargetMode="External"/><Relationship Id="rId22" Type="http://schemas.openxmlformats.org/officeDocument/2006/relationships/hyperlink" Target="http://www.konkoly.hu/cgi-bin/IBVS?5668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www.konkoly.hu/cgi-bin/IBVS?5623" TargetMode="External"/><Relationship Id="rId5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0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20.28515625" customWidth="1"/>
    <col min="2" max="2" width="5.140625" customWidth="1"/>
    <col min="3" max="3" width="11.85546875" customWidth="1"/>
    <col min="4" max="4" width="10.28515625" customWidth="1"/>
    <col min="5" max="5" width="10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5.7109375" customWidth="1"/>
    <col min="20" max="20" width="14.5703125" customWidth="1"/>
    <col min="21" max="21" width="13.140625" customWidth="1"/>
  </cols>
  <sheetData>
    <row r="1" spans="1:6" ht="20.25" x14ac:dyDescent="0.3">
      <c r="A1" s="1" t="s">
        <v>73</v>
      </c>
    </row>
    <row r="2" spans="1:6" x14ac:dyDescent="0.2">
      <c r="A2" t="s">
        <v>29</v>
      </c>
      <c r="B2" s="29" t="s">
        <v>92</v>
      </c>
    </row>
    <row r="3" spans="1:6" ht="13.5" thickBot="1" x14ac:dyDescent="0.25"/>
    <row r="4" spans="1:6" ht="14.25" thickTop="1" thickBot="1" x14ac:dyDescent="0.25">
      <c r="A4" s="8" t="s">
        <v>4</v>
      </c>
      <c r="C4" s="11" t="s">
        <v>34</v>
      </c>
      <c r="D4" s="12" t="s">
        <v>34</v>
      </c>
    </row>
    <row r="5" spans="1:6" ht="13.5" thickTop="1" x14ac:dyDescent="0.2">
      <c r="A5" s="30" t="s">
        <v>77</v>
      </c>
      <c r="B5" s="21"/>
      <c r="C5" s="31">
        <v>-9.5</v>
      </c>
      <c r="D5" s="21" t="s">
        <v>78</v>
      </c>
    </row>
    <row r="6" spans="1:6" x14ac:dyDescent="0.2">
      <c r="A6" s="8" t="s">
        <v>5</v>
      </c>
    </row>
    <row r="7" spans="1:6" x14ac:dyDescent="0.2">
      <c r="A7" t="s">
        <v>6</v>
      </c>
      <c r="C7" s="13">
        <v>52394.556400000001</v>
      </c>
    </row>
    <row r="8" spans="1:6" x14ac:dyDescent="0.2">
      <c r="A8" t="s">
        <v>7</v>
      </c>
      <c r="C8">
        <v>0.6450409614116549</v>
      </c>
    </row>
    <row r="9" spans="1:6" x14ac:dyDescent="0.2">
      <c r="A9" s="43" t="s">
        <v>81</v>
      </c>
      <c r="B9" s="44">
        <v>30</v>
      </c>
      <c r="C9" s="42" t="str">
        <f>"F"&amp;B9</f>
        <v>F30</v>
      </c>
      <c r="D9" s="20" t="str">
        <f>"G"&amp;B9</f>
        <v>G30</v>
      </c>
    </row>
    <row r="10" spans="1:6" ht="13.5" thickBot="1" x14ac:dyDescent="0.25">
      <c r="A10" s="21"/>
      <c r="B10" s="21"/>
      <c r="C10" s="7" t="s">
        <v>24</v>
      </c>
      <c r="D10" s="7" t="s">
        <v>25</v>
      </c>
      <c r="E10" s="21"/>
    </row>
    <row r="11" spans="1:6" x14ac:dyDescent="0.2">
      <c r="A11" s="21" t="s">
        <v>19</v>
      </c>
      <c r="B11" s="21"/>
      <c r="C11" s="41">
        <f ca="1">INTERCEPT(INDIRECT($D$9):G973,INDIRECT($C$9):F973)</f>
        <v>-1.5904690408706556E-3</v>
      </c>
      <c r="D11" s="6"/>
      <c r="E11" s="21"/>
    </row>
    <row r="12" spans="1:6" x14ac:dyDescent="0.2">
      <c r="A12" s="21" t="s">
        <v>20</v>
      </c>
      <c r="B12" s="21"/>
      <c r="C12" s="41">
        <f ca="1">SLOPE(INDIRECT($D$9):G973,INDIRECT($C$9):F973)</f>
        <v>-1.5259770056178263E-6</v>
      </c>
      <c r="D12" s="6"/>
      <c r="E12" s="21"/>
    </row>
    <row r="13" spans="1:6" x14ac:dyDescent="0.2">
      <c r="A13" s="21" t="s">
        <v>23</v>
      </c>
      <c r="B13" s="21"/>
      <c r="C13" s="6" t="s">
        <v>17</v>
      </c>
    </row>
    <row r="14" spans="1:6" x14ac:dyDescent="0.2">
      <c r="A14" s="21"/>
      <c r="B14" s="21"/>
      <c r="C14" s="21"/>
    </row>
    <row r="15" spans="1:6" x14ac:dyDescent="0.2">
      <c r="A15" s="32" t="s">
        <v>21</v>
      </c>
      <c r="B15" s="21"/>
      <c r="C15" s="33">
        <f ca="1">(C7+C11)+(C8+C12)*INT(MAX(F21:F3514))</f>
        <v>59755.099807275736</v>
      </c>
      <c r="E15" s="34" t="s">
        <v>84</v>
      </c>
      <c r="F15" s="31">
        <v>1</v>
      </c>
    </row>
    <row r="16" spans="1:6" x14ac:dyDescent="0.2">
      <c r="A16" s="36" t="s">
        <v>8</v>
      </c>
      <c r="B16" s="21"/>
      <c r="C16" s="37">
        <f ca="1">+C8+C12</f>
        <v>0.64503943543464926</v>
      </c>
      <c r="E16" s="34" t="s">
        <v>79</v>
      </c>
      <c r="F16" s="35">
        <f ca="1">NOW()+15018.5+$C$5/24</f>
        <v>59946.789110532402</v>
      </c>
    </row>
    <row r="17" spans="1:21" ht="13.5" thickBot="1" x14ac:dyDescent="0.25">
      <c r="A17" s="34" t="s">
        <v>74</v>
      </c>
      <c r="B17" s="21"/>
      <c r="C17" s="21">
        <f>COUNT(C21:C2172)</f>
        <v>92</v>
      </c>
      <c r="E17" s="34" t="s">
        <v>85</v>
      </c>
      <c r="F17" s="35">
        <f ca="1">ROUND(2*(F16-$C$7)/$C$8,0)/2+F15</f>
        <v>11709</v>
      </c>
    </row>
    <row r="18" spans="1:21" ht="14.25" thickTop="1" thickBot="1" x14ac:dyDescent="0.25">
      <c r="A18" s="36" t="s">
        <v>9</v>
      </c>
      <c r="B18" s="21"/>
      <c r="C18" s="39">
        <f ca="1">+C15</f>
        <v>59755.099807275736</v>
      </c>
      <c r="D18" s="40">
        <f ca="1">+C16</f>
        <v>0.64503943543464926</v>
      </c>
      <c r="E18" s="34" t="s">
        <v>86</v>
      </c>
      <c r="F18" s="20">
        <f ca="1">ROUND(2*(F16-$C$15)/$C$16,0)/2+F15</f>
        <v>298</v>
      </c>
    </row>
    <row r="19" spans="1:21" ht="13.5" thickTop="1" x14ac:dyDescent="0.2">
      <c r="E19" s="34" t="s">
        <v>80</v>
      </c>
      <c r="F19" s="38">
        <f ca="1">+$C$15+$C$16*F18-15018.5-$C$5/24</f>
        <v>44929.217392368599</v>
      </c>
    </row>
    <row r="20" spans="1:21" ht="13.5" thickBot="1" x14ac:dyDescent="0.25">
      <c r="A20" s="7" t="s">
        <v>10</v>
      </c>
      <c r="B20" s="7" t="s">
        <v>11</v>
      </c>
      <c r="C20" s="7" t="s">
        <v>12</v>
      </c>
      <c r="D20" s="7" t="s">
        <v>16</v>
      </c>
      <c r="E20" s="7" t="s">
        <v>13</v>
      </c>
      <c r="F20" s="7" t="s">
        <v>14</v>
      </c>
      <c r="G20" s="7" t="s">
        <v>15</v>
      </c>
      <c r="H20" s="10" t="s">
        <v>104</v>
      </c>
      <c r="I20" s="10" t="s">
        <v>107</v>
      </c>
      <c r="J20" s="10" t="s">
        <v>102</v>
      </c>
      <c r="K20" s="10" t="s">
        <v>100</v>
      </c>
      <c r="L20" s="10" t="s">
        <v>344</v>
      </c>
      <c r="M20" s="10" t="s">
        <v>345</v>
      </c>
      <c r="N20" s="10" t="s">
        <v>346</v>
      </c>
      <c r="O20" s="10" t="s">
        <v>27</v>
      </c>
      <c r="P20" s="9" t="s">
        <v>26</v>
      </c>
      <c r="Q20" s="7" t="s">
        <v>18</v>
      </c>
      <c r="U20" s="83" t="s">
        <v>349</v>
      </c>
    </row>
    <row r="21" spans="1:21" x14ac:dyDescent="0.2">
      <c r="A21" s="25" t="s">
        <v>96</v>
      </c>
      <c r="B21" s="49" t="s">
        <v>38</v>
      </c>
      <c r="C21" s="25">
        <v>48462.701029999997</v>
      </c>
      <c r="D21" s="25">
        <v>1.09E-3</v>
      </c>
      <c r="E21" s="24">
        <f t="shared" ref="E21:E52" si="0">+(C21-C$7)/C$8</f>
        <v>-6095.5126964266647</v>
      </c>
      <c r="F21">
        <f t="shared" ref="F21:F52" si="1">ROUND(2*E21,0)/2</f>
        <v>-6095.5</v>
      </c>
      <c r="G21">
        <f t="shared" ref="G21:G52" si="2">+C21-(C$7+F21*C$8)</f>
        <v>-8.1897152631427161E-3</v>
      </c>
      <c r="K21">
        <f>+G21</f>
        <v>-8.1897152631427161E-3</v>
      </c>
      <c r="O21">
        <f t="shared" ref="O21:O52" ca="1" si="3">+C$11+C$12*$F21</f>
        <v>7.711123796872805E-3</v>
      </c>
      <c r="Q21" s="2">
        <f t="shared" ref="Q21:Q52" si="4">+C21-15018.5</f>
        <v>33444.201029999997</v>
      </c>
    </row>
    <row r="22" spans="1:21" x14ac:dyDescent="0.2">
      <c r="A22" s="25" t="s">
        <v>96</v>
      </c>
      <c r="B22" s="49" t="s">
        <v>37</v>
      </c>
      <c r="C22" s="25">
        <v>48463.02693</v>
      </c>
      <c r="D22" s="25">
        <v>1.0200000000000001E-3</v>
      </c>
      <c r="E22" s="24">
        <f t="shared" si="0"/>
        <v>-6095.0074571945852</v>
      </c>
      <c r="F22">
        <f t="shared" si="1"/>
        <v>-6095</v>
      </c>
      <c r="G22">
        <f t="shared" si="2"/>
        <v>-4.810195961908903E-3</v>
      </c>
      <c r="K22">
        <f>+G22</f>
        <v>-4.810195961908903E-3</v>
      </c>
      <c r="O22">
        <f t="shared" ca="1" si="3"/>
        <v>7.7103608083699962E-3</v>
      </c>
      <c r="Q22" s="2">
        <f t="shared" si="4"/>
        <v>33444.52693</v>
      </c>
    </row>
    <row r="23" spans="1:21" x14ac:dyDescent="0.2">
      <c r="A23" s="24" t="s">
        <v>66</v>
      </c>
      <c r="B23" s="49" t="s">
        <v>37</v>
      </c>
      <c r="C23" s="25">
        <v>48500.442000000003</v>
      </c>
      <c r="D23" s="52"/>
      <c r="E23">
        <f t="shared" si="0"/>
        <v>-6037.0032803464655</v>
      </c>
      <c r="F23">
        <f t="shared" si="1"/>
        <v>-6037</v>
      </c>
      <c r="G23">
        <f t="shared" si="2"/>
        <v>-2.115957839123439E-3</v>
      </c>
      <c r="H23">
        <f>G23</f>
        <v>-2.115957839123439E-3</v>
      </c>
      <c r="O23">
        <f t="shared" ca="1" si="3"/>
        <v>7.6218541420441611E-3</v>
      </c>
      <c r="Q23" s="2">
        <f t="shared" si="4"/>
        <v>33481.942000000003</v>
      </c>
    </row>
    <row r="24" spans="1:21" x14ac:dyDescent="0.2">
      <c r="A24" s="24" t="s">
        <v>39</v>
      </c>
      <c r="B24" s="46" t="s">
        <v>37</v>
      </c>
      <c r="C24" s="47">
        <v>52394.556400000001</v>
      </c>
      <c r="D24" s="47">
        <v>2.5999999999999999E-3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-1.5904690408706556E-3</v>
      </c>
      <c r="Q24" s="2">
        <f t="shared" si="4"/>
        <v>37376.056400000001</v>
      </c>
    </row>
    <row r="25" spans="1:21" x14ac:dyDescent="0.2">
      <c r="A25" s="25" t="s">
        <v>69</v>
      </c>
      <c r="B25" s="6" t="s">
        <v>38</v>
      </c>
      <c r="C25" s="28">
        <v>52622.576800000003</v>
      </c>
      <c r="D25" s="28">
        <v>2.9999999999999997E-4</v>
      </c>
      <c r="E25">
        <f t="shared" si="0"/>
        <v>353.49755076171397</v>
      </c>
      <c r="F25">
        <f t="shared" si="1"/>
        <v>353.5</v>
      </c>
      <c r="G25">
        <f t="shared" si="2"/>
        <v>-1.5798590175108984E-3</v>
      </c>
      <c r="J25">
        <f t="shared" ref="J25:J34" si="5">+G25</f>
        <v>-1.5798590175108984E-3</v>
      </c>
      <c r="O25">
        <f t="shared" ca="1" si="3"/>
        <v>-2.1299019123565571E-3</v>
      </c>
      <c r="Q25" s="2">
        <f t="shared" si="4"/>
        <v>37604.076800000003</v>
      </c>
    </row>
    <row r="26" spans="1:21" x14ac:dyDescent="0.2">
      <c r="A26" s="25" t="s">
        <v>69</v>
      </c>
      <c r="B26" s="6" t="s">
        <v>38</v>
      </c>
      <c r="C26" s="28">
        <v>52622.576800000003</v>
      </c>
      <c r="D26" s="28">
        <v>2.9999999999999997E-4</v>
      </c>
      <c r="E26">
        <f t="shared" si="0"/>
        <v>353.49755076171397</v>
      </c>
      <c r="F26">
        <f t="shared" si="1"/>
        <v>353.5</v>
      </c>
      <c r="G26">
        <f t="shared" si="2"/>
        <v>-1.5798590175108984E-3</v>
      </c>
      <c r="J26">
        <f t="shared" si="5"/>
        <v>-1.5798590175108984E-3</v>
      </c>
      <c r="O26">
        <f t="shared" ca="1" si="3"/>
        <v>-2.1299019123565571E-3</v>
      </c>
      <c r="Q26" s="2">
        <f t="shared" si="4"/>
        <v>37604.076800000003</v>
      </c>
    </row>
    <row r="27" spans="1:21" x14ac:dyDescent="0.2">
      <c r="A27" s="25" t="s">
        <v>69</v>
      </c>
      <c r="B27" s="6" t="s">
        <v>38</v>
      </c>
      <c r="C27" s="28">
        <v>52658.6976</v>
      </c>
      <c r="D27" s="28">
        <v>2.0000000000000001E-4</v>
      </c>
      <c r="E27">
        <f t="shared" si="0"/>
        <v>409.49523487924279</v>
      </c>
      <c r="F27">
        <f t="shared" si="1"/>
        <v>409.5</v>
      </c>
      <c r="G27">
        <f t="shared" si="2"/>
        <v>-3.0736980770598166E-3</v>
      </c>
      <c r="J27">
        <f t="shared" si="5"/>
        <v>-3.0736980770598166E-3</v>
      </c>
      <c r="O27">
        <f t="shared" ca="1" si="3"/>
        <v>-2.2153566246711554E-3</v>
      </c>
      <c r="Q27" s="2">
        <f t="shared" si="4"/>
        <v>37640.1976</v>
      </c>
    </row>
    <row r="28" spans="1:21" x14ac:dyDescent="0.2">
      <c r="A28" s="25" t="s">
        <v>69</v>
      </c>
      <c r="B28" s="49" t="s">
        <v>38</v>
      </c>
      <c r="C28" s="25">
        <v>52658.6976</v>
      </c>
      <c r="D28" s="25">
        <v>2.0000000000000001E-4</v>
      </c>
      <c r="E28">
        <f t="shared" si="0"/>
        <v>409.49523487924279</v>
      </c>
      <c r="F28">
        <f t="shared" si="1"/>
        <v>409.5</v>
      </c>
      <c r="G28">
        <f t="shared" si="2"/>
        <v>-3.0736980770598166E-3</v>
      </c>
      <c r="J28">
        <f t="shared" si="5"/>
        <v>-3.0736980770598166E-3</v>
      </c>
      <c r="O28">
        <f t="shared" ca="1" si="3"/>
        <v>-2.2153566246711554E-3</v>
      </c>
      <c r="Q28" s="2">
        <f t="shared" si="4"/>
        <v>37640.1976</v>
      </c>
    </row>
    <row r="29" spans="1:21" x14ac:dyDescent="0.2">
      <c r="A29" s="25" t="s">
        <v>69</v>
      </c>
      <c r="B29" s="49" t="s">
        <v>37</v>
      </c>
      <c r="C29" s="25">
        <v>52659.659</v>
      </c>
      <c r="D29" s="25">
        <v>1E-3</v>
      </c>
      <c r="E29">
        <f t="shared" si="0"/>
        <v>410.98568286241607</v>
      </c>
      <c r="F29">
        <f t="shared" si="1"/>
        <v>411</v>
      </c>
      <c r="G29">
        <f t="shared" si="2"/>
        <v>-9.2351401908672415E-3</v>
      </c>
      <c r="J29">
        <f t="shared" si="5"/>
        <v>-9.2351401908672415E-3</v>
      </c>
      <c r="O29">
        <f t="shared" ca="1" si="3"/>
        <v>-2.2176455901795821E-3</v>
      </c>
      <c r="Q29" s="2">
        <f t="shared" si="4"/>
        <v>37641.159</v>
      </c>
    </row>
    <row r="30" spans="1:21" x14ac:dyDescent="0.2">
      <c r="A30" s="25" t="s">
        <v>69</v>
      </c>
      <c r="B30" s="49" t="s">
        <v>37</v>
      </c>
      <c r="C30" s="25">
        <v>52659.659</v>
      </c>
      <c r="D30" s="25">
        <v>1E-3</v>
      </c>
      <c r="E30">
        <f t="shared" si="0"/>
        <v>410.98568286241607</v>
      </c>
      <c r="F30">
        <f t="shared" si="1"/>
        <v>411</v>
      </c>
      <c r="G30">
        <f t="shared" si="2"/>
        <v>-9.2351401908672415E-3</v>
      </c>
      <c r="J30">
        <f t="shared" si="5"/>
        <v>-9.2351401908672415E-3</v>
      </c>
      <c r="O30">
        <f t="shared" ca="1" si="3"/>
        <v>-2.2176455901795821E-3</v>
      </c>
      <c r="Q30" s="2">
        <f t="shared" si="4"/>
        <v>37641.159</v>
      </c>
    </row>
    <row r="31" spans="1:21" x14ac:dyDescent="0.2">
      <c r="A31" s="25" t="s">
        <v>69</v>
      </c>
      <c r="B31" s="49" t="s">
        <v>38</v>
      </c>
      <c r="C31" s="25">
        <v>52660.633199999997</v>
      </c>
      <c r="D31" s="25">
        <v>1E-4</v>
      </c>
      <c r="E31">
        <f t="shared" si="0"/>
        <v>412.49597454662927</v>
      </c>
      <c r="F31">
        <f t="shared" si="1"/>
        <v>412.5</v>
      </c>
      <c r="G31">
        <f t="shared" si="2"/>
        <v>-2.5965823151636869E-3</v>
      </c>
      <c r="J31">
        <f t="shared" si="5"/>
        <v>-2.5965823151636869E-3</v>
      </c>
      <c r="O31">
        <f t="shared" ca="1" si="3"/>
        <v>-2.2199345556880089E-3</v>
      </c>
      <c r="Q31" s="2">
        <f t="shared" si="4"/>
        <v>37642.133199999997</v>
      </c>
    </row>
    <row r="32" spans="1:21" x14ac:dyDescent="0.2">
      <c r="A32" s="25" t="s">
        <v>69</v>
      </c>
      <c r="B32" s="49" t="s">
        <v>38</v>
      </c>
      <c r="C32" s="25">
        <v>52660.633199999997</v>
      </c>
      <c r="D32" s="25">
        <v>1E-4</v>
      </c>
      <c r="E32">
        <f t="shared" si="0"/>
        <v>412.49597454662927</v>
      </c>
      <c r="F32">
        <f t="shared" si="1"/>
        <v>412.5</v>
      </c>
      <c r="G32">
        <f t="shared" si="2"/>
        <v>-2.5965823151636869E-3</v>
      </c>
      <c r="J32">
        <f t="shared" si="5"/>
        <v>-2.5965823151636869E-3</v>
      </c>
      <c r="O32">
        <f t="shared" ca="1" si="3"/>
        <v>-2.2199345556880089E-3</v>
      </c>
      <c r="Q32" s="2">
        <f t="shared" si="4"/>
        <v>37642.133199999997</v>
      </c>
    </row>
    <row r="33" spans="1:17" x14ac:dyDescent="0.2">
      <c r="A33" s="25" t="s">
        <v>69</v>
      </c>
      <c r="B33" s="49" t="s">
        <v>37</v>
      </c>
      <c r="C33" s="25">
        <v>52696.432099999998</v>
      </c>
      <c r="D33" s="25">
        <v>2.9999999999999997E-4</v>
      </c>
      <c r="E33">
        <f t="shared" si="0"/>
        <v>467.99462058866766</v>
      </c>
      <c r="F33">
        <f t="shared" si="1"/>
        <v>468</v>
      </c>
      <c r="G33">
        <f t="shared" si="2"/>
        <v>-3.4699406605795957E-3</v>
      </c>
      <c r="J33">
        <f t="shared" si="5"/>
        <v>-3.4699406605795957E-3</v>
      </c>
      <c r="O33">
        <f t="shared" ca="1" si="3"/>
        <v>-2.304626279499798E-3</v>
      </c>
      <c r="Q33" s="2">
        <f t="shared" si="4"/>
        <v>37677.932099999998</v>
      </c>
    </row>
    <row r="34" spans="1:17" x14ac:dyDescent="0.2">
      <c r="A34" s="25" t="s">
        <v>69</v>
      </c>
      <c r="B34" s="49" t="s">
        <v>37</v>
      </c>
      <c r="C34" s="25">
        <v>52696.432099999998</v>
      </c>
      <c r="D34" s="25">
        <v>2.9999999999999997E-4</v>
      </c>
      <c r="E34">
        <f t="shared" si="0"/>
        <v>467.99462058866766</v>
      </c>
      <c r="F34">
        <f t="shared" si="1"/>
        <v>468</v>
      </c>
      <c r="G34">
        <f t="shared" si="2"/>
        <v>-3.4699406605795957E-3</v>
      </c>
      <c r="J34">
        <f t="shared" si="5"/>
        <v>-3.4699406605795957E-3</v>
      </c>
      <c r="O34">
        <f t="shared" ca="1" si="3"/>
        <v>-2.304626279499798E-3</v>
      </c>
      <c r="Q34" s="2">
        <f t="shared" si="4"/>
        <v>37677.932099999998</v>
      </c>
    </row>
    <row r="35" spans="1:17" x14ac:dyDescent="0.2">
      <c r="A35" s="24" t="s">
        <v>36</v>
      </c>
      <c r="B35" s="49" t="s">
        <v>38</v>
      </c>
      <c r="C35" s="47">
        <v>52718.042099999999</v>
      </c>
      <c r="D35" s="47">
        <v>5.9999999999999995E-4</v>
      </c>
      <c r="E35">
        <f t="shared" si="0"/>
        <v>501.49636899346308</v>
      </c>
      <c r="F35">
        <f t="shared" si="1"/>
        <v>501.5</v>
      </c>
      <c r="G35">
        <f t="shared" si="2"/>
        <v>-2.3421479490934871E-3</v>
      </c>
      <c r="K35">
        <f>+G35</f>
        <v>-2.3421479490934871E-3</v>
      </c>
      <c r="O35">
        <f t="shared" ca="1" si="3"/>
        <v>-2.3557465091879953E-3</v>
      </c>
      <c r="Q35" s="2">
        <f t="shared" si="4"/>
        <v>37699.542099999999</v>
      </c>
    </row>
    <row r="36" spans="1:17" x14ac:dyDescent="0.2">
      <c r="A36" s="24" t="s">
        <v>36</v>
      </c>
      <c r="B36" s="46" t="s">
        <v>37</v>
      </c>
      <c r="C36" s="47">
        <v>52718.363799999999</v>
      </c>
      <c r="D36" s="47">
        <v>1E-3</v>
      </c>
      <c r="E36">
        <f t="shared" si="0"/>
        <v>501.99509701113249</v>
      </c>
      <c r="F36">
        <f t="shared" si="1"/>
        <v>502</v>
      </c>
      <c r="G36">
        <f t="shared" si="2"/>
        <v>-3.1626286508981138E-3</v>
      </c>
      <c r="K36">
        <f>+G36</f>
        <v>-3.1626286508981138E-3</v>
      </c>
      <c r="O36">
        <f t="shared" ca="1" si="3"/>
        <v>-2.3565094976908045E-3</v>
      </c>
      <c r="Q36" s="2">
        <f t="shared" si="4"/>
        <v>37699.863799999999</v>
      </c>
    </row>
    <row r="37" spans="1:17" x14ac:dyDescent="0.2">
      <c r="A37" s="26" t="s">
        <v>67</v>
      </c>
      <c r="B37" s="46" t="s">
        <v>37</v>
      </c>
      <c r="C37" s="47">
        <v>52758.358</v>
      </c>
      <c r="D37" s="51">
        <v>2.0000000000000001E-4</v>
      </c>
      <c r="E37">
        <f t="shared" si="0"/>
        <v>563.99767109956679</v>
      </c>
      <c r="F37">
        <f t="shared" si="1"/>
        <v>564</v>
      </c>
      <c r="G37">
        <f t="shared" si="2"/>
        <v>-1.5022361767478287E-3</v>
      </c>
      <c r="J37">
        <f t="shared" ref="J37:J42" si="6">+G37</f>
        <v>-1.5022361767478287E-3</v>
      </c>
      <c r="O37">
        <f t="shared" ca="1" si="3"/>
        <v>-2.4511200720391097E-3</v>
      </c>
      <c r="Q37" s="2">
        <f t="shared" si="4"/>
        <v>37739.858</v>
      </c>
    </row>
    <row r="38" spans="1:17" x14ac:dyDescent="0.2">
      <c r="A38" s="25" t="s">
        <v>69</v>
      </c>
      <c r="B38" s="49" t="s">
        <v>37</v>
      </c>
      <c r="C38" s="25">
        <v>52767.388700000003</v>
      </c>
      <c r="D38" s="25">
        <v>2.0000000000000001E-4</v>
      </c>
      <c r="E38">
        <f t="shared" si="0"/>
        <v>577.99786727352682</v>
      </c>
      <c r="F38">
        <f t="shared" si="1"/>
        <v>578</v>
      </c>
      <c r="G38">
        <f t="shared" si="2"/>
        <v>-1.375695937895216E-3</v>
      </c>
      <c r="J38">
        <f t="shared" si="6"/>
        <v>-1.375695937895216E-3</v>
      </c>
      <c r="O38">
        <f t="shared" ca="1" si="3"/>
        <v>-2.4724837501177593E-3</v>
      </c>
      <c r="Q38" s="2">
        <f t="shared" si="4"/>
        <v>37748.888700000003</v>
      </c>
    </row>
    <row r="39" spans="1:17" x14ac:dyDescent="0.2">
      <c r="A39" s="25" t="s">
        <v>69</v>
      </c>
      <c r="B39" s="49" t="s">
        <v>37</v>
      </c>
      <c r="C39" s="25">
        <v>52767.388700000003</v>
      </c>
      <c r="D39" s="25">
        <v>2.0000000000000001E-4</v>
      </c>
      <c r="E39">
        <f t="shared" si="0"/>
        <v>577.99786727352682</v>
      </c>
      <c r="F39">
        <f t="shared" si="1"/>
        <v>578</v>
      </c>
      <c r="G39">
        <f t="shared" si="2"/>
        <v>-1.375695937895216E-3</v>
      </c>
      <c r="J39">
        <f t="shared" si="6"/>
        <v>-1.375695937895216E-3</v>
      </c>
      <c r="O39">
        <f t="shared" ca="1" si="3"/>
        <v>-2.4724837501177593E-3</v>
      </c>
      <c r="Q39" s="2">
        <f t="shared" si="4"/>
        <v>37748.888700000003</v>
      </c>
    </row>
    <row r="40" spans="1:17" x14ac:dyDescent="0.2">
      <c r="A40" s="26" t="s">
        <v>67</v>
      </c>
      <c r="B40" s="46" t="s">
        <v>38</v>
      </c>
      <c r="C40" s="47">
        <v>52777.386100000003</v>
      </c>
      <c r="D40" s="51">
        <v>4.0000000000000002E-4</v>
      </c>
      <c r="E40">
        <f t="shared" si="0"/>
        <v>593.49672796311961</v>
      </c>
      <c r="F40">
        <f t="shared" si="1"/>
        <v>593.5</v>
      </c>
      <c r="G40">
        <f t="shared" si="2"/>
        <v>-2.1105978157720529E-3</v>
      </c>
      <c r="J40">
        <f t="shared" si="6"/>
        <v>-2.1105978157720529E-3</v>
      </c>
      <c r="O40">
        <f t="shared" ca="1" si="3"/>
        <v>-2.4961363937048356E-3</v>
      </c>
      <c r="Q40" s="2">
        <f t="shared" si="4"/>
        <v>37758.886100000003</v>
      </c>
    </row>
    <row r="41" spans="1:17" x14ac:dyDescent="0.2">
      <c r="A41" s="26" t="s">
        <v>67</v>
      </c>
      <c r="B41" s="46" t="s">
        <v>38</v>
      </c>
      <c r="C41" s="47">
        <v>52797.3825</v>
      </c>
      <c r="D41" s="51">
        <v>2.9999999999999997E-4</v>
      </c>
      <c r="E41">
        <f t="shared" si="0"/>
        <v>624.49692980492932</v>
      </c>
      <c r="F41">
        <f t="shared" si="1"/>
        <v>624.5</v>
      </c>
      <c r="G41">
        <f t="shared" si="2"/>
        <v>-1.9804015828412957E-3</v>
      </c>
      <c r="J41">
        <f t="shared" si="6"/>
        <v>-1.9804015828412957E-3</v>
      </c>
      <c r="O41">
        <f t="shared" ca="1" si="3"/>
        <v>-2.5434416808789882E-3</v>
      </c>
      <c r="Q41" s="2">
        <f t="shared" si="4"/>
        <v>37778.8825</v>
      </c>
    </row>
    <row r="42" spans="1:17" x14ac:dyDescent="0.2">
      <c r="A42" s="26" t="s">
        <v>67</v>
      </c>
      <c r="B42" s="46" t="s">
        <v>37</v>
      </c>
      <c r="C42" s="47">
        <v>52798.351000000002</v>
      </c>
      <c r="D42" s="51">
        <v>2.0000000000000001E-4</v>
      </c>
      <c r="E42">
        <f t="shared" si="0"/>
        <v>625.99838484102997</v>
      </c>
      <c r="F42">
        <f t="shared" si="1"/>
        <v>626</v>
      </c>
      <c r="G42">
        <f t="shared" si="2"/>
        <v>-1.0418436941108666E-3</v>
      </c>
      <c r="J42">
        <f t="shared" si="6"/>
        <v>-1.0418436941108666E-3</v>
      </c>
      <c r="O42">
        <f t="shared" ca="1" si="3"/>
        <v>-2.5457306463874149E-3</v>
      </c>
      <c r="Q42" s="2">
        <f t="shared" si="4"/>
        <v>37779.851000000002</v>
      </c>
    </row>
    <row r="43" spans="1:17" x14ac:dyDescent="0.2">
      <c r="A43" s="27" t="s">
        <v>70</v>
      </c>
      <c r="B43" s="49"/>
      <c r="C43" s="25">
        <v>53105.388700000003</v>
      </c>
      <c r="D43" s="25">
        <v>2.9999999999999997E-4</v>
      </c>
      <c r="E43">
        <f t="shared" si="0"/>
        <v>1101.9955979917374</v>
      </c>
      <c r="F43">
        <f t="shared" si="1"/>
        <v>1102</v>
      </c>
      <c r="G43">
        <f t="shared" si="2"/>
        <v>-2.8394756445777602E-3</v>
      </c>
      <c r="K43">
        <f>+G43</f>
        <v>-2.8394756445777602E-3</v>
      </c>
      <c r="O43">
        <f t="shared" ca="1" si="3"/>
        <v>-3.2720957010615001E-3</v>
      </c>
      <c r="Q43" s="2">
        <f t="shared" si="4"/>
        <v>38086.888700000003</v>
      </c>
    </row>
    <row r="44" spans="1:17" x14ac:dyDescent="0.2">
      <c r="A44" s="67" t="s">
        <v>176</v>
      </c>
      <c r="B44" s="68" t="s">
        <v>38</v>
      </c>
      <c r="C44" s="67">
        <v>53121.190900000001</v>
      </c>
      <c r="D44" s="67" t="s">
        <v>107</v>
      </c>
      <c r="E44" s="24">
        <f t="shared" si="0"/>
        <v>1126.4935771052119</v>
      </c>
      <c r="F44">
        <f t="shared" si="1"/>
        <v>1126.5</v>
      </c>
      <c r="G44">
        <f t="shared" si="2"/>
        <v>-4.143030229897704E-3</v>
      </c>
      <c r="K44">
        <f>+G44</f>
        <v>-4.143030229897704E-3</v>
      </c>
      <c r="O44">
        <f t="shared" ca="1" si="3"/>
        <v>-3.3094821376991367E-3</v>
      </c>
      <c r="Q44" s="2">
        <f t="shared" si="4"/>
        <v>38102.690900000001</v>
      </c>
    </row>
    <row r="45" spans="1:17" x14ac:dyDescent="0.2">
      <c r="A45" s="45" t="s">
        <v>71</v>
      </c>
      <c r="B45" s="46"/>
      <c r="C45" s="25">
        <v>53123.447800000002</v>
      </c>
      <c r="D45" s="25">
        <v>5.0000000000000001E-4</v>
      </c>
      <c r="E45">
        <f t="shared" si="0"/>
        <v>1129.9924246746145</v>
      </c>
      <c r="F45">
        <f t="shared" si="1"/>
        <v>1130</v>
      </c>
      <c r="G45">
        <f t="shared" si="2"/>
        <v>-4.8863951669773087E-3</v>
      </c>
      <c r="J45">
        <f>+G45</f>
        <v>-4.8863951669773087E-3</v>
      </c>
      <c r="O45">
        <f t="shared" ca="1" si="3"/>
        <v>-3.3148230572187993E-3</v>
      </c>
      <c r="Q45" s="2">
        <f t="shared" si="4"/>
        <v>38104.947800000002</v>
      </c>
    </row>
    <row r="46" spans="1:17" x14ac:dyDescent="0.2">
      <c r="A46" s="45" t="s">
        <v>72</v>
      </c>
      <c r="B46" s="46" t="s">
        <v>38</v>
      </c>
      <c r="C46" s="47">
        <v>53450.485399999998</v>
      </c>
      <c r="D46" s="47">
        <v>1E-4</v>
      </c>
      <c r="E46">
        <f t="shared" si="0"/>
        <v>1636.9952656791347</v>
      </c>
      <c r="F46">
        <f t="shared" si="1"/>
        <v>1637</v>
      </c>
      <c r="G46">
        <f t="shared" si="2"/>
        <v>-3.0538308856193908E-3</v>
      </c>
      <c r="K46">
        <f>+G46</f>
        <v>-3.0538308856193908E-3</v>
      </c>
      <c r="O46">
        <f t="shared" ca="1" si="3"/>
        <v>-4.0884933990670367E-3</v>
      </c>
      <c r="Q46" s="2">
        <f t="shared" si="4"/>
        <v>38431.985399999998</v>
      </c>
    </row>
    <row r="47" spans="1:17" x14ac:dyDescent="0.2">
      <c r="A47" s="45" t="s">
        <v>72</v>
      </c>
      <c r="B47" s="46" t="s">
        <v>38</v>
      </c>
      <c r="C47" s="47">
        <v>53451.4519</v>
      </c>
      <c r="D47" s="47">
        <v>1E-4</v>
      </c>
      <c r="E47">
        <f t="shared" si="0"/>
        <v>1638.4936201369462</v>
      </c>
      <c r="F47">
        <f t="shared" si="1"/>
        <v>1638.5</v>
      </c>
      <c r="G47">
        <f t="shared" si="2"/>
        <v>-4.1152729972964153E-3</v>
      </c>
      <c r="K47">
        <f>+G47</f>
        <v>-4.1152729972964153E-3</v>
      </c>
      <c r="O47">
        <f t="shared" ca="1" si="3"/>
        <v>-4.0907823645754638E-3</v>
      </c>
      <c r="Q47" s="2">
        <f t="shared" si="4"/>
        <v>38432.9519</v>
      </c>
    </row>
    <row r="48" spans="1:17" x14ac:dyDescent="0.2">
      <c r="A48" s="45" t="s">
        <v>72</v>
      </c>
      <c r="B48" s="46" t="s">
        <v>37</v>
      </c>
      <c r="C48" s="47">
        <v>53460.480600000003</v>
      </c>
      <c r="D48" s="47">
        <v>1E-4</v>
      </c>
      <c r="E48" s="24">
        <f t="shared" si="0"/>
        <v>1652.4907157326174</v>
      </c>
      <c r="F48">
        <f t="shared" si="1"/>
        <v>1652.5</v>
      </c>
      <c r="G48">
        <f t="shared" si="2"/>
        <v>-5.9887327588512562E-3</v>
      </c>
      <c r="K48">
        <f>+G48</f>
        <v>-5.9887327588512562E-3</v>
      </c>
      <c r="O48">
        <f t="shared" ca="1" si="3"/>
        <v>-4.1121460426541134E-3</v>
      </c>
      <c r="Q48" s="2">
        <f t="shared" si="4"/>
        <v>38441.980600000003</v>
      </c>
    </row>
    <row r="49" spans="1:17" x14ac:dyDescent="0.2">
      <c r="A49" s="26" t="s">
        <v>75</v>
      </c>
      <c r="B49" s="48"/>
      <c r="C49" s="25">
        <v>53860.404900000001</v>
      </c>
      <c r="D49" s="25">
        <v>2E-3</v>
      </c>
      <c r="E49" s="24">
        <f t="shared" si="0"/>
        <v>2272.4890164990916</v>
      </c>
      <c r="F49">
        <f t="shared" si="1"/>
        <v>2272.5</v>
      </c>
      <c r="G49">
        <f t="shared" si="2"/>
        <v>-7.0848079849383794E-3</v>
      </c>
      <c r="J49">
        <f t="shared" ref="J49:J57" si="7">+G49</f>
        <v>-7.0848079849383794E-3</v>
      </c>
      <c r="O49">
        <f t="shared" ca="1" si="3"/>
        <v>-5.0582517861371655E-3</v>
      </c>
      <c r="Q49" s="2">
        <f t="shared" si="4"/>
        <v>38841.904900000001</v>
      </c>
    </row>
    <row r="50" spans="1:17" x14ac:dyDescent="0.2">
      <c r="A50" s="47" t="s">
        <v>82</v>
      </c>
      <c r="B50" s="46" t="s">
        <v>37</v>
      </c>
      <c r="C50" s="47">
        <v>54177.444499999998</v>
      </c>
      <c r="D50" s="47">
        <v>2.0000000000000001E-4</v>
      </c>
      <c r="E50" s="24">
        <f t="shared" si="0"/>
        <v>2763.9920666405333</v>
      </c>
      <c r="F50">
        <f t="shared" si="1"/>
        <v>2764</v>
      </c>
      <c r="G50">
        <f t="shared" si="2"/>
        <v>-5.1173418178223073E-3</v>
      </c>
      <c r="J50">
        <f t="shared" si="7"/>
        <v>-5.1173418178223073E-3</v>
      </c>
      <c r="O50">
        <f t="shared" ca="1" si="3"/>
        <v>-5.8082694843983275E-3</v>
      </c>
      <c r="Q50" s="2">
        <f t="shared" si="4"/>
        <v>39158.944499999998</v>
      </c>
    </row>
    <row r="51" spans="1:17" x14ac:dyDescent="0.2">
      <c r="A51" s="47" t="s">
        <v>82</v>
      </c>
      <c r="B51" s="46" t="s">
        <v>38</v>
      </c>
      <c r="C51" s="47">
        <v>54178.411899999999</v>
      </c>
      <c r="D51" s="47">
        <v>2.9999999999999997E-4</v>
      </c>
      <c r="E51" s="24">
        <f t="shared" si="0"/>
        <v>2765.491816358573</v>
      </c>
      <c r="F51">
        <f t="shared" si="1"/>
        <v>2765.5</v>
      </c>
      <c r="G51">
        <f t="shared" si="2"/>
        <v>-5.2787839304073714E-3</v>
      </c>
      <c r="J51">
        <f t="shared" si="7"/>
        <v>-5.2787839304073714E-3</v>
      </c>
      <c r="O51">
        <f t="shared" ca="1" si="3"/>
        <v>-5.8105584499067537E-3</v>
      </c>
      <c r="Q51" s="2">
        <f t="shared" si="4"/>
        <v>39159.911899999999</v>
      </c>
    </row>
    <row r="52" spans="1:17" x14ac:dyDescent="0.2">
      <c r="A52" s="25" t="s">
        <v>76</v>
      </c>
      <c r="B52" s="46"/>
      <c r="C52" s="25">
        <v>54186.473599999998</v>
      </c>
      <c r="D52" s="25">
        <v>2.2000000000000001E-3</v>
      </c>
      <c r="E52" s="24">
        <f t="shared" si="0"/>
        <v>2777.9897823518577</v>
      </c>
      <c r="F52">
        <f t="shared" si="1"/>
        <v>2778</v>
      </c>
      <c r="G52">
        <f t="shared" si="2"/>
        <v>-6.5908015822060406E-3</v>
      </c>
      <c r="J52">
        <f t="shared" si="7"/>
        <v>-6.5908015822060406E-3</v>
      </c>
      <c r="O52">
        <f t="shared" ca="1" si="3"/>
        <v>-5.829633162476977E-3</v>
      </c>
      <c r="Q52" s="2">
        <f t="shared" si="4"/>
        <v>39167.973599999998</v>
      </c>
    </row>
    <row r="53" spans="1:17" x14ac:dyDescent="0.2">
      <c r="A53" s="47" t="s">
        <v>82</v>
      </c>
      <c r="B53" s="46" t="s">
        <v>37</v>
      </c>
      <c r="C53" s="47">
        <v>54197.441099999996</v>
      </c>
      <c r="D53" s="47">
        <v>2.0000000000000001E-4</v>
      </c>
      <c r="E53" s="24">
        <f t="shared" ref="E53:E70" si="8">+(C53-C$7)/C$8</f>
        <v>2794.9925785401751</v>
      </c>
      <c r="F53">
        <f t="shared" ref="F53:F70" si="9">ROUND(2*E53,0)/2</f>
        <v>2795</v>
      </c>
      <c r="G53">
        <f t="shared" ref="G53:G70" si="10">+C53-(C$7+F53*C$8)</f>
        <v>-4.7871455826680176E-3</v>
      </c>
      <c r="J53">
        <f t="shared" si="7"/>
        <v>-4.7871455826680176E-3</v>
      </c>
      <c r="O53">
        <f t="shared" ref="O53:O70" ca="1" si="11">+C$11+C$12*$F53</f>
        <v>-5.8555747715724801E-3</v>
      </c>
      <c r="Q53" s="2">
        <f t="shared" ref="Q53:Q70" si="12">+C53-15018.5</f>
        <v>39178.941099999996</v>
      </c>
    </row>
    <row r="54" spans="1:17" x14ac:dyDescent="0.2">
      <c r="A54" s="47" t="s">
        <v>82</v>
      </c>
      <c r="B54" s="46" t="s">
        <v>38</v>
      </c>
      <c r="C54" s="47">
        <v>54198.407599999999</v>
      </c>
      <c r="D54" s="47">
        <v>2.0000000000000001E-4</v>
      </c>
      <c r="E54" s="24">
        <f t="shared" si="8"/>
        <v>2796.4909329979869</v>
      </c>
      <c r="F54">
        <f t="shared" si="9"/>
        <v>2796.5</v>
      </c>
      <c r="G54">
        <f t="shared" si="10"/>
        <v>-5.8485876943450421E-3</v>
      </c>
      <c r="J54">
        <f t="shared" si="7"/>
        <v>-5.8485876943450421E-3</v>
      </c>
      <c r="O54">
        <f t="shared" ca="1" si="11"/>
        <v>-5.8578637370809063E-3</v>
      </c>
      <c r="Q54" s="2">
        <f t="shared" si="12"/>
        <v>39179.907599999999</v>
      </c>
    </row>
    <row r="55" spans="1:17" x14ac:dyDescent="0.2">
      <c r="A55" s="25" t="s">
        <v>83</v>
      </c>
      <c r="B55" s="49" t="s">
        <v>38</v>
      </c>
      <c r="C55" s="25">
        <v>54207.435700000002</v>
      </c>
      <c r="D55" s="25">
        <v>1E-4</v>
      </c>
      <c r="E55" s="24">
        <f t="shared" si="8"/>
        <v>2810.4870984201725</v>
      </c>
      <c r="F55">
        <f t="shared" si="9"/>
        <v>2810.5</v>
      </c>
      <c r="G55">
        <f t="shared" si="10"/>
        <v>-8.3220474552945234E-3</v>
      </c>
      <c r="J55">
        <f t="shared" si="7"/>
        <v>-8.3220474552945234E-3</v>
      </c>
      <c r="O55">
        <f t="shared" ca="1" si="11"/>
        <v>-5.8792274151595559E-3</v>
      </c>
      <c r="Q55" s="2">
        <f t="shared" si="12"/>
        <v>39188.935700000002</v>
      </c>
    </row>
    <row r="56" spans="1:17" x14ac:dyDescent="0.2">
      <c r="A56" s="25" t="s">
        <v>76</v>
      </c>
      <c r="B56" s="46"/>
      <c r="C56" s="25">
        <v>54219.372100000001</v>
      </c>
      <c r="D56" s="25">
        <v>1.4E-3</v>
      </c>
      <c r="E56" s="24">
        <f t="shared" si="8"/>
        <v>2828.991969760244</v>
      </c>
      <c r="F56">
        <f t="shared" si="9"/>
        <v>2829</v>
      </c>
      <c r="G56">
        <f t="shared" si="10"/>
        <v>-5.1798335698549636E-3</v>
      </c>
      <c r="J56">
        <f t="shared" si="7"/>
        <v>-5.1798335698549636E-3</v>
      </c>
      <c r="O56">
        <f t="shared" ca="1" si="11"/>
        <v>-5.9074579897634861E-3</v>
      </c>
      <c r="Q56" s="2">
        <f t="shared" si="12"/>
        <v>39200.872100000001</v>
      </c>
    </row>
    <row r="57" spans="1:17" x14ac:dyDescent="0.2">
      <c r="A57" s="25" t="s">
        <v>83</v>
      </c>
      <c r="B57" s="49" t="s">
        <v>37</v>
      </c>
      <c r="C57" s="25">
        <v>54226.465400000001</v>
      </c>
      <c r="D57" s="25">
        <v>1E-4</v>
      </c>
      <c r="E57" s="24">
        <f t="shared" si="8"/>
        <v>2839.9886357463497</v>
      </c>
      <c r="F57">
        <f t="shared" si="9"/>
        <v>2840</v>
      </c>
      <c r="G57">
        <f t="shared" si="10"/>
        <v>-7.3304090983583592E-3</v>
      </c>
      <c r="J57">
        <f t="shared" si="7"/>
        <v>-7.3304090983583592E-3</v>
      </c>
      <c r="O57">
        <f t="shared" ca="1" si="11"/>
        <v>-5.9242437368252823E-3</v>
      </c>
      <c r="Q57" s="2">
        <f t="shared" si="12"/>
        <v>39207.965400000001</v>
      </c>
    </row>
    <row r="58" spans="1:17" x14ac:dyDescent="0.2">
      <c r="A58" s="27" t="s">
        <v>87</v>
      </c>
      <c r="B58" s="50" t="s">
        <v>37</v>
      </c>
      <c r="C58" s="27">
        <v>54268.394930000002</v>
      </c>
      <c r="D58" s="27">
        <v>2.9999999999999997E-4</v>
      </c>
      <c r="E58" s="24">
        <f t="shared" si="8"/>
        <v>2904.9915309241064</v>
      </c>
      <c r="F58">
        <f t="shared" si="9"/>
        <v>2905</v>
      </c>
      <c r="G58">
        <f t="shared" si="10"/>
        <v>-5.4629008591291495E-3</v>
      </c>
      <c r="K58">
        <f t="shared" ref="K58:K69" si="13">+G58</f>
        <v>-5.4629008591291495E-3</v>
      </c>
      <c r="O58">
        <f t="shared" ca="1" si="11"/>
        <v>-6.0234322421904409E-3</v>
      </c>
      <c r="Q58" s="2">
        <f t="shared" si="12"/>
        <v>39249.894930000002</v>
      </c>
    </row>
    <row r="59" spans="1:17" x14ac:dyDescent="0.2">
      <c r="A59" s="67" t="s">
        <v>238</v>
      </c>
      <c r="B59" s="68" t="s">
        <v>38</v>
      </c>
      <c r="C59" s="67">
        <v>54512.539199999999</v>
      </c>
      <c r="D59" s="67" t="s">
        <v>107</v>
      </c>
      <c r="E59" s="24">
        <f t="shared" si="8"/>
        <v>3283.4857423082858</v>
      </c>
      <c r="F59">
        <f t="shared" si="9"/>
        <v>3283.5</v>
      </c>
      <c r="G59">
        <f t="shared" si="10"/>
        <v>-9.196795173920691E-3</v>
      </c>
      <c r="K59">
        <f t="shared" si="13"/>
        <v>-9.196795173920691E-3</v>
      </c>
      <c r="O59">
        <f t="shared" ca="1" si="11"/>
        <v>-6.6010145388167877E-3</v>
      </c>
      <c r="Q59" s="2">
        <f t="shared" si="12"/>
        <v>39494.039199999999</v>
      </c>
    </row>
    <row r="60" spans="1:17" x14ac:dyDescent="0.2">
      <c r="A60" s="27" t="s">
        <v>88</v>
      </c>
      <c r="B60" s="50" t="s">
        <v>38</v>
      </c>
      <c r="C60" s="27">
        <v>54512.539239999998</v>
      </c>
      <c r="D60" s="27">
        <v>1E-3</v>
      </c>
      <c r="E60" s="24">
        <f t="shared" si="8"/>
        <v>3283.4858043198501</v>
      </c>
      <c r="F60">
        <f t="shared" si="9"/>
        <v>3283.5</v>
      </c>
      <c r="G60">
        <f t="shared" si="10"/>
        <v>-9.156795174931176E-3</v>
      </c>
      <c r="K60">
        <f t="shared" si="13"/>
        <v>-9.156795174931176E-3</v>
      </c>
      <c r="O60">
        <f t="shared" ca="1" si="11"/>
        <v>-6.6010145388167877E-3</v>
      </c>
      <c r="Q60" s="2">
        <f t="shared" si="12"/>
        <v>39494.039239999998</v>
      </c>
    </row>
    <row r="61" spans="1:17" x14ac:dyDescent="0.2">
      <c r="A61" s="67" t="s">
        <v>238</v>
      </c>
      <c r="B61" s="68" t="s">
        <v>38</v>
      </c>
      <c r="C61" s="67">
        <v>54512.542200000004</v>
      </c>
      <c r="D61" s="67" t="s">
        <v>107</v>
      </c>
      <c r="E61" s="24">
        <f t="shared" si="8"/>
        <v>3283.4903931757249</v>
      </c>
      <c r="F61">
        <f t="shared" si="9"/>
        <v>3283.5</v>
      </c>
      <c r="G61">
        <f t="shared" si="10"/>
        <v>-6.1967951696715318E-3</v>
      </c>
      <c r="K61">
        <f t="shared" si="13"/>
        <v>-6.1967951696715318E-3</v>
      </c>
      <c r="O61">
        <f t="shared" ca="1" si="11"/>
        <v>-6.6010145388167877E-3</v>
      </c>
      <c r="Q61" s="2">
        <f t="shared" si="12"/>
        <v>39494.042200000004</v>
      </c>
    </row>
    <row r="62" spans="1:17" x14ac:dyDescent="0.2">
      <c r="A62" s="27" t="s">
        <v>88</v>
      </c>
      <c r="B62" s="50" t="s">
        <v>38</v>
      </c>
      <c r="C62" s="27">
        <v>54512.542240000002</v>
      </c>
      <c r="D62" s="27">
        <v>4.0000000000000002E-4</v>
      </c>
      <c r="E62" s="24">
        <f t="shared" si="8"/>
        <v>3283.4904551872887</v>
      </c>
      <c r="F62">
        <f t="shared" si="9"/>
        <v>3283.5</v>
      </c>
      <c r="G62">
        <f t="shared" si="10"/>
        <v>-6.1567951706820168E-3</v>
      </c>
      <c r="K62">
        <f t="shared" si="13"/>
        <v>-6.1567951706820168E-3</v>
      </c>
      <c r="O62">
        <f t="shared" ca="1" si="11"/>
        <v>-6.6010145388167877E-3</v>
      </c>
      <c r="Q62" s="2">
        <f t="shared" si="12"/>
        <v>39494.042240000002</v>
      </c>
    </row>
    <row r="63" spans="1:17" x14ac:dyDescent="0.2">
      <c r="A63" s="67" t="s">
        <v>238</v>
      </c>
      <c r="B63" s="68" t="s">
        <v>38</v>
      </c>
      <c r="C63" s="67">
        <v>54512.542699999998</v>
      </c>
      <c r="D63" s="67" t="s">
        <v>107</v>
      </c>
      <c r="E63" s="24">
        <f t="shared" si="8"/>
        <v>3283.4911683202886</v>
      </c>
      <c r="F63">
        <f t="shared" si="9"/>
        <v>3283.5</v>
      </c>
      <c r="G63">
        <f t="shared" si="10"/>
        <v>-5.6967951750266366E-3</v>
      </c>
      <c r="K63">
        <f t="shared" si="13"/>
        <v>-5.6967951750266366E-3</v>
      </c>
      <c r="O63">
        <f t="shared" ca="1" si="11"/>
        <v>-6.6010145388167877E-3</v>
      </c>
      <c r="Q63" s="2">
        <f t="shared" si="12"/>
        <v>39494.042699999998</v>
      </c>
    </row>
    <row r="64" spans="1:17" x14ac:dyDescent="0.2">
      <c r="A64" s="27" t="s">
        <v>88</v>
      </c>
      <c r="B64" s="50" t="s">
        <v>38</v>
      </c>
      <c r="C64" s="27">
        <v>54512.542719999998</v>
      </c>
      <c r="D64" s="27">
        <v>1.2999999999999999E-3</v>
      </c>
      <c r="E64" s="24">
        <f t="shared" si="8"/>
        <v>3283.4911993260707</v>
      </c>
      <c r="F64">
        <f t="shared" si="9"/>
        <v>3283.5</v>
      </c>
      <c r="G64">
        <f t="shared" si="10"/>
        <v>-5.6767951755318791E-3</v>
      </c>
      <c r="K64">
        <f t="shared" si="13"/>
        <v>-5.6767951755318791E-3</v>
      </c>
      <c r="O64">
        <f t="shared" ca="1" si="11"/>
        <v>-6.6010145388167877E-3</v>
      </c>
      <c r="Q64" s="2">
        <f t="shared" si="12"/>
        <v>39494.042719999998</v>
      </c>
    </row>
    <row r="65" spans="1:17" x14ac:dyDescent="0.2">
      <c r="A65" s="67" t="s">
        <v>251</v>
      </c>
      <c r="B65" s="68" t="s">
        <v>37</v>
      </c>
      <c r="C65" s="67">
        <v>54561.239600000001</v>
      </c>
      <c r="D65" s="67" t="s">
        <v>107</v>
      </c>
      <c r="E65" s="24">
        <f t="shared" si="8"/>
        <v>3358.9854437434037</v>
      </c>
      <c r="F65">
        <f t="shared" si="9"/>
        <v>3359</v>
      </c>
      <c r="G65">
        <f t="shared" si="10"/>
        <v>-9.3893817465868779E-3</v>
      </c>
      <c r="K65">
        <f t="shared" si="13"/>
        <v>-9.3893817465868779E-3</v>
      </c>
      <c r="O65">
        <f t="shared" ca="1" si="11"/>
        <v>-6.7162258027409338E-3</v>
      </c>
      <c r="Q65" s="2">
        <f t="shared" si="12"/>
        <v>39542.739600000001</v>
      </c>
    </row>
    <row r="66" spans="1:17" x14ac:dyDescent="0.2">
      <c r="A66" s="67" t="s">
        <v>238</v>
      </c>
      <c r="B66" s="68" t="s">
        <v>37</v>
      </c>
      <c r="C66" s="67">
        <v>54615.427300000003</v>
      </c>
      <c r="D66" s="67" t="s">
        <v>107</v>
      </c>
      <c r="E66" s="24">
        <f t="shared" si="8"/>
        <v>3442.9920467991446</v>
      </c>
      <c r="F66">
        <f t="shared" si="9"/>
        <v>3443</v>
      </c>
      <c r="G66">
        <f t="shared" si="10"/>
        <v>-5.1301403291290626E-3</v>
      </c>
      <c r="K66">
        <f t="shared" si="13"/>
        <v>-5.1301403291290626E-3</v>
      </c>
      <c r="O66">
        <f t="shared" ca="1" si="11"/>
        <v>-6.8444078712128313E-3</v>
      </c>
      <c r="Q66" s="2">
        <f t="shared" si="12"/>
        <v>39596.927300000003</v>
      </c>
    </row>
    <row r="67" spans="1:17" x14ac:dyDescent="0.2">
      <c r="A67" s="27" t="s">
        <v>88</v>
      </c>
      <c r="B67" s="50" t="s">
        <v>37</v>
      </c>
      <c r="C67" s="27">
        <v>54615.427389999997</v>
      </c>
      <c r="D67" s="27">
        <v>4.0000000000000002E-4</v>
      </c>
      <c r="E67" s="24">
        <f t="shared" si="8"/>
        <v>3442.9921863251584</v>
      </c>
      <c r="F67">
        <f t="shared" si="9"/>
        <v>3443</v>
      </c>
      <c r="G67">
        <f t="shared" si="10"/>
        <v>-5.0401403350406326E-3</v>
      </c>
      <c r="K67">
        <f t="shared" si="13"/>
        <v>-5.0401403350406326E-3</v>
      </c>
      <c r="O67">
        <f t="shared" ca="1" si="11"/>
        <v>-6.8444078712128313E-3</v>
      </c>
      <c r="Q67" s="2">
        <f t="shared" si="12"/>
        <v>39596.927389999997</v>
      </c>
    </row>
    <row r="68" spans="1:17" x14ac:dyDescent="0.2">
      <c r="A68" s="67" t="s">
        <v>238</v>
      </c>
      <c r="B68" s="68" t="s">
        <v>37</v>
      </c>
      <c r="C68" s="67">
        <v>54615.427799999998</v>
      </c>
      <c r="D68" s="67" t="s">
        <v>107</v>
      </c>
      <c r="E68" s="24">
        <f t="shared" si="8"/>
        <v>3442.9928219437083</v>
      </c>
      <c r="F68">
        <f t="shared" si="9"/>
        <v>3443</v>
      </c>
      <c r="G68">
        <f t="shared" si="10"/>
        <v>-4.6301403344841674E-3</v>
      </c>
      <c r="K68">
        <f t="shared" si="13"/>
        <v>-4.6301403344841674E-3</v>
      </c>
      <c r="O68">
        <f t="shared" ca="1" si="11"/>
        <v>-6.8444078712128313E-3</v>
      </c>
      <c r="Q68" s="2">
        <f t="shared" si="12"/>
        <v>39596.927799999998</v>
      </c>
    </row>
    <row r="69" spans="1:17" x14ac:dyDescent="0.2">
      <c r="A69" s="27" t="s">
        <v>88</v>
      </c>
      <c r="B69" s="50" t="s">
        <v>37</v>
      </c>
      <c r="C69" s="27">
        <v>54615.427889999999</v>
      </c>
      <c r="D69" s="27">
        <v>2.0000000000000001E-4</v>
      </c>
      <c r="E69" s="24">
        <f t="shared" si="8"/>
        <v>3442.9929614697335</v>
      </c>
      <c r="F69">
        <f t="shared" si="9"/>
        <v>3443</v>
      </c>
      <c r="G69">
        <f t="shared" si="10"/>
        <v>-4.5401403331197798E-3</v>
      </c>
      <c r="K69">
        <f t="shared" si="13"/>
        <v>-4.5401403331197798E-3</v>
      </c>
      <c r="O69">
        <f t="shared" ca="1" si="11"/>
        <v>-6.8444078712128313E-3</v>
      </c>
      <c r="Q69" s="2">
        <f t="shared" si="12"/>
        <v>39596.927889999999</v>
      </c>
    </row>
    <row r="70" spans="1:17" x14ac:dyDescent="0.2">
      <c r="A70" s="47" t="s">
        <v>82</v>
      </c>
      <c r="B70" s="46" t="s">
        <v>37</v>
      </c>
      <c r="C70" s="47">
        <v>54615.429499999998</v>
      </c>
      <c r="D70" s="47">
        <v>4.0000000000000002E-4</v>
      </c>
      <c r="E70" s="24">
        <f t="shared" si="8"/>
        <v>3442.9954574352546</v>
      </c>
      <c r="F70">
        <f t="shared" si="9"/>
        <v>3443</v>
      </c>
      <c r="G70">
        <f t="shared" si="10"/>
        <v>-2.9301403337740339E-3</v>
      </c>
      <c r="J70">
        <f>+G70</f>
        <v>-2.9301403337740339E-3</v>
      </c>
      <c r="O70">
        <f t="shared" ca="1" si="11"/>
        <v>-6.8444078712128313E-3</v>
      </c>
      <c r="Q70" s="2">
        <f t="shared" si="12"/>
        <v>39596.929499999998</v>
      </c>
    </row>
    <row r="71" spans="1:17" x14ac:dyDescent="0.2">
      <c r="A71" s="25" t="s">
        <v>93</v>
      </c>
      <c r="B71" s="49" t="s">
        <v>37</v>
      </c>
      <c r="C71" s="25">
        <v>54623.812299999998</v>
      </c>
      <c r="D71" s="25">
        <v>5.0000000000000001E-4</v>
      </c>
      <c r="E71" s="24">
        <f t="shared" ref="E71:E106" si="14">+(C71-C$7)/C$8</f>
        <v>3455.9912212727227</v>
      </c>
      <c r="F71">
        <f t="shared" ref="F71:F108" si="15">ROUND(2*E71,0)/2</f>
        <v>3456</v>
      </c>
      <c r="G71">
        <f t="shared" ref="G71:G85" si="16">+C71-(C$7+F71*C$8)</f>
        <v>-5.6626386794960126E-3</v>
      </c>
      <c r="K71">
        <f>+G71</f>
        <v>-5.6626386794960126E-3</v>
      </c>
      <c r="O71">
        <f t="shared" ref="O71:O106" ca="1" si="17">+C$11+C$12*$F71</f>
        <v>-6.8642455722858634E-3</v>
      </c>
      <c r="Q71" s="2">
        <f t="shared" ref="Q71:Q106" si="18">+C71-15018.5</f>
        <v>39605.312299999998</v>
      </c>
    </row>
    <row r="72" spans="1:17" x14ac:dyDescent="0.2">
      <c r="A72" s="25" t="s">
        <v>93</v>
      </c>
      <c r="B72" s="49" t="s">
        <v>37</v>
      </c>
      <c r="C72" s="25">
        <v>54623.812599999997</v>
      </c>
      <c r="D72" s="25">
        <v>5.0000000000000001E-4</v>
      </c>
      <c r="E72" s="24">
        <f t="shared" si="14"/>
        <v>3455.9916863594653</v>
      </c>
      <c r="F72">
        <f t="shared" si="15"/>
        <v>3456</v>
      </c>
      <c r="G72">
        <f t="shared" si="16"/>
        <v>-5.3626386797986925E-3</v>
      </c>
      <c r="K72">
        <f>+G72</f>
        <v>-5.3626386797986925E-3</v>
      </c>
      <c r="O72">
        <f t="shared" ca="1" si="17"/>
        <v>-6.8642455722858634E-3</v>
      </c>
      <c r="Q72" s="2">
        <f t="shared" si="18"/>
        <v>39605.312599999997</v>
      </c>
    </row>
    <row r="73" spans="1:17" x14ac:dyDescent="0.2">
      <c r="A73" s="25" t="s">
        <v>93</v>
      </c>
      <c r="B73" s="49" t="s">
        <v>38</v>
      </c>
      <c r="C73" s="25">
        <v>54624.7791</v>
      </c>
      <c r="D73" s="25">
        <v>5.0000000000000001E-4</v>
      </c>
      <c r="E73" s="24">
        <f t="shared" si="14"/>
        <v>3457.4900408172771</v>
      </c>
      <c r="F73">
        <f t="shared" si="15"/>
        <v>3457.5</v>
      </c>
      <c r="G73">
        <f t="shared" si="16"/>
        <v>-6.4240807987516746E-3</v>
      </c>
      <c r="K73">
        <f>+G73</f>
        <v>-6.4240807987516746E-3</v>
      </c>
      <c r="O73">
        <f t="shared" ca="1" si="17"/>
        <v>-6.8665345377942897E-3</v>
      </c>
      <c r="Q73" s="2">
        <f t="shared" si="18"/>
        <v>39606.2791</v>
      </c>
    </row>
    <row r="74" spans="1:17" x14ac:dyDescent="0.2">
      <c r="A74" s="25" t="s">
        <v>93</v>
      </c>
      <c r="B74" s="49" t="s">
        <v>38</v>
      </c>
      <c r="C74" s="25">
        <v>54624.780299999999</v>
      </c>
      <c r="D74" s="25">
        <v>5.0000000000000001E-4</v>
      </c>
      <c r="E74" s="24">
        <f t="shared" si="14"/>
        <v>3457.4919011642482</v>
      </c>
      <c r="F74">
        <f t="shared" si="15"/>
        <v>3457.5</v>
      </c>
      <c r="G74">
        <f t="shared" si="16"/>
        <v>-5.2240807999623939E-3</v>
      </c>
      <c r="K74">
        <f>+G74</f>
        <v>-5.2240807999623939E-3</v>
      </c>
      <c r="O74">
        <f t="shared" ca="1" si="17"/>
        <v>-6.8665345377942897E-3</v>
      </c>
      <c r="Q74" s="2">
        <f t="shared" si="18"/>
        <v>39606.280299999999</v>
      </c>
    </row>
    <row r="75" spans="1:17" x14ac:dyDescent="0.2">
      <c r="A75" s="27" t="s">
        <v>89</v>
      </c>
      <c r="B75" s="50" t="s">
        <v>37</v>
      </c>
      <c r="C75" s="27">
        <v>54936.3367</v>
      </c>
      <c r="D75" s="27">
        <v>5.0000000000000001E-4</v>
      </c>
      <c r="E75" s="24">
        <f t="shared" si="14"/>
        <v>3940.4944058705673</v>
      </c>
      <c r="F75">
        <f t="shared" si="15"/>
        <v>3940.5</v>
      </c>
      <c r="G75">
        <f t="shared" si="16"/>
        <v>-3.6084426246816292E-3</v>
      </c>
      <c r="J75">
        <f>+G75</f>
        <v>-3.6084426246816292E-3</v>
      </c>
      <c r="O75">
        <f t="shared" ca="1" si="17"/>
        <v>-7.6035814315077001E-3</v>
      </c>
      <c r="Q75" s="2">
        <f t="shared" si="18"/>
        <v>39917.8367</v>
      </c>
    </row>
    <row r="76" spans="1:17" x14ac:dyDescent="0.2">
      <c r="A76" s="27" t="s">
        <v>89</v>
      </c>
      <c r="B76" s="50" t="s">
        <v>37</v>
      </c>
      <c r="C76" s="27">
        <v>54982.455600000001</v>
      </c>
      <c r="D76" s="27">
        <v>1.9E-3</v>
      </c>
      <c r="E76" s="24">
        <f t="shared" si="14"/>
        <v>4011.992035880096</v>
      </c>
      <c r="F76">
        <f t="shared" si="15"/>
        <v>4012</v>
      </c>
      <c r="G76">
        <f t="shared" si="16"/>
        <v>-5.1371835579629987E-3</v>
      </c>
      <c r="J76">
        <f>+G76</f>
        <v>-5.1371835579629987E-3</v>
      </c>
      <c r="O76">
        <f t="shared" ca="1" si="17"/>
        <v>-7.7126887874093743E-3</v>
      </c>
      <c r="Q76" s="2">
        <f t="shared" si="18"/>
        <v>39963.955600000001</v>
      </c>
    </row>
    <row r="77" spans="1:17" x14ac:dyDescent="0.2">
      <c r="A77" s="27" t="s">
        <v>90</v>
      </c>
      <c r="B77" s="50" t="s">
        <v>38</v>
      </c>
      <c r="C77" s="27">
        <v>55602.658609999999</v>
      </c>
      <c r="D77" s="27">
        <v>1.9000000000000001E-4</v>
      </c>
      <c r="E77" s="24">
        <f t="shared" si="14"/>
        <v>4973.4860294440086</v>
      </c>
      <c r="F77">
        <f t="shared" si="15"/>
        <v>4973.5</v>
      </c>
      <c r="G77">
        <f t="shared" si="16"/>
        <v>-9.0115808707196265E-3</v>
      </c>
      <c r="K77">
        <f>+G77</f>
        <v>-9.0115808707196265E-3</v>
      </c>
      <c r="O77">
        <f t="shared" ca="1" si="17"/>
        <v>-9.1799156783109147E-3</v>
      </c>
      <c r="Q77" s="2">
        <f t="shared" si="18"/>
        <v>40584.158609999999</v>
      </c>
    </row>
    <row r="78" spans="1:17" x14ac:dyDescent="0.2">
      <c r="A78" s="27" t="s">
        <v>91</v>
      </c>
      <c r="B78" s="50" t="s">
        <v>37</v>
      </c>
      <c r="C78" s="27">
        <v>55628.460700000003</v>
      </c>
      <c r="D78" s="27">
        <v>2.0000000000000001E-4</v>
      </c>
      <c r="E78" s="24">
        <f t="shared" si="14"/>
        <v>5013.4867294670539</v>
      </c>
      <c r="F78">
        <f t="shared" si="15"/>
        <v>5013.5</v>
      </c>
      <c r="G78">
        <f t="shared" si="16"/>
        <v>-8.5600373276975006E-3</v>
      </c>
      <c r="J78">
        <f>+G78</f>
        <v>-8.5600373276975006E-3</v>
      </c>
      <c r="O78">
        <f t="shared" ca="1" si="17"/>
        <v>-9.2409547585356275E-3</v>
      </c>
      <c r="Q78" s="2">
        <f t="shared" si="18"/>
        <v>40609.960700000003</v>
      </c>
    </row>
    <row r="79" spans="1:17" x14ac:dyDescent="0.2">
      <c r="A79" s="27" t="s">
        <v>91</v>
      </c>
      <c r="B79" s="50" t="s">
        <v>37</v>
      </c>
      <c r="C79" s="27">
        <v>55642.3295</v>
      </c>
      <c r="D79" s="27">
        <v>2.9999999999999997E-4</v>
      </c>
      <c r="E79" s="24">
        <f t="shared" si="14"/>
        <v>5034.9873795492522</v>
      </c>
      <c r="F79">
        <f t="shared" si="15"/>
        <v>5035</v>
      </c>
      <c r="G79">
        <f t="shared" si="16"/>
        <v>-8.140707686834503E-3</v>
      </c>
      <c r="J79">
        <f>+G79</f>
        <v>-8.140707686834503E-3</v>
      </c>
      <c r="O79">
        <f t="shared" ca="1" si="17"/>
        <v>-9.2737632641564111E-3</v>
      </c>
      <c r="Q79" s="2">
        <f t="shared" si="18"/>
        <v>40623.8295</v>
      </c>
    </row>
    <row r="80" spans="1:17" x14ac:dyDescent="0.2">
      <c r="A80" s="27" t="s">
        <v>91</v>
      </c>
      <c r="B80" s="50" t="s">
        <v>37</v>
      </c>
      <c r="C80" s="27">
        <v>55642.651299999998</v>
      </c>
      <c r="D80" s="27">
        <v>4.0000000000000002E-4</v>
      </c>
      <c r="E80" s="24">
        <f t="shared" si="14"/>
        <v>5035.4862625958322</v>
      </c>
      <c r="F80">
        <f t="shared" si="15"/>
        <v>5035.5</v>
      </c>
      <c r="G80">
        <f t="shared" si="16"/>
        <v>-8.8611883911653422E-3</v>
      </c>
      <c r="J80">
        <f>+G80</f>
        <v>-8.8611883911653422E-3</v>
      </c>
      <c r="O80">
        <f t="shared" ca="1" si="17"/>
        <v>-9.2745262526592199E-3</v>
      </c>
      <c r="Q80" s="2">
        <f t="shared" si="18"/>
        <v>40624.151299999998</v>
      </c>
    </row>
    <row r="81" spans="1:17" x14ac:dyDescent="0.2">
      <c r="A81" s="27" t="s">
        <v>91</v>
      </c>
      <c r="B81" s="50" t="s">
        <v>37</v>
      </c>
      <c r="C81" s="27">
        <v>55758.4352</v>
      </c>
      <c r="D81" s="27">
        <v>1.5E-3</v>
      </c>
      <c r="E81" s="24">
        <f t="shared" si="14"/>
        <v>5214.9847858316471</v>
      </c>
      <c r="F81">
        <f t="shared" si="15"/>
        <v>5215</v>
      </c>
      <c r="G81">
        <f t="shared" si="16"/>
        <v>-9.8137617824249901E-3</v>
      </c>
      <c r="J81">
        <f>+G81</f>
        <v>-9.8137617824249901E-3</v>
      </c>
      <c r="O81">
        <f t="shared" ca="1" si="17"/>
        <v>-9.5484391251676182E-3</v>
      </c>
      <c r="Q81" s="2">
        <f t="shared" si="18"/>
        <v>40739.9352</v>
      </c>
    </row>
    <row r="82" spans="1:17" x14ac:dyDescent="0.2">
      <c r="A82" s="25" t="s">
        <v>96</v>
      </c>
      <c r="B82" s="49" t="s">
        <v>38</v>
      </c>
      <c r="C82" s="25">
        <v>55969.686079999999</v>
      </c>
      <c r="D82" s="25">
        <v>3.8000000000000002E-4</v>
      </c>
      <c r="E82" s="24">
        <f t="shared" si="14"/>
        <v>5542.4847317849744</v>
      </c>
      <c r="F82">
        <f t="shared" si="15"/>
        <v>5542.5</v>
      </c>
      <c r="G82">
        <f t="shared" si="16"/>
        <v>-9.8486240967758931E-3</v>
      </c>
      <c r="K82">
        <f>+G82</f>
        <v>-9.8486240967758931E-3</v>
      </c>
      <c r="O82">
        <f t="shared" ca="1" si="17"/>
        <v>-1.0048196594507456E-2</v>
      </c>
      <c r="Q82" s="2">
        <f t="shared" si="18"/>
        <v>40951.186079999999</v>
      </c>
    </row>
    <row r="83" spans="1:17" x14ac:dyDescent="0.2">
      <c r="A83" s="25" t="s">
        <v>96</v>
      </c>
      <c r="B83" s="49" t="s">
        <v>37</v>
      </c>
      <c r="C83" s="25">
        <v>56052.57374</v>
      </c>
      <c r="D83" s="25">
        <v>3.1E-4</v>
      </c>
      <c r="E83" s="24">
        <f t="shared" si="14"/>
        <v>5670.9845712658698</v>
      </c>
      <c r="F83">
        <f t="shared" si="15"/>
        <v>5671</v>
      </c>
      <c r="G83">
        <f t="shared" si="16"/>
        <v>-9.9521654992713593E-3</v>
      </c>
      <c r="K83">
        <f>+G83</f>
        <v>-9.9521654992713593E-3</v>
      </c>
      <c r="O83">
        <f t="shared" ca="1" si="17"/>
        <v>-1.0244284639729349E-2</v>
      </c>
      <c r="Q83" s="2">
        <f t="shared" si="18"/>
        <v>41034.07374</v>
      </c>
    </row>
    <row r="84" spans="1:17" x14ac:dyDescent="0.2">
      <c r="A84" s="26" t="s">
        <v>94</v>
      </c>
      <c r="B84" s="49" t="s">
        <v>37</v>
      </c>
      <c r="C84" s="25">
        <v>56061.608099999998</v>
      </c>
      <c r="D84" s="25">
        <v>1E-3</v>
      </c>
      <c r="E84" s="24">
        <f t="shared" si="14"/>
        <v>5684.9904414980901</v>
      </c>
      <c r="F84">
        <f t="shared" si="15"/>
        <v>5685</v>
      </c>
      <c r="G84">
        <f t="shared" si="16"/>
        <v>-6.1656252655666322E-3</v>
      </c>
      <c r="J84">
        <f>+G84</f>
        <v>-6.1656252655666322E-3</v>
      </c>
      <c r="O84">
        <f t="shared" ca="1" si="17"/>
        <v>-1.0265648317807997E-2</v>
      </c>
      <c r="Q84" s="2">
        <f t="shared" si="18"/>
        <v>41043.108099999998</v>
      </c>
    </row>
    <row r="85" spans="1:17" x14ac:dyDescent="0.2">
      <c r="A85" s="26" t="s">
        <v>94</v>
      </c>
      <c r="B85" s="49" t="s">
        <v>38</v>
      </c>
      <c r="C85" s="25">
        <v>56062.571600000003</v>
      </c>
      <c r="D85" s="25">
        <v>1.5E-3</v>
      </c>
      <c r="E85" s="24">
        <f t="shared" si="14"/>
        <v>5686.4841450884742</v>
      </c>
      <c r="F85">
        <f t="shared" si="15"/>
        <v>5686.5</v>
      </c>
      <c r="G85">
        <f t="shared" si="16"/>
        <v>-1.0227067374216858E-2</v>
      </c>
      <c r="J85">
        <f>+G85</f>
        <v>-1.0227067374216858E-2</v>
      </c>
      <c r="O85">
        <f t="shared" ca="1" si="17"/>
        <v>-1.0267937283316424E-2</v>
      </c>
      <c r="Q85" s="2">
        <f t="shared" si="18"/>
        <v>41044.071600000003</v>
      </c>
    </row>
    <row r="86" spans="1:17" x14ac:dyDescent="0.2">
      <c r="A86" s="26" t="s">
        <v>95</v>
      </c>
      <c r="B86" s="49" t="s">
        <v>37</v>
      </c>
      <c r="C86" s="25">
        <v>56065.475100000003</v>
      </c>
      <c r="D86" s="25">
        <v>1.6000000000000001E-3</v>
      </c>
      <c r="E86" s="24">
        <f t="shared" si="14"/>
        <v>5690.9854096184754</v>
      </c>
      <c r="F86">
        <f t="shared" si="15"/>
        <v>5691</v>
      </c>
      <c r="G86">
        <f t="shared" ref="G86:G101" si="19">+C86-(C$7+F86*C$8)</f>
        <v>-9.4113937229849398E-3</v>
      </c>
      <c r="J86">
        <f>+G86</f>
        <v>-9.4113937229849398E-3</v>
      </c>
      <c r="O86">
        <f t="shared" ca="1" si="17"/>
        <v>-1.0274804179841706E-2</v>
      </c>
      <c r="Q86" s="2">
        <f t="shared" si="18"/>
        <v>41046.975100000003</v>
      </c>
    </row>
    <row r="87" spans="1:17" x14ac:dyDescent="0.2">
      <c r="A87" s="25" t="s">
        <v>96</v>
      </c>
      <c r="B87" s="49" t="s">
        <v>37</v>
      </c>
      <c r="C87" s="25">
        <v>56354.449529999998</v>
      </c>
      <c r="D87" s="25">
        <v>4.2999999999999999E-4</v>
      </c>
      <c r="E87" s="24">
        <f t="shared" si="14"/>
        <v>6138.9793313805631</v>
      </c>
      <c r="F87">
        <f t="shared" si="15"/>
        <v>6139</v>
      </c>
      <c r="G87">
        <f t="shared" si="19"/>
        <v>-1.333210615121061E-2</v>
      </c>
      <c r="K87">
        <f>+G87</f>
        <v>-1.333210615121061E-2</v>
      </c>
      <c r="O87">
        <f t="shared" ca="1" si="17"/>
        <v>-1.0958441878358489E-2</v>
      </c>
      <c r="Q87" s="2">
        <f t="shared" si="18"/>
        <v>41335.949529999998</v>
      </c>
    </row>
    <row r="88" spans="1:17" x14ac:dyDescent="0.2">
      <c r="A88" s="25" t="s">
        <v>96</v>
      </c>
      <c r="B88" s="49" t="s">
        <v>38</v>
      </c>
      <c r="C88" s="25">
        <v>56451.530229999997</v>
      </c>
      <c r="D88" s="25">
        <v>2.7999999999999998E-4</v>
      </c>
      <c r="E88" s="24">
        <f t="shared" si="14"/>
        <v>6289.4824866957542</v>
      </c>
      <c r="F88">
        <f t="shared" si="15"/>
        <v>6289.5</v>
      </c>
      <c r="G88">
        <f t="shared" si="19"/>
        <v>-1.1296798606053926E-2</v>
      </c>
      <c r="K88">
        <f>+G88</f>
        <v>-1.1296798606053926E-2</v>
      </c>
      <c r="O88">
        <f t="shared" ca="1" si="17"/>
        <v>-1.1188101417703974E-2</v>
      </c>
      <c r="Q88" s="2">
        <f t="shared" si="18"/>
        <v>41433.030229999997</v>
      </c>
    </row>
    <row r="89" spans="1:17" x14ac:dyDescent="0.2">
      <c r="A89" s="73" t="s">
        <v>97</v>
      </c>
      <c r="B89" s="74" t="s">
        <v>37</v>
      </c>
      <c r="C89" s="73">
        <v>56728.5749</v>
      </c>
      <c r="D89" s="73">
        <v>2.0000000000000001E-4</v>
      </c>
      <c r="E89" s="24">
        <f t="shared" si="14"/>
        <v>6718.9818310376986</v>
      </c>
      <c r="F89">
        <f t="shared" si="15"/>
        <v>6719</v>
      </c>
      <c r="G89">
        <f t="shared" si="19"/>
        <v>-1.1719724912836682E-2</v>
      </c>
      <c r="J89">
        <f>+G89</f>
        <v>-1.1719724912836682E-2</v>
      </c>
      <c r="O89">
        <f t="shared" ca="1" si="17"/>
        <v>-1.184350854161683E-2</v>
      </c>
      <c r="Q89" s="2">
        <f t="shared" si="18"/>
        <v>41710.0749</v>
      </c>
    </row>
    <row r="90" spans="1:17" x14ac:dyDescent="0.2">
      <c r="A90" s="73" t="s">
        <v>97</v>
      </c>
      <c r="B90" s="74" t="s">
        <v>37</v>
      </c>
      <c r="C90" s="73">
        <v>56730.510300000002</v>
      </c>
      <c r="D90" s="73">
        <v>1.5E-3</v>
      </c>
      <c r="E90" s="24">
        <f t="shared" si="14"/>
        <v>6721.9822606472635</v>
      </c>
      <c r="F90">
        <f t="shared" si="15"/>
        <v>6722</v>
      </c>
      <c r="G90">
        <f t="shared" si="19"/>
        <v>-1.1442609145888127E-2</v>
      </c>
      <c r="J90">
        <f>+G90</f>
        <v>-1.1442609145888127E-2</v>
      </c>
      <c r="O90">
        <f t="shared" ca="1" si="17"/>
        <v>-1.1848086472633683E-2</v>
      </c>
      <c r="Q90" s="2">
        <f t="shared" si="18"/>
        <v>41712.010300000002</v>
      </c>
    </row>
    <row r="91" spans="1:17" x14ac:dyDescent="0.2">
      <c r="A91" s="73" t="s">
        <v>97</v>
      </c>
      <c r="B91" s="74" t="s">
        <v>37</v>
      </c>
      <c r="C91" s="73">
        <v>56736.639199999998</v>
      </c>
      <c r="D91" s="73">
        <v>1E-3</v>
      </c>
      <c r="E91" s="24">
        <f t="shared" si="14"/>
        <v>6731.4838277827575</v>
      </c>
      <c r="F91">
        <f t="shared" si="15"/>
        <v>6731.5</v>
      </c>
      <c r="G91">
        <f t="shared" si="19"/>
        <v>-1.04317425575573E-2</v>
      </c>
      <c r="J91">
        <f>+G91</f>
        <v>-1.04317425575573E-2</v>
      </c>
      <c r="O91">
        <f t="shared" ca="1" si="17"/>
        <v>-1.1862583254187053E-2</v>
      </c>
      <c r="Q91" s="2">
        <f t="shared" si="18"/>
        <v>41718.139199999998</v>
      </c>
    </row>
    <row r="92" spans="1:17" x14ac:dyDescent="0.2">
      <c r="A92" s="73" t="s">
        <v>97</v>
      </c>
      <c r="B92" s="74" t="s">
        <v>37</v>
      </c>
      <c r="C92" s="73">
        <v>56742.440199999997</v>
      </c>
      <c r="D92" s="73">
        <v>3.5999999999999999E-3</v>
      </c>
      <c r="E92" s="24">
        <f t="shared" si="14"/>
        <v>6740.4770551078936</v>
      </c>
      <c r="F92">
        <f t="shared" si="15"/>
        <v>6740.5</v>
      </c>
      <c r="G92">
        <f t="shared" si="19"/>
        <v>-1.4800395263591781E-2</v>
      </c>
      <c r="J92">
        <f>+G92</f>
        <v>-1.4800395263591781E-2</v>
      </c>
      <c r="O92">
        <f t="shared" ca="1" si="17"/>
        <v>-1.1876317047237614E-2</v>
      </c>
      <c r="Q92" s="2">
        <f t="shared" si="18"/>
        <v>41723.940199999997</v>
      </c>
    </row>
    <row r="93" spans="1:17" x14ac:dyDescent="0.2">
      <c r="A93" s="73" t="s">
        <v>97</v>
      </c>
      <c r="B93" s="74" t="s">
        <v>37</v>
      </c>
      <c r="C93" s="73">
        <v>56744.376900000003</v>
      </c>
      <c r="D93" s="73">
        <v>3.5000000000000001E-3</v>
      </c>
      <c r="E93" s="24">
        <f t="shared" si="14"/>
        <v>6743.4795000933518</v>
      </c>
      <c r="F93">
        <f t="shared" si="15"/>
        <v>6743.5</v>
      </c>
      <c r="G93">
        <f t="shared" si="19"/>
        <v>-1.3223279493104201E-2</v>
      </c>
      <c r="J93">
        <f>+G93</f>
        <v>-1.3223279493104201E-2</v>
      </c>
      <c r="O93">
        <f t="shared" ca="1" si="17"/>
        <v>-1.1880894978254466E-2</v>
      </c>
      <c r="Q93" s="2">
        <f t="shared" si="18"/>
        <v>41725.876900000003</v>
      </c>
    </row>
    <row r="94" spans="1:17" x14ac:dyDescent="0.2">
      <c r="A94" s="75" t="s">
        <v>96</v>
      </c>
      <c r="B94" s="76" t="s">
        <v>37</v>
      </c>
      <c r="C94" s="75">
        <v>56783.402119999999</v>
      </c>
      <c r="D94" s="75">
        <v>1.7000000000000001E-4</v>
      </c>
      <c r="E94" s="24">
        <f t="shared" si="14"/>
        <v>6803.9798750068921</v>
      </c>
      <c r="F94">
        <f t="shared" si="15"/>
        <v>6804</v>
      </c>
      <c r="G94">
        <f t="shared" si="19"/>
        <v>-1.2981444902834482E-2</v>
      </c>
      <c r="K94">
        <f t="shared" ref="K94:K101" si="20">+G94</f>
        <v>-1.2981444902834482E-2</v>
      </c>
      <c r="O94">
        <f t="shared" ca="1" si="17"/>
        <v>-1.1973216587094344E-2</v>
      </c>
      <c r="Q94" s="2">
        <f t="shared" si="18"/>
        <v>41764.902119999999</v>
      </c>
    </row>
    <row r="95" spans="1:17" x14ac:dyDescent="0.2">
      <c r="A95" s="75" t="s">
        <v>96</v>
      </c>
      <c r="B95" s="76" t="s">
        <v>38</v>
      </c>
      <c r="C95" s="75">
        <v>56842.423130000003</v>
      </c>
      <c r="D95" s="75">
        <v>2.1000000000000001E-4</v>
      </c>
      <c r="E95" s="24">
        <f t="shared" si="14"/>
        <v>6895.4795060858833</v>
      </c>
      <c r="F95">
        <f t="shared" si="15"/>
        <v>6895.5</v>
      </c>
      <c r="G95">
        <f t="shared" si="19"/>
        <v>-1.321941406786209E-2</v>
      </c>
      <c r="K95">
        <f t="shared" si="20"/>
        <v>-1.321941406786209E-2</v>
      </c>
      <c r="O95">
        <f t="shared" ca="1" si="17"/>
        <v>-1.2112843483108378E-2</v>
      </c>
      <c r="Q95" s="2">
        <f t="shared" si="18"/>
        <v>41823.923130000003</v>
      </c>
    </row>
    <row r="96" spans="1:17" x14ac:dyDescent="0.2">
      <c r="A96" s="84" t="s">
        <v>348</v>
      </c>
      <c r="B96" s="85" t="s">
        <v>38</v>
      </c>
      <c r="C96" s="86">
        <v>57088.8269</v>
      </c>
      <c r="D96" s="86">
        <v>2.9999999999999997E-4</v>
      </c>
      <c r="E96" s="24">
        <f t="shared" si="14"/>
        <v>7277.4765957912396</v>
      </c>
      <c r="F96">
        <f t="shared" si="15"/>
        <v>7277.5</v>
      </c>
      <c r="G96">
        <f t="shared" si="19"/>
        <v>-1.5096673319931142E-2</v>
      </c>
      <c r="K96">
        <f t="shared" si="20"/>
        <v>-1.5096673319931142E-2</v>
      </c>
      <c r="O96">
        <f t="shared" ca="1" si="17"/>
        <v>-1.2695766699254388E-2</v>
      </c>
      <c r="Q96" s="2">
        <f t="shared" si="18"/>
        <v>42070.3269</v>
      </c>
    </row>
    <row r="97" spans="1:21" x14ac:dyDescent="0.2">
      <c r="A97" s="77" t="s">
        <v>2</v>
      </c>
      <c r="B97" s="78" t="s">
        <v>37</v>
      </c>
      <c r="C97" s="79">
        <v>57119.4683</v>
      </c>
      <c r="D97" s="79">
        <v>2.3999999999999998E-3</v>
      </c>
      <c r="E97" s="24">
        <f t="shared" si="14"/>
        <v>7324.9796255723913</v>
      </c>
      <c r="F97">
        <f t="shared" si="15"/>
        <v>7325</v>
      </c>
      <c r="G97">
        <f t="shared" si="19"/>
        <v>-1.3142340372723993E-2</v>
      </c>
      <c r="K97">
        <f t="shared" si="20"/>
        <v>-1.3142340372723993E-2</v>
      </c>
      <c r="O97">
        <f t="shared" ca="1" si="17"/>
        <v>-1.2768250607021234E-2</v>
      </c>
      <c r="Q97" s="2">
        <f t="shared" si="18"/>
        <v>42100.9683</v>
      </c>
    </row>
    <row r="98" spans="1:21" x14ac:dyDescent="0.2">
      <c r="A98" s="80" t="s">
        <v>347</v>
      </c>
      <c r="B98" s="81" t="s">
        <v>38</v>
      </c>
      <c r="C98" s="82">
        <v>57133.337899999999</v>
      </c>
      <c r="D98" s="82">
        <v>2.9999999999999997E-4</v>
      </c>
      <c r="E98" s="24">
        <f t="shared" si="14"/>
        <v>7346.4815158859074</v>
      </c>
      <c r="F98">
        <f t="shared" si="15"/>
        <v>7346.5</v>
      </c>
      <c r="G98">
        <f t="shared" si="19"/>
        <v>-1.1923010722966865E-2</v>
      </c>
      <c r="K98">
        <f t="shared" si="20"/>
        <v>-1.1923010722966865E-2</v>
      </c>
      <c r="O98">
        <f t="shared" ca="1" si="17"/>
        <v>-1.2801059112642017E-2</v>
      </c>
      <c r="Q98" s="2">
        <f t="shared" si="18"/>
        <v>42114.837899999999</v>
      </c>
    </row>
    <row r="99" spans="1:21" x14ac:dyDescent="0.2">
      <c r="A99" s="90" t="s">
        <v>0</v>
      </c>
      <c r="B99" s="91" t="s">
        <v>37</v>
      </c>
      <c r="C99" s="90">
        <v>57436.1806</v>
      </c>
      <c r="D99" s="90" t="s">
        <v>106</v>
      </c>
      <c r="E99" s="24">
        <f t="shared" si="14"/>
        <v>7815.9752660769618</v>
      </c>
      <c r="F99">
        <f t="shared" si="15"/>
        <v>7816</v>
      </c>
      <c r="G99">
        <f t="shared" si="19"/>
        <v>-1.5954393493302632E-2</v>
      </c>
      <c r="K99">
        <f t="shared" si="20"/>
        <v>-1.5954393493302632E-2</v>
      </c>
      <c r="O99">
        <f t="shared" ca="1" si="17"/>
        <v>-1.3517505316779584E-2</v>
      </c>
      <c r="Q99" s="2">
        <f t="shared" si="18"/>
        <v>42417.6806</v>
      </c>
    </row>
    <row r="100" spans="1:21" x14ac:dyDescent="0.2">
      <c r="A100" s="77" t="s">
        <v>2</v>
      </c>
      <c r="B100" s="78" t="s">
        <v>37</v>
      </c>
      <c r="C100" s="79">
        <v>57464.564200000001</v>
      </c>
      <c r="D100" s="79">
        <v>1.9E-3</v>
      </c>
      <c r="E100" s="24">
        <f t="shared" si="14"/>
        <v>7859.9780530284816</v>
      </c>
      <c r="F100">
        <f t="shared" si="15"/>
        <v>7860</v>
      </c>
      <c r="G100">
        <f t="shared" si="19"/>
        <v>-1.4156695608107839E-2</v>
      </c>
      <c r="K100">
        <f t="shared" si="20"/>
        <v>-1.4156695608107839E-2</v>
      </c>
      <c r="O100">
        <f t="shared" ca="1" si="17"/>
        <v>-1.3584648305026769E-2</v>
      </c>
      <c r="Q100" s="2">
        <f t="shared" si="18"/>
        <v>42446.064200000001</v>
      </c>
    </row>
    <row r="101" spans="1:21" x14ac:dyDescent="0.2">
      <c r="A101" s="77" t="s">
        <v>2</v>
      </c>
      <c r="B101" s="78" t="s">
        <v>37</v>
      </c>
      <c r="C101" s="79">
        <v>57475.529799999997</v>
      </c>
      <c r="D101" s="79">
        <v>3.0000000000000001E-3</v>
      </c>
      <c r="E101" s="24">
        <f t="shared" si="14"/>
        <v>7876.9779036674208</v>
      </c>
      <c r="F101">
        <f t="shared" si="15"/>
        <v>7877</v>
      </c>
      <c r="G101">
        <f t="shared" si="19"/>
        <v>-1.4253039611503482E-2</v>
      </c>
      <c r="K101">
        <f t="shared" si="20"/>
        <v>-1.4253039611503482E-2</v>
      </c>
      <c r="O101">
        <f t="shared" ca="1" si="17"/>
        <v>-1.3610589914122274E-2</v>
      </c>
      <c r="Q101" s="2">
        <f t="shared" si="18"/>
        <v>42457.029799999997</v>
      </c>
    </row>
    <row r="102" spans="1:21" x14ac:dyDescent="0.2">
      <c r="A102" s="69" t="s">
        <v>3</v>
      </c>
      <c r="B102" s="70" t="s">
        <v>37</v>
      </c>
      <c r="C102" s="71">
        <v>57499.402000000002</v>
      </c>
      <c r="D102" s="72">
        <v>0.01</v>
      </c>
      <c r="E102" s="24">
        <f t="shared" si="14"/>
        <v>7913.9867161740895</v>
      </c>
      <c r="F102">
        <f t="shared" si="15"/>
        <v>7914</v>
      </c>
      <c r="O102">
        <f t="shared" ca="1" si="17"/>
        <v>-1.3667051063330132E-2</v>
      </c>
      <c r="Q102" s="2">
        <f t="shared" si="18"/>
        <v>42480.902000000002</v>
      </c>
      <c r="U102">
        <f>+C102-(C$7+F102*C$8)</f>
        <v>-8.5686118400190026E-3</v>
      </c>
    </row>
    <row r="103" spans="1:21" x14ac:dyDescent="0.2">
      <c r="A103" s="87" t="s">
        <v>1</v>
      </c>
      <c r="B103" s="88" t="s">
        <v>37</v>
      </c>
      <c r="C103" s="89">
        <v>57838.363899999997</v>
      </c>
      <c r="D103" s="89">
        <v>2E-3</v>
      </c>
      <c r="E103" s="24">
        <f t="shared" si="14"/>
        <v>8439.4756700200378</v>
      </c>
      <c r="F103">
        <f t="shared" si="15"/>
        <v>8439.5</v>
      </c>
      <c r="G103">
        <f t="shared" ref="G103:G108" si="21">+C103-(C$7+F103*C$8)</f>
        <v>-1.5693833665864076E-2</v>
      </c>
      <c r="K103">
        <f t="shared" ref="K103:K108" si="22">+G103</f>
        <v>-1.5693833665864076E-2</v>
      </c>
      <c r="O103">
        <f t="shared" ca="1" si="17"/>
        <v>-1.4468951979782301E-2</v>
      </c>
      <c r="Q103" s="2">
        <f t="shared" si="18"/>
        <v>42819.863899999997</v>
      </c>
    </row>
    <row r="104" spans="1:21" x14ac:dyDescent="0.2">
      <c r="A104" s="87" t="s">
        <v>1</v>
      </c>
      <c r="B104" s="88" t="s">
        <v>37</v>
      </c>
      <c r="C104" s="89">
        <v>57840.620799999997</v>
      </c>
      <c r="D104" s="89">
        <v>1E-3</v>
      </c>
      <c r="E104" s="24">
        <f t="shared" si="14"/>
        <v>8442.9745175894404</v>
      </c>
      <c r="F104">
        <f t="shared" si="15"/>
        <v>8443</v>
      </c>
      <c r="G104">
        <f t="shared" si="21"/>
        <v>-1.6437198610219639E-2</v>
      </c>
      <c r="K104">
        <f t="shared" si="22"/>
        <v>-1.6437198610219639E-2</v>
      </c>
      <c r="O104">
        <f t="shared" ca="1" si="17"/>
        <v>-1.4474292899301962E-2</v>
      </c>
      <c r="Q104" s="2">
        <f t="shared" si="18"/>
        <v>42822.120799999997</v>
      </c>
    </row>
    <row r="105" spans="1:21" x14ac:dyDescent="0.2">
      <c r="A105" s="87" t="s">
        <v>1</v>
      </c>
      <c r="B105" s="88" t="s">
        <v>38</v>
      </c>
      <c r="C105" s="89">
        <v>57852.555200000003</v>
      </c>
      <c r="D105" s="89">
        <v>2.0000000000000001E-4</v>
      </c>
      <c r="E105" s="24">
        <f t="shared" si="14"/>
        <v>8461.476288351234</v>
      </c>
      <c r="F105">
        <f t="shared" si="15"/>
        <v>8461.5</v>
      </c>
      <c r="G105">
        <f t="shared" si="21"/>
        <v>-1.5294984717911575E-2</v>
      </c>
      <c r="K105">
        <f t="shared" si="22"/>
        <v>-1.5294984717911575E-2</v>
      </c>
      <c r="O105">
        <f t="shared" ca="1" si="17"/>
        <v>-1.4502523473905893E-2</v>
      </c>
      <c r="Q105" s="2">
        <f t="shared" si="18"/>
        <v>42834.055200000003</v>
      </c>
    </row>
    <row r="106" spans="1:21" x14ac:dyDescent="0.2">
      <c r="A106" s="87" t="s">
        <v>1</v>
      </c>
      <c r="B106" s="88" t="s">
        <v>37</v>
      </c>
      <c r="C106" s="89">
        <v>57853.521399999998</v>
      </c>
      <c r="D106" s="89">
        <v>1E-4</v>
      </c>
      <c r="E106" s="24">
        <f t="shared" si="14"/>
        <v>8462.9741777222916</v>
      </c>
      <c r="F106">
        <f t="shared" si="15"/>
        <v>8463</v>
      </c>
      <c r="G106">
        <f t="shared" si="21"/>
        <v>-1.6656426836561877E-2</v>
      </c>
      <c r="K106">
        <f t="shared" si="22"/>
        <v>-1.6656426836561877E-2</v>
      </c>
      <c r="O106">
        <f t="shared" ca="1" si="17"/>
        <v>-1.450481243941432E-2</v>
      </c>
      <c r="Q106" s="2">
        <f t="shared" si="18"/>
        <v>42835.021399999998</v>
      </c>
    </row>
    <row r="107" spans="1:21" x14ac:dyDescent="0.2">
      <c r="A107" s="92" t="s">
        <v>350</v>
      </c>
      <c r="B107" s="93" t="s">
        <v>37</v>
      </c>
      <c r="C107" s="94">
        <v>58274.735200000003</v>
      </c>
      <c r="D107" s="94">
        <v>4.0000000000000002E-4</v>
      </c>
      <c r="E107" s="24">
        <f>+(C107-C$7)/C$8</f>
        <v>9115.9773592228739</v>
      </c>
      <c r="F107">
        <f t="shared" si="15"/>
        <v>9116</v>
      </c>
      <c r="G107">
        <f t="shared" si="21"/>
        <v>-1.4604228643293027E-2</v>
      </c>
      <c r="K107">
        <f t="shared" si="22"/>
        <v>-1.4604228643293027E-2</v>
      </c>
      <c r="O107">
        <f ca="1">+C$11+C$12*$F107</f>
        <v>-1.550127542408276E-2</v>
      </c>
      <c r="Q107" s="2">
        <f>+C107-15018.5</f>
        <v>43256.235200000003</v>
      </c>
    </row>
    <row r="108" spans="1:21" x14ac:dyDescent="0.2">
      <c r="A108" s="95" t="s">
        <v>351</v>
      </c>
      <c r="B108" s="96" t="s">
        <v>37</v>
      </c>
      <c r="C108" s="97">
        <v>59031.364399999999</v>
      </c>
      <c r="D108" s="97" t="s">
        <v>352</v>
      </c>
      <c r="E108" s="24">
        <f>+(C108-C$7)/C$8</f>
        <v>10288.971394119717</v>
      </c>
      <c r="F108">
        <f t="shared" si="15"/>
        <v>10289</v>
      </c>
      <c r="G108">
        <f t="shared" si="21"/>
        <v>-1.845196451904485E-2</v>
      </c>
      <c r="K108">
        <f t="shared" si="22"/>
        <v>-1.845196451904485E-2</v>
      </c>
      <c r="O108">
        <f ca="1">+C$11+C$12*$F108</f>
        <v>-1.729124645167247E-2</v>
      </c>
      <c r="Q108" s="2">
        <f>+C108-15018.5</f>
        <v>44012.864399999999</v>
      </c>
    </row>
    <row r="109" spans="1:21" ht="13.5" customHeight="1" x14ac:dyDescent="0.2">
      <c r="A109" s="98" t="s">
        <v>353</v>
      </c>
      <c r="B109" s="99" t="s">
        <v>37</v>
      </c>
      <c r="C109" s="100">
        <v>59258.421000000089</v>
      </c>
      <c r="D109" s="98">
        <v>1E-3</v>
      </c>
      <c r="E109" s="24">
        <f t="shared" ref="E109:E112" si="23">+(C109-C$7)/C$8</f>
        <v>10640.97477620445</v>
      </c>
      <c r="F109">
        <f t="shared" ref="F109:F112" si="24">ROUND(2*E109,0)/2</f>
        <v>10641</v>
      </c>
      <c r="G109">
        <f t="shared" ref="G109:G112" si="25">+C109-(C$7+F109*C$8)</f>
        <v>-1.6270381333015393E-2</v>
      </c>
      <c r="K109">
        <f t="shared" ref="K109:K112" si="26">+G109</f>
        <v>-1.6270381333015393E-2</v>
      </c>
      <c r="O109">
        <f t="shared" ref="O109:O112" ca="1" si="27">+C$11+C$12*$F109</f>
        <v>-1.7828390357649944E-2</v>
      </c>
      <c r="Q109" s="2">
        <f t="shared" ref="Q109:Q112" si="28">+C109-15018.5</f>
        <v>44239.921000000089</v>
      </c>
    </row>
    <row r="110" spans="1:21" ht="13.5" customHeight="1" x14ac:dyDescent="0.2">
      <c r="A110" s="98" t="s">
        <v>354</v>
      </c>
      <c r="B110" s="99" t="s">
        <v>37</v>
      </c>
      <c r="C110" s="100">
        <v>59309.375899999999</v>
      </c>
      <c r="D110" s="98">
        <v>1E-3</v>
      </c>
      <c r="E110" s="24">
        <f t="shared" si="23"/>
        <v>10719.969604514883</v>
      </c>
      <c r="F110">
        <f t="shared" si="24"/>
        <v>10720</v>
      </c>
      <c r="G110">
        <f t="shared" si="25"/>
        <v>-1.9606332942203153E-2</v>
      </c>
      <c r="K110">
        <f t="shared" si="26"/>
        <v>-1.9606332942203153E-2</v>
      </c>
      <c r="O110">
        <f t="shared" ca="1" si="27"/>
        <v>-1.7948942541093752E-2</v>
      </c>
      <c r="Q110" s="2">
        <f t="shared" si="28"/>
        <v>44290.875899999999</v>
      </c>
    </row>
    <row r="111" spans="1:21" ht="13.5" customHeight="1" x14ac:dyDescent="0.2">
      <c r="A111" s="98" t="s">
        <v>355</v>
      </c>
      <c r="B111" s="99" t="s">
        <v>38</v>
      </c>
      <c r="C111" s="100">
        <v>59570.6224</v>
      </c>
      <c r="D111" s="98">
        <v>4.0000000000000002E-4</v>
      </c>
      <c r="E111" s="24">
        <f t="shared" si="23"/>
        <v>11124.977217408597</v>
      </c>
      <c r="F111">
        <f t="shared" si="24"/>
        <v>11125</v>
      </c>
      <c r="G111">
        <f t="shared" si="25"/>
        <v>-1.4695704659970943E-2</v>
      </c>
      <c r="K111">
        <f t="shared" si="26"/>
        <v>-1.4695704659970943E-2</v>
      </c>
      <c r="O111">
        <f t="shared" ca="1" si="27"/>
        <v>-1.8566963228368972E-2</v>
      </c>
      <c r="Q111" s="2">
        <f t="shared" si="28"/>
        <v>44552.1224</v>
      </c>
    </row>
    <row r="112" spans="1:21" ht="13.5" customHeight="1" x14ac:dyDescent="0.2">
      <c r="A112" s="98" t="s">
        <v>356</v>
      </c>
      <c r="B112" s="99" t="s">
        <v>37</v>
      </c>
      <c r="C112" s="100">
        <v>59755.4228</v>
      </c>
      <c r="D112" s="98">
        <v>1E-4</v>
      </c>
      <c r="E112" s="24">
        <f t="shared" si="23"/>
        <v>11411.47127136072</v>
      </c>
      <c r="F112">
        <f t="shared" si="24"/>
        <v>11411.5</v>
      </c>
      <c r="G112">
        <f t="shared" si="25"/>
        <v>-1.8531149100454058E-2</v>
      </c>
      <c r="K112">
        <f t="shared" si="26"/>
        <v>-1.8531149100454058E-2</v>
      </c>
      <c r="O112">
        <f t="shared" ca="1" si="27"/>
        <v>-1.9004155640478478E-2</v>
      </c>
      <c r="Q112" s="2">
        <f t="shared" si="28"/>
        <v>44736.9228</v>
      </c>
    </row>
    <row r="113" spans="1:4" x14ac:dyDescent="0.2">
      <c r="A113" s="24"/>
      <c r="B113" s="24"/>
      <c r="C113" s="24"/>
      <c r="D113" s="24"/>
    </row>
    <row r="114" spans="1:4" x14ac:dyDescent="0.2">
      <c r="A114" s="24"/>
      <c r="B114" s="24"/>
      <c r="C114" s="24"/>
      <c r="D114" s="24"/>
    </row>
    <row r="115" spans="1:4" x14ac:dyDescent="0.2">
      <c r="A115" s="24"/>
      <c r="B115" s="24"/>
      <c r="C115" s="24"/>
      <c r="D115" s="24"/>
    </row>
    <row r="116" spans="1:4" x14ac:dyDescent="0.2">
      <c r="A116" s="24"/>
      <c r="B116" s="24"/>
      <c r="C116" s="24"/>
      <c r="D116" s="24"/>
    </row>
    <row r="117" spans="1:4" x14ac:dyDescent="0.2">
      <c r="A117" s="24"/>
      <c r="B117" s="24"/>
      <c r="C117" s="24"/>
      <c r="D117" s="24"/>
    </row>
    <row r="118" spans="1:4" x14ac:dyDescent="0.2">
      <c r="A118" s="24"/>
      <c r="B118" s="24"/>
      <c r="C118" s="24"/>
      <c r="D118" s="24"/>
    </row>
    <row r="119" spans="1:4" x14ac:dyDescent="0.2">
      <c r="A119" s="24"/>
      <c r="B119" s="24"/>
      <c r="C119" s="24"/>
      <c r="D119" s="24"/>
    </row>
    <row r="120" spans="1:4" x14ac:dyDescent="0.2">
      <c r="A120" s="24"/>
      <c r="B120" s="24"/>
      <c r="C120" s="24"/>
      <c r="D120" s="24"/>
    </row>
    <row r="121" spans="1:4" x14ac:dyDescent="0.2">
      <c r="A121" s="24"/>
      <c r="B121" s="24"/>
      <c r="C121" s="24"/>
      <c r="D121" s="24"/>
    </row>
    <row r="122" spans="1:4" x14ac:dyDescent="0.2">
      <c r="A122" s="24"/>
      <c r="B122" s="24"/>
      <c r="C122" s="24"/>
      <c r="D122" s="24"/>
    </row>
    <row r="123" spans="1:4" x14ac:dyDescent="0.2">
      <c r="A123" s="24"/>
      <c r="B123" s="24"/>
      <c r="C123" s="24"/>
      <c r="D123" s="24"/>
    </row>
    <row r="124" spans="1:4" x14ac:dyDescent="0.2">
      <c r="A124" s="24"/>
      <c r="B124" s="24"/>
      <c r="C124" s="24"/>
      <c r="D124" s="24"/>
    </row>
    <row r="125" spans="1:4" x14ac:dyDescent="0.2">
      <c r="A125" s="24"/>
      <c r="B125" s="24"/>
      <c r="C125" s="24"/>
      <c r="D125" s="24"/>
    </row>
    <row r="126" spans="1:4" x14ac:dyDescent="0.2">
      <c r="A126" s="24"/>
      <c r="B126" s="24"/>
      <c r="C126" s="24"/>
      <c r="D126" s="24"/>
    </row>
    <row r="127" spans="1:4" x14ac:dyDescent="0.2">
      <c r="A127" s="24"/>
      <c r="B127" s="24"/>
      <c r="C127" s="24"/>
      <c r="D127" s="24"/>
    </row>
    <row r="128" spans="1:4" x14ac:dyDescent="0.2">
      <c r="A128" s="24"/>
      <c r="B128" s="24"/>
      <c r="C128" s="24"/>
      <c r="D128" s="24"/>
    </row>
    <row r="129" spans="1:4" x14ac:dyDescent="0.2">
      <c r="A129" s="24"/>
      <c r="B129" s="24"/>
      <c r="C129" s="24"/>
      <c r="D129" s="24"/>
    </row>
    <row r="130" spans="1:4" x14ac:dyDescent="0.2">
      <c r="A130" s="24"/>
      <c r="B130" s="24"/>
      <c r="C130" s="24"/>
      <c r="D130" s="24"/>
    </row>
    <row r="131" spans="1:4" x14ac:dyDescent="0.2">
      <c r="A131" s="24"/>
      <c r="B131" s="24"/>
      <c r="C131" s="24"/>
      <c r="D131" s="24"/>
    </row>
    <row r="132" spans="1:4" x14ac:dyDescent="0.2">
      <c r="A132" s="24"/>
      <c r="B132" s="24"/>
      <c r="C132" s="24"/>
      <c r="D132" s="24"/>
    </row>
    <row r="133" spans="1:4" x14ac:dyDescent="0.2">
      <c r="A133" s="24"/>
      <c r="B133" s="24"/>
      <c r="C133" s="24"/>
      <c r="D133" s="24"/>
    </row>
    <row r="134" spans="1:4" x14ac:dyDescent="0.2">
      <c r="A134" s="24"/>
      <c r="B134" s="24"/>
      <c r="C134" s="24"/>
      <c r="D134" s="24"/>
    </row>
    <row r="135" spans="1:4" x14ac:dyDescent="0.2">
      <c r="A135" s="24"/>
      <c r="B135" s="24"/>
      <c r="C135" s="24"/>
      <c r="D135" s="24"/>
    </row>
    <row r="136" spans="1:4" x14ac:dyDescent="0.2">
      <c r="A136" s="24"/>
      <c r="B136" s="24"/>
      <c r="C136" s="24"/>
      <c r="D136" s="24"/>
    </row>
    <row r="137" spans="1:4" x14ac:dyDescent="0.2">
      <c r="A137" s="24"/>
      <c r="B137" s="24"/>
      <c r="C137" s="24"/>
      <c r="D137" s="24"/>
    </row>
    <row r="138" spans="1:4" x14ac:dyDescent="0.2">
      <c r="A138" s="24"/>
      <c r="B138" s="24"/>
      <c r="C138" s="24"/>
      <c r="D138" s="24"/>
    </row>
    <row r="139" spans="1:4" x14ac:dyDescent="0.2">
      <c r="A139" s="24"/>
      <c r="B139" s="24"/>
      <c r="C139" s="24"/>
      <c r="D139" s="24"/>
    </row>
    <row r="140" spans="1:4" x14ac:dyDescent="0.2">
      <c r="A140" s="24"/>
      <c r="B140" s="24"/>
      <c r="C140" s="24"/>
      <c r="D140" s="24"/>
    </row>
    <row r="141" spans="1:4" x14ac:dyDescent="0.2">
      <c r="A141" s="24"/>
      <c r="B141" s="24"/>
      <c r="C141" s="24"/>
      <c r="D141" s="24"/>
    </row>
    <row r="142" spans="1:4" x14ac:dyDescent="0.2">
      <c r="A142" s="24"/>
      <c r="B142" s="24"/>
      <c r="C142" s="24"/>
      <c r="D142" s="24"/>
    </row>
    <row r="143" spans="1:4" x14ac:dyDescent="0.2">
      <c r="A143" s="24"/>
      <c r="B143" s="24"/>
      <c r="C143" s="24"/>
      <c r="D143" s="24"/>
    </row>
    <row r="144" spans="1:4" x14ac:dyDescent="0.2">
      <c r="A144" s="24"/>
      <c r="B144" s="24"/>
      <c r="C144" s="24"/>
      <c r="D144" s="24"/>
    </row>
    <row r="145" spans="1:4" x14ac:dyDescent="0.2">
      <c r="A145" s="24"/>
      <c r="B145" s="24"/>
      <c r="C145" s="24"/>
      <c r="D145" s="24"/>
    </row>
    <row r="146" spans="1:4" x14ac:dyDescent="0.2">
      <c r="A146" s="24"/>
      <c r="B146" s="24"/>
      <c r="C146" s="24"/>
      <c r="D146" s="24"/>
    </row>
    <row r="147" spans="1:4" x14ac:dyDescent="0.2">
      <c r="A147" s="24"/>
      <c r="B147" s="24"/>
      <c r="C147" s="24"/>
      <c r="D147" s="24"/>
    </row>
    <row r="148" spans="1:4" x14ac:dyDescent="0.2">
      <c r="A148" s="24"/>
      <c r="B148" s="24"/>
      <c r="C148" s="24"/>
      <c r="D148" s="24"/>
    </row>
    <row r="149" spans="1:4" x14ac:dyDescent="0.2">
      <c r="A149" s="24"/>
      <c r="B149" s="24"/>
      <c r="C149" s="24"/>
      <c r="D149" s="24"/>
    </row>
    <row r="150" spans="1:4" x14ac:dyDescent="0.2">
      <c r="A150" s="24"/>
      <c r="B150" s="24"/>
      <c r="C150" s="24"/>
      <c r="D150" s="24"/>
    </row>
    <row r="151" spans="1:4" x14ac:dyDescent="0.2">
      <c r="A151" s="24"/>
      <c r="B151" s="24"/>
      <c r="C151" s="24"/>
      <c r="D151" s="24"/>
    </row>
    <row r="152" spans="1:4" x14ac:dyDescent="0.2">
      <c r="A152" s="24"/>
      <c r="B152" s="24"/>
      <c r="C152" s="24"/>
      <c r="D152" s="24"/>
    </row>
    <row r="153" spans="1:4" x14ac:dyDescent="0.2">
      <c r="A153" s="24"/>
      <c r="B153" s="24"/>
      <c r="C153" s="24"/>
      <c r="D153" s="24"/>
    </row>
    <row r="154" spans="1:4" x14ac:dyDescent="0.2">
      <c r="A154" s="24"/>
      <c r="B154" s="24"/>
      <c r="C154" s="24"/>
      <c r="D154" s="24"/>
    </row>
    <row r="155" spans="1:4" x14ac:dyDescent="0.2">
      <c r="A155" s="24"/>
      <c r="B155" s="24"/>
      <c r="C155" s="24"/>
      <c r="D155" s="24"/>
    </row>
    <row r="156" spans="1:4" x14ac:dyDescent="0.2">
      <c r="A156" s="24"/>
      <c r="B156" s="24"/>
      <c r="C156" s="24"/>
      <c r="D156" s="24"/>
    </row>
    <row r="157" spans="1:4" x14ac:dyDescent="0.2">
      <c r="A157" s="24"/>
      <c r="B157" s="24"/>
      <c r="C157" s="24"/>
      <c r="D157" s="24"/>
    </row>
    <row r="158" spans="1:4" x14ac:dyDescent="0.2">
      <c r="A158" s="24"/>
      <c r="B158" s="24"/>
      <c r="C158" s="24"/>
      <c r="D158" s="24"/>
    </row>
    <row r="159" spans="1:4" x14ac:dyDescent="0.2">
      <c r="A159" s="24"/>
      <c r="B159" s="24"/>
      <c r="C159" s="24"/>
      <c r="D159" s="24"/>
    </row>
    <row r="160" spans="1:4" x14ac:dyDescent="0.2">
      <c r="A160" s="24"/>
      <c r="B160" s="24"/>
      <c r="C160" s="24"/>
      <c r="D160" s="24"/>
    </row>
    <row r="161" spans="1:4" x14ac:dyDescent="0.2">
      <c r="A161" s="24"/>
      <c r="B161" s="24"/>
      <c r="C161" s="24"/>
      <c r="D161" s="24"/>
    </row>
    <row r="162" spans="1:4" x14ac:dyDescent="0.2">
      <c r="A162" s="24"/>
      <c r="B162" s="24"/>
      <c r="C162" s="24"/>
      <c r="D162" s="24"/>
    </row>
    <row r="163" spans="1:4" x14ac:dyDescent="0.2">
      <c r="A163" s="24"/>
      <c r="B163" s="24"/>
      <c r="C163" s="24"/>
      <c r="D163" s="24"/>
    </row>
    <row r="164" spans="1:4" x14ac:dyDescent="0.2">
      <c r="A164" s="24"/>
      <c r="B164" s="24"/>
      <c r="C164" s="24"/>
      <c r="D164" s="24"/>
    </row>
    <row r="165" spans="1:4" x14ac:dyDescent="0.2">
      <c r="A165" s="24"/>
      <c r="B165" s="24"/>
      <c r="C165" s="24"/>
      <c r="D165" s="24"/>
    </row>
    <row r="166" spans="1:4" x14ac:dyDescent="0.2">
      <c r="A166" s="24"/>
      <c r="B166" s="24"/>
      <c r="C166" s="24"/>
      <c r="D166" s="24"/>
    </row>
    <row r="167" spans="1:4" x14ac:dyDescent="0.2">
      <c r="A167" s="24"/>
      <c r="B167" s="24"/>
      <c r="C167" s="24"/>
      <c r="D167" s="24"/>
    </row>
    <row r="168" spans="1:4" x14ac:dyDescent="0.2">
      <c r="A168" s="24"/>
      <c r="B168" s="24"/>
      <c r="C168" s="24"/>
      <c r="D168" s="24"/>
    </row>
    <row r="169" spans="1:4" x14ac:dyDescent="0.2">
      <c r="A169" s="24"/>
      <c r="B169" s="24"/>
      <c r="C169" s="24"/>
      <c r="D169" s="24"/>
    </row>
    <row r="170" spans="1:4" x14ac:dyDescent="0.2">
      <c r="A170" s="24"/>
      <c r="B170" s="24"/>
      <c r="C170" s="24"/>
      <c r="D170" s="24"/>
    </row>
    <row r="171" spans="1:4" x14ac:dyDescent="0.2">
      <c r="A171" s="24"/>
      <c r="B171" s="24"/>
      <c r="C171" s="24"/>
      <c r="D171" s="24"/>
    </row>
    <row r="172" spans="1:4" x14ac:dyDescent="0.2">
      <c r="A172" s="24"/>
      <c r="B172" s="24"/>
      <c r="C172" s="24"/>
      <c r="D172" s="24"/>
    </row>
    <row r="173" spans="1:4" x14ac:dyDescent="0.2">
      <c r="A173" s="24"/>
      <c r="B173" s="24"/>
      <c r="C173" s="24"/>
      <c r="D173" s="24"/>
    </row>
    <row r="174" spans="1:4" x14ac:dyDescent="0.2">
      <c r="A174" s="24"/>
      <c r="B174" s="24"/>
      <c r="C174" s="24"/>
      <c r="D174" s="24"/>
    </row>
    <row r="175" spans="1:4" x14ac:dyDescent="0.2">
      <c r="A175" s="24"/>
      <c r="B175" s="24"/>
      <c r="C175" s="24"/>
      <c r="D175" s="24"/>
    </row>
    <row r="176" spans="1:4" x14ac:dyDescent="0.2">
      <c r="A176" s="24"/>
      <c r="B176" s="24"/>
      <c r="C176" s="24"/>
      <c r="D176" s="24"/>
    </row>
    <row r="177" spans="1:4" x14ac:dyDescent="0.2">
      <c r="A177" s="24"/>
      <c r="B177" s="24"/>
      <c r="C177" s="24"/>
      <c r="D177" s="24"/>
    </row>
    <row r="178" spans="1:4" x14ac:dyDescent="0.2">
      <c r="A178" s="24"/>
      <c r="B178" s="24"/>
      <c r="C178" s="24"/>
      <c r="D178" s="24"/>
    </row>
    <row r="179" spans="1:4" x14ac:dyDescent="0.2">
      <c r="A179" s="24"/>
      <c r="B179" s="24"/>
      <c r="C179" s="24"/>
      <c r="D179" s="24"/>
    </row>
    <row r="180" spans="1:4" x14ac:dyDescent="0.2">
      <c r="A180" s="24"/>
      <c r="B180" s="24"/>
      <c r="C180" s="24"/>
      <c r="D180" s="24"/>
    </row>
    <row r="181" spans="1:4" x14ac:dyDescent="0.2">
      <c r="A181" s="24"/>
      <c r="B181" s="24"/>
      <c r="C181" s="24"/>
      <c r="D181" s="24"/>
    </row>
    <row r="182" spans="1:4" x14ac:dyDescent="0.2">
      <c r="A182" s="24"/>
      <c r="B182" s="24"/>
      <c r="C182" s="24"/>
      <c r="D182" s="24"/>
    </row>
    <row r="183" spans="1:4" x14ac:dyDescent="0.2">
      <c r="A183" s="24"/>
      <c r="B183" s="24"/>
      <c r="C183" s="24"/>
      <c r="D183" s="24"/>
    </row>
    <row r="184" spans="1:4" x14ac:dyDescent="0.2">
      <c r="A184" s="24"/>
      <c r="B184" s="24"/>
      <c r="C184" s="24"/>
      <c r="D184" s="24"/>
    </row>
    <row r="185" spans="1:4" x14ac:dyDescent="0.2">
      <c r="A185" s="24"/>
      <c r="B185" s="24"/>
      <c r="C185" s="24"/>
      <c r="D185" s="24"/>
    </row>
    <row r="186" spans="1:4" x14ac:dyDescent="0.2">
      <c r="A186" s="24"/>
      <c r="B186" s="24"/>
      <c r="C186" s="24"/>
      <c r="D186" s="24"/>
    </row>
    <row r="187" spans="1:4" x14ac:dyDescent="0.2">
      <c r="A187" s="24"/>
      <c r="B187" s="24"/>
      <c r="C187" s="24"/>
      <c r="D187" s="24"/>
    </row>
    <row r="188" spans="1:4" x14ac:dyDescent="0.2">
      <c r="A188" s="24"/>
      <c r="B188" s="24"/>
      <c r="C188" s="24"/>
      <c r="D188" s="24"/>
    </row>
    <row r="189" spans="1:4" x14ac:dyDescent="0.2">
      <c r="A189" s="24"/>
      <c r="B189" s="24"/>
      <c r="C189" s="24"/>
      <c r="D189" s="24"/>
    </row>
    <row r="190" spans="1:4" x14ac:dyDescent="0.2">
      <c r="A190" s="24"/>
      <c r="B190" s="24"/>
      <c r="C190" s="24"/>
      <c r="D190" s="24"/>
    </row>
    <row r="191" spans="1:4" x14ac:dyDescent="0.2">
      <c r="A191" s="24"/>
      <c r="B191" s="24"/>
      <c r="C191" s="24"/>
      <c r="D191" s="24"/>
    </row>
    <row r="192" spans="1:4" x14ac:dyDescent="0.2">
      <c r="A192" s="24"/>
      <c r="B192" s="24"/>
      <c r="C192" s="24"/>
      <c r="D192" s="24"/>
    </row>
    <row r="193" spans="1:4" x14ac:dyDescent="0.2">
      <c r="A193" s="24"/>
      <c r="B193" s="24"/>
      <c r="C193" s="24"/>
      <c r="D193" s="24"/>
    </row>
    <row r="194" spans="1:4" x14ac:dyDescent="0.2">
      <c r="A194" s="24"/>
      <c r="B194" s="24"/>
      <c r="C194" s="24"/>
      <c r="D194" s="24"/>
    </row>
    <row r="195" spans="1:4" x14ac:dyDescent="0.2">
      <c r="A195" s="24"/>
      <c r="B195" s="24"/>
      <c r="C195" s="24"/>
      <c r="D195" s="24"/>
    </row>
    <row r="196" spans="1:4" x14ac:dyDescent="0.2">
      <c r="A196" s="24"/>
      <c r="B196" s="24"/>
      <c r="C196" s="24"/>
      <c r="D196" s="24"/>
    </row>
    <row r="197" spans="1:4" x14ac:dyDescent="0.2">
      <c r="A197" s="24"/>
      <c r="B197" s="24"/>
      <c r="C197" s="24"/>
      <c r="D197" s="24"/>
    </row>
    <row r="198" spans="1:4" x14ac:dyDescent="0.2">
      <c r="A198" s="24"/>
      <c r="B198" s="24"/>
      <c r="C198" s="24"/>
      <c r="D198" s="24"/>
    </row>
    <row r="199" spans="1:4" x14ac:dyDescent="0.2">
      <c r="A199" s="24"/>
      <c r="B199" s="24"/>
      <c r="C199" s="24"/>
      <c r="D199" s="24"/>
    </row>
    <row r="200" spans="1:4" x14ac:dyDescent="0.2">
      <c r="A200" s="24"/>
      <c r="B200" s="24"/>
      <c r="C200" s="24"/>
      <c r="D200" s="24"/>
    </row>
    <row r="201" spans="1:4" x14ac:dyDescent="0.2">
      <c r="A201" s="24"/>
      <c r="B201" s="24"/>
      <c r="C201" s="24"/>
      <c r="D201" s="24"/>
    </row>
    <row r="202" spans="1:4" x14ac:dyDescent="0.2">
      <c r="A202" s="24"/>
      <c r="B202" s="24"/>
      <c r="C202" s="24"/>
      <c r="D202" s="24"/>
    </row>
    <row r="203" spans="1:4" x14ac:dyDescent="0.2">
      <c r="A203" s="24"/>
      <c r="B203" s="24"/>
      <c r="C203" s="24"/>
      <c r="D203" s="24"/>
    </row>
    <row r="204" spans="1:4" x14ac:dyDescent="0.2">
      <c r="A204" s="24"/>
      <c r="B204" s="24"/>
      <c r="C204" s="24"/>
      <c r="D204" s="24"/>
    </row>
    <row r="205" spans="1:4" x14ac:dyDescent="0.2">
      <c r="A205" s="24"/>
      <c r="B205" s="24"/>
      <c r="C205" s="24"/>
      <c r="D205" s="24"/>
    </row>
    <row r="206" spans="1:4" x14ac:dyDescent="0.2">
      <c r="A206" s="24"/>
      <c r="B206" s="24"/>
      <c r="C206" s="24"/>
      <c r="D206" s="24"/>
    </row>
    <row r="207" spans="1:4" x14ac:dyDescent="0.2">
      <c r="A207" s="24"/>
      <c r="B207" s="24"/>
      <c r="C207" s="24"/>
      <c r="D207" s="24"/>
    </row>
    <row r="208" spans="1:4" x14ac:dyDescent="0.2">
      <c r="A208" s="24"/>
      <c r="B208" s="24"/>
      <c r="C208" s="24"/>
      <c r="D208" s="24"/>
    </row>
    <row r="209" spans="1:4" x14ac:dyDescent="0.2">
      <c r="A209" s="24"/>
      <c r="B209" s="24"/>
      <c r="C209" s="24"/>
      <c r="D209" s="24"/>
    </row>
    <row r="210" spans="1:4" x14ac:dyDescent="0.2">
      <c r="A210" s="24"/>
      <c r="B210" s="24"/>
      <c r="C210" s="24"/>
      <c r="D210" s="24"/>
    </row>
    <row r="211" spans="1:4" x14ac:dyDescent="0.2">
      <c r="A211" s="24"/>
      <c r="B211" s="24"/>
      <c r="C211" s="24"/>
      <c r="D211" s="24"/>
    </row>
    <row r="212" spans="1:4" x14ac:dyDescent="0.2">
      <c r="A212" s="24"/>
      <c r="B212" s="24"/>
      <c r="C212" s="24"/>
      <c r="D212" s="24"/>
    </row>
    <row r="213" spans="1:4" x14ac:dyDescent="0.2">
      <c r="A213" s="24"/>
      <c r="B213" s="24"/>
      <c r="C213" s="24"/>
      <c r="D213" s="24"/>
    </row>
    <row r="214" spans="1:4" x14ac:dyDescent="0.2">
      <c r="A214" s="24"/>
      <c r="B214" s="24"/>
      <c r="C214" s="24"/>
      <c r="D214" s="24"/>
    </row>
    <row r="215" spans="1:4" x14ac:dyDescent="0.2">
      <c r="A215" s="24"/>
      <c r="B215" s="24"/>
      <c r="C215" s="24"/>
      <c r="D215" s="24"/>
    </row>
    <row r="216" spans="1:4" x14ac:dyDescent="0.2">
      <c r="A216" s="24"/>
      <c r="B216" s="24"/>
      <c r="C216" s="24"/>
      <c r="D216" s="24"/>
    </row>
    <row r="217" spans="1:4" x14ac:dyDescent="0.2">
      <c r="A217" s="24"/>
      <c r="B217" s="24"/>
      <c r="C217" s="24"/>
      <c r="D217" s="24"/>
    </row>
    <row r="218" spans="1:4" x14ac:dyDescent="0.2">
      <c r="A218" s="24"/>
      <c r="B218" s="24"/>
      <c r="C218" s="24"/>
      <c r="D218" s="24"/>
    </row>
    <row r="219" spans="1:4" x14ac:dyDescent="0.2">
      <c r="A219" s="24"/>
      <c r="B219" s="24"/>
      <c r="C219" s="24"/>
      <c r="D219" s="24"/>
    </row>
    <row r="220" spans="1:4" x14ac:dyDescent="0.2">
      <c r="A220" s="24"/>
      <c r="B220" s="24"/>
      <c r="C220" s="24"/>
      <c r="D220" s="24"/>
    </row>
    <row r="221" spans="1:4" x14ac:dyDescent="0.2">
      <c r="A221" s="24"/>
      <c r="B221" s="24"/>
      <c r="C221" s="24"/>
      <c r="D221" s="24"/>
    </row>
    <row r="222" spans="1:4" x14ac:dyDescent="0.2">
      <c r="A222" s="24"/>
      <c r="B222" s="24"/>
      <c r="C222" s="24"/>
      <c r="D222" s="24"/>
    </row>
    <row r="223" spans="1:4" x14ac:dyDescent="0.2">
      <c r="A223" s="24"/>
      <c r="B223" s="24"/>
      <c r="C223" s="24"/>
      <c r="D223" s="24"/>
    </row>
    <row r="224" spans="1:4" x14ac:dyDescent="0.2">
      <c r="A224" s="24"/>
      <c r="B224" s="24"/>
      <c r="C224" s="24"/>
      <c r="D224" s="24"/>
    </row>
    <row r="225" spans="1:4" x14ac:dyDescent="0.2">
      <c r="A225" s="24"/>
      <c r="B225" s="24"/>
      <c r="C225" s="24"/>
      <c r="D225" s="24"/>
    </row>
    <row r="226" spans="1:4" x14ac:dyDescent="0.2">
      <c r="A226" s="24"/>
      <c r="B226" s="24"/>
      <c r="C226" s="24"/>
      <c r="D226" s="24"/>
    </row>
    <row r="227" spans="1:4" x14ac:dyDescent="0.2">
      <c r="A227" s="24"/>
      <c r="B227" s="24"/>
      <c r="C227" s="24"/>
      <c r="D227" s="24"/>
    </row>
    <row r="228" spans="1:4" x14ac:dyDescent="0.2">
      <c r="A228" s="24"/>
      <c r="B228" s="24"/>
      <c r="C228" s="24"/>
      <c r="D228" s="24"/>
    </row>
    <row r="229" spans="1:4" x14ac:dyDescent="0.2">
      <c r="A229" s="24"/>
      <c r="B229" s="24"/>
      <c r="C229" s="24"/>
      <c r="D229" s="24"/>
    </row>
    <row r="230" spans="1:4" x14ac:dyDescent="0.2">
      <c r="A230" s="24"/>
      <c r="B230" s="24"/>
      <c r="C230" s="24"/>
      <c r="D230" s="24"/>
    </row>
  </sheetData>
  <protectedRanges>
    <protectedRange sqref="A107:D108" name="Range1"/>
  </protectedRanges>
  <phoneticPr fontId="8" type="noConversion"/>
  <hyperlinks>
    <hyperlink ref="H3064" r:id="rId1" display="http://vsolj.cetus-net.org/bulletin.html"/>
    <hyperlink ref="H64811" r:id="rId2" display="http://vsolj.cetus-net.org/bulletin.html"/>
    <hyperlink ref="H64804" r:id="rId3" display="https://www.aavso.org/ejaavso"/>
    <hyperlink ref="AP1662" r:id="rId4" display="http://cdsbib.u-strasbg.fr/cgi-bin/cdsbib?1990RMxAA..21..381G"/>
    <hyperlink ref="AP1659" r:id="rId5" display="http://cdsbib.u-strasbg.fr/cgi-bin/cdsbib?1990RMxAA..21..381G"/>
    <hyperlink ref="AP1661" r:id="rId6" display="http://cdsbib.u-strasbg.fr/cgi-bin/cdsbib?1990RMxAA..21..381G"/>
    <hyperlink ref="AP1637" r:id="rId7" display="http://cdsbib.u-strasbg.fr/cgi-bin/cdsbib?1990RMxAA..21..381G"/>
    <hyperlink ref="I64811" r:id="rId8" display="http://vsolj.cetus-net.org/bulletin.html"/>
    <hyperlink ref="AQ1798" r:id="rId9" display="http://cdsbib.u-strasbg.fr/cgi-bin/cdsbib?1990RMxAA..21..381G"/>
    <hyperlink ref="AQ3442" r:id="rId10" display="http://cdsbib.u-strasbg.fr/cgi-bin/cdsbib?1990RMxAA..21..381G"/>
    <hyperlink ref="AQ1799" r:id="rId11" display="http://cdsbib.u-strasbg.fr/cgi-bin/cdsbib?1990RMxAA..21..381G"/>
    <hyperlink ref="H64808" r:id="rId12" display="https://www.aavso.org/ejaavso"/>
    <hyperlink ref="H2649" r:id="rId13" display="http://vsolj.cetus-net.org/bulletin.html"/>
    <hyperlink ref="AP5887" r:id="rId14" display="http://cdsbib.u-strasbg.fr/cgi-bin/cdsbib?1990RMxAA..21..381G"/>
    <hyperlink ref="AP5890" r:id="rId15" display="http://cdsbib.u-strasbg.fr/cgi-bin/cdsbib?1990RMxAA..21..381G"/>
    <hyperlink ref="AP5888" r:id="rId16" display="http://cdsbib.u-strasbg.fr/cgi-bin/cdsbib?1990RMxAA..21..381G"/>
    <hyperlink ref="AP5866" r:id="rId17" display="http://cdsbib.u-strasbg.fr/cgi-bin/cdsbib?1990RMxAA..21..381G"/>
    <hyperlink ref="I2649" r:id="rId18" display="http://vsolj.cetus-net.org/bulletin.html"/>
    <hyperlink ref="AQ6000" r:id="rId19" display="http://cdsbib.u-strasbg.fr/cgi-bin/cdsbib?1990RMxAA..21..381G"/>
    <hyperlink ref="AQ552" r:id="rId20" display="http://cdsbib.u-strasbg.fr/cgi-bin/cdsbib?1990RMxAA..21..381G"/>
    <hyperlink ref="AQ6001" r:id="rId21" display="http://cdsbib.u-strasbg.fr/cgi-bin/cdsbib?1990RMxAA..21..381G"/>
    <hyperlink ref="H64922" r:id="rId22" display="http://vsolj.cetus-net.org/bulletin.html"/>
    <hyperlink ref="H64915" r:id="rId23" display="https://www.aavso.org/ejaavso"/>
    <hyperlink ref="I64922" r:id="rId24" display="http://vsolj.cetus-net.org/bulletin.html"/>
    <hyperlink ref="AQ58573" r:id="rId25" display="http://cdsbib.u-strasbg.fr/cgi-bin/cdsbib?1990RMxAA..21..381G"/>
    <hyperlink ref="H64919" r:id="rId26" display="https://www.aavso.org/ejaavso"/>
    <hyperlink ref="AP5937" r:id="rId27" display="http://cdsbib.u-strasbg.fr/cgi-bin/cdsbib?1990RMxAA..21..381G"/>
    <hyperlink ref="AP5940" r:id="rId28" display="http://cdsbib.u-strasbg.fr/cgi-bin/cdsbib?1990RMxAA..21..381G"/>
    <hyperlink ref="AP5938" r:id="rId29" display="http://cdsbib.u-strasbg.fr/cgi-bin/cdsbib?1990RMxAA..21..381G"/>
    <hyperlink ref="AP5922" r:id="rId30" display="http://cdsbib.u-strasbg.fr/cgi-bin/cdsbib?1990RMxAA..21..381G"/>
    <hyperlink ref="AQ6151" r:id="rId31" display="http://cdsbib.u-strasbg.fr/cgi-bin/cdsbib?1990RMxAA..21..381G"/>
    <hyperlink ref="AQ6155" r:id="rId32" display="http://cdsbib.u-strasbg.fr/cgi-bin/cdsbib?1990RMxAA..21..381G"/>
    <hyperlink ref="AQ299" r:id="rId33" display="http://cdsbib.u-strasbg.fr/cgi-bin/cdsbib?1990RMxAA..21..381G"/>
    <hyperlink ref="I3043" r:id="rId34" display="http://vsolj.cetus-net.org/bulletin.html"/>
    <hyperlink ref="H3043" r:id="rId35" display="http://vsolj.cetus-net.org/bulletin.html"/>
    <hyperlink ref="AQ960" r:id="rId36" display="http://cdsbib.u-strasbg.fr/cgi-bin/cdsbib?1990RMxAA..21..381G"/>
    <hyperlink ref="AQ959" r:id="rId37" display="http://cdsbib.u-strasbg.fr/cgi-bin/cdsbib?1990RMxAA..21..381G"/>
    <hyperlink ref="AP4213" r:id="rId38" display="http://cdsbib.u-strasbg.fr/cgi-bin/cdsbib?1990RMxAA..21..381G"/>
    <hyperlink ref="AP4231" r:id="rId39" display="http://cdsbib.u-strasbg.fr/cgi-bin/cdsbib?1990RMxAA..21..381G"/>
    <hyperlink ref="AP4232" r:id="rId40" display="http://cdsbib.u-strasbg.fr/cgi-bin/cdsbib?1990RMxAA..21..381G"/>
    <hyperlink ref="AP4228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workbookViewId="0">
      <selection activeCell="C16" sqref="C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5.5703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5.7109375" customWidth="1"/>
    <col min="20" max="20" width="14.5703125" customWidth="1"/>
    <col min="21" max="21" width="13.140625" customWidth="1"/>
  </cols>
  <sheetData>
    <row r="1" spans="1:27" ht="20.25" x14ac:dyDescent="0.3">
      <c r="A1" s="1" t="s">
        <v>33</v>
      </c>
      <c r="S1" t="s">
        <v>41</v>
      </c>
    </row>
    <row r="2" spans="1:27" ht="13.5" thickBot="1" x14ac:dyDescent="0.25">
      <c r="A2" t="s">
        <v>29</v>
      </c>
    </row>
    <row r="3" spans="1:27" ht="13.5" thickBot="1" x14ac:dyDescent="0.25">
      <c r="S3" s="18" t="s">
        <v>42</v>
      </c>
      <c r="T3" s="18"/>
    </row>
    <row r="4" spans="1:27" ht="14.25" thickTop="1" thickBot="1" x14ac:dyDescent="0.25">
      <c r="A4" s="8" t="s">
        <v>4</v>
      </c>
      <c r="C4" s="11" t="s">
        <v>34</v>
      </c>
      <c r="D4" s="12" t="s">
        <v>34</v>
      </c>
      <c r="S4" s="15" t="s">
        <v>43</v>
      </c>
      <c r="T4" s="15">
        <v>0.99946750357127667</v>
      </c>
    </row>
    <row r="5" spans="1:27" ht="13.5" thickTop="1" x14ac:dyDescent="0.2">
      <c r="S5" s="15" t="s">
        <v>44</v>
      </c>
      <c r="T5" s="15">
        <v>0.99893529069499998</v>
      </c>
    </row>
    <row r="6" spans="1:27" x14ac:dyDescent="0.2">
      <c r="A6" s="8" t="s">
        <v>5</v>
      </c>
      <c r="S6" s="15" t="s">
        <v>45</v>
      </c>
      <c r="T6" s="15">
        <v>0.99840293604249997</v>
      </c>
    </row>
    <row r="7" spans="1:27" x14ac:dyDescent="0.2">
      <c r="A7" t="s">
        <v>6</v>
      </c>
      <c r="C7">
        <v>52394.556400000001</v>
      </c>
      <c r="S7" s="15" t="s">
        <v>46</v>
      </c>
      <c r="T7" s="15">
        <v>1.1084671813618766E-3</v>
      </c>
    </row>
    <row r="8" spans="1:27" ht="13.5" thickBot="1" x14ac:dyDescent="0.25">
      <c r="A8" t="s">
        <v>7</v>
      </c>
      <c r="C8">
        <v>0.64510000000000001</v>
      </c>
      <c r="S8" s="16" t="s">
        <v>47</v>
      </c>
      <c r="T8" s="16">
        <v>4</v>
      </c>
    </row>
    <row r="10" spans="1:27" ht="13.5" thickBot="1" x14ac:dyDescent="0.25">
      <c r="C10" s="7" t="s">
        <v>24</v>
      </c>
      <c r="D10" s="7" t="s">
        <v>25</v>
      </c>
      <c r="S10" t="s">
        <v>48</v>
      </c>
    </row>
    <row r="11" spans="1:27" x14ac:dyDescent="0.2">
      <c r="A11" t="s">
        <v>19</v>
      </c>
      <c r="C11">
        <f>INTERCEPT(G21:G993,$F21:$F993)</f>
        <v>-1.8994765949059741E-3</v>
      </c>
      <c r="D11" s="6"/>
      <c r="S11" s="17"/>
      <c r="T11" s="17" t="s">
        <v>53</v>
      </c>
      <c r="U11" s="17" t="s">
        <v>54</v>
      </c>
      <c r="V11" s="17" t="s">
        <v>55</v>
      </c>
      <c r="W11" s="17" t="s">
        <v>56</v>
      </c>
      <c r="X11" s="17" t="s">
        <v>57</v>
      </c>
    </row>
    <row r="12" spans="1:27" x14ac:dyDescent="0.2">
      <c r="A12" t="s">
        <v>20</v>
      </c>
      <c r="C12">
        <f>SLOPE(G21:G993,$F21:$F993)</f>
        <v>-5.9038588345068146E-5</v>
      </c>
      <c r="D12" s="6"/>
      <c r="S12" s="15" t="s">
        <v>49</v>
      </c>
      <c r="T12" s="15">
        <v>1</v>
      </c>
      <c r="U12" s="15">
        <v>2.3055894761319935E-3</v>
      </c>
      <c r="V12" s="15">
        <v>2.3055894761319935E-3</v>
      </c>
      <c r="W12" s="15">
        <v>1876.4470001413681</v>
      </c>
      <c r="X12" s="15">
        <v>5.3249642867646144E-4</v>
      </c>
    </row>
    <row r="13" spans="1:27" x14ac:dyDescent="0.2">
      <c r="A13" t="s">
        <v>23</v>
      </c>
      <c r="C13" s="6" t="s">
        <v>17</v>
      </c>
      <c r="D13" s="6"/>
      <c r="S13" s="15" t="s">
        <v>50</v>
      </c>
      <c r="T13" s="15">
        <v>2</v>
      </c>
      <c r="U13" s="15">
        <v>2.4573989843126874E-6</v>
      </c>
      <c r="V13" s="15">
        <v>1.2286994921563437E-6</v>
      </c>
      <c r="W13" s="15"/>
      <c r="X13" s="15"/>
    </row>
    <row r="14" spans="1:27" ht="13.5" thickBot="1" x14ac:dyDescent="0.25">
      <c r="A14" t="s">
        <v>28</v>
      </c>
      <c r="S14" s="16" t="s">
        <v>51</v>
      </c>
      <c r="T14" s="16">
        <v>3</v>
      </c>
      <c r="U14" s="16">
        <v>2.308046875116306E-3</v>
      </c>
      <c r="V14" s="16"/>
      <c r="W14" s="16"/>
      <c r="X14" s="16"/>
    </row>
    <row r="15" spans="1:27" ht="13.5" thickBot="1" x14ac:dyDescent="0.25">
      <c r="A15" s="3" t="s">
        <v>21</v>
      </c>
      <c r="C15">
        <v>53105.388700000003</v>
      </c>
    </row>
    <row r="16" spans="1:27" x14ac:dyDescent="0.2">
      <c r="A16" s="8" t="s">
        <v>8</v>
      </c>
      <c r="C16">
        <f>+$C8+C12</f>
        <v>0.6450409614116549</v>
      </c>
      <c r="S16" s="17"/>
      <c r="T16" s="17" t="s">
        <v>58</v>
      </c>
      <c r="U16" s="17" t="s">
        <v>46</v>
      </c>
      <c r="V16" s="17" t="s">
        <v>59</v>
      </c>
      <c r="W16" s="17" t="s">
        <v>60</v>
      </c>
      <c r="X16" s="17" t="s">
        <v>61</v>
      </c>
      <c r="Y16" s="17" t="s">
        <v>62</v>
      </c>
      <c r="Z16" s="17" t="s">
        <v>63</v>
      </c>
      <c r="AA16" s="17" t="s">
        <v>64</v>
      </c>
    </row>
    <row r="17" spans="1:27" ht="13.5" thickBot="1" x14ac:dyDescent="0.25">
      <c r="S17" s="15" t="s">
        <v>52</v>
      </c>
      <c r="T17" s="15">
        <v>-7.9166490334810268E-4</v>
      </c>
      <c r="U17" s="15">
        <v>9.3038079615711394E-4</v>
      </c>
      <c r="V17" s="15">
        <v>-0.85090417452513045</v>
      </c>
      <c r="W17" s="15">
        <v>0.4844460955108798</v>
      </c>
      <c r="X17" s="15">
        <v>-4.7947731624020887E-3</v>
      </c>
      <c r="Y17" s="15">
        <v>3.2114433557058832E-3</v>
      </c>
      <c r="Z17" s="15">
        <v>-4.7947731624020887E-3</v>
      </c>
      <c r="AA17" s="15">
        <v>3.2114433557058832E-3</v>
      </c>
    </row>
    <row r="18" spans="1:27" ht="14.25" thickTop="1" thickBot="1" x14ac:dyDescent="0.25">
      <c r="A18" s="8" t="s">
        <v>9</v>
      </c>
      <c r="C18" s="4">
        <f>+C15</f>
        <v>53105.388700000003</v>
      </c>
      <c r="D18" s="5">
        <f>+C16</f>
        <v>0.6450409614116549</v>
      </c>
      <c r="S18" s="16" t="s">
        <v>65</v>
      </c>
      <c r="T18" s="16">
        <v>-6.1497668199212146E-5</v>
      </c>
      <c r="U18" s="16">
        <v>1.419680109938236E-6</v>
      </c>
      <c r="V18" s="16">
        <v>-43.317975485257477</v>
      </c>
      <c r="W18" s="16">
        <v>5.3249642867646144E-4</v>
      </c>
      <c r="X18" s="16">
        <v>-6.7606062951965312E-5</v>
      </c>
      <c r="Y18" s="16">
        <v>-5.5389273446458986E-5</v>
      </c>
      <c r="Z18" s="16">
        <v>-6.7606062951965312E-5</v>
      </c>
      <c r="AA18" s="16">
        <v>-5.5389273446458986E-5</v>
      </c>
    </row>
    <row r="19" spans="1:27" ht="13.5" thickTop="1" x14ac:dyDescent="0.2">
      <c r="F19">
        <v>0.5</v>
      </c>
    </row>
    <row r="20" spans="1:27" ht="13.5" thickBot="1" x14ac:dyDescent="0.25">
      <c r="A20" s="7" t="s">
        <v>10</v>
      </c>
      <c r="B20" s="7" t="s">
        <v>11</v>
      </c>
      <c r="C20" s="7" t="s">
        <v>12</v>
      </c>
      <c r="D20" s="7" t="s">
        <v>16</v>
      </c>
      <c r="E20" s="7" t="s">
        <v>13</v>
      </c>
      <c r="F20" s="7" t="s">
        <v>14</v>
      </c>
      <c r="G20" s="7" t="s">
        <v>15</v>
      </c>
      <c r="H20" s="10" t="s">
        <v>39</v>
      </c>
      <c r="I20" s="10" t="s">
        <v>68</v>
      </c>
      <c r="J20" s="10" t="s">
        <v>40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27" x14ac:dyDescent="0.2">
      <c r="A21" t="s">
        <v>66</v>
      </c>
      <c r="B21" t="s">
        <v>37</v>
      </c>
      <c r="C21">
        <v>48500.442000000003</v>
      </c>
      <c r="D21" s="19"/>
      <c r="E21">
        <f t="shared" ref="E21:E29" si="0">+(C21-C$7)/C$8</f>
        <v>-6036.4507828243659</v>
      </c>
      <c r="F21" s="20">
        <f>ROUND(2*E21,0)/2-F19</f>
        <v>-6037</v>
      </c>
      <c r="G21">
        <f t="shared" ref="G21:G29" si="1">+C21-(C$7+F21*C$8)</f>
        <v>0.35429999999905704</v>
      </c>
      <c r="N21">
        <f>G21</f>
        <v>0.35429999999905704</v>
      </c>
      <c r="O21">
        <f t="shared" ref="O21:O29" si="2">+C$11+C$12*$F21</f>
        <v>0.35451648124427043</v>
      </c>
      <c r="Q21" s="2">
        <f t="shared" ref="Q21:Q29" si="3">+C21-15018.5</f>
        <v>33481.942000000003</v>
      </c>
    </row>
    <row r="22" spans="1:27" x14ac:dyDescent="0.2">
      <c r="A22" t="s">
        <v>39</v>
      </c>
      <c r="B22" s="14" t="s">
        <v>37</v>
      </c>
      <c r="C22" s="13">
        <v>52394.556400000001</v>
      </c>
      <c r="D22" s="14">
        <v>2.5999999999999999E-3</v>
      </c>
      <c r="E22">
        <f t="shared" si="0"/>
        <v>0</v>
      </c>
      <c r="F22">
        <f t="shared" ref="F22:F29" si="4">ROUND(2*E22,0)/2</f>
        <v>0</v>
      </c>
      <c r="G22">
        <f t="shared" si="1"/>
        <v>0</v>
      </c>
      <c r="H22">
        <f>+G22</f>
        <v>0</v>
      </c>
      <c r="O22">
        <f t="shared" si="2"/>
        <v>-1.8994765949059741E-3</v>
      </c>
      <c r="Q22" s="2">
        <f t="shared" si="3"/>
        <v>37376.056400000001</v>
      </c>
    </row>
    <row r="23" spans="1:27" x14ac:dyDescent="0.2">
      <c r="A23" t="s">
        <v>36</v>
      </c>
      <c r="B23" s="6" t="s">
        <v>38</v>
      </c>
      <c r="C23" s="13">
        <v>52718.042099999999</v>
      </c>
      <c r="D23" s="14">
        <v>5.9999999999999995E-4</v>
      </c>
      <c r="E23">
        <f t="shared" si="0"/>
        <v>501.45047279491155</v>
      </c>
      <c r="F23">
        <f t="shared" si="4"/>
        <v>501.5</v>
      </c>
      <c r="G23">
        <f t="shared" si="1"/>
        <v>-3.1950000004144385E-2</v>
      </c>
      <c r="I23">
        <f>+G23</f>
        <v>-3.1950000004144385E-2</v>
      </c>
      <c r="O23">
        <f t="shared" si="2"/>
        <v>-3.1507328649957651E-2</v>
      </c>
      <c r="Q23" s="2">
        <f t="shared" si="3"/>
        <v>37699.542099999999</v>
      </c>
    </row>
    <row r="24" spans="1:27" x14ac:dyDescent="0.2">
      <c r="A24" t="s">
        <v>36</v>
      </c>
      <c r="B24" s="14" t="s">
        <v>37</v>
      </c>
      <c r="C24" s="13">
        <v>52718.363799999999</v>
      </c>
      <c r="D24" s="14">
        <v>1E-3</v>
      </c>
      <c r="E24">
        <f t="shared" si="0"/>
        <v>501.94915516973782</v>
      </c>
      <c r="F24">
        <f t="shared" si="4"/>
        <v>502</v>
      </c>
      <c r="G24">
        <f t="shared" si="1"/>
        <v>-3.2800000000861473E-2</v>
      </c>
      <c r="I24">
        <f>+G24</f>
        <v>-3.2800000000861473E-2</v>
      </c>
      <c r="O24">
        <f t="shared" si="2"/>
        <v>-3.1536847944130184E-2</v>
      </c>
      <c r="Q24" s="2">
        <f t="shared" si="3"/>
        <v>37699.863799999999</v>
      </c>
    </row>
    <row r="25" spans="1:27" x14ac:dyDescent="0.2">
      <c r="A25" t="s">
        <v>35</v>
      </c>
      <c r="B25" s="6"/>
      <c r="C25">
        <v>53105.388700000003</v>
      </c>
      <c r="D25" s="6">
        <v>2.9999999999999997E-4</v>
      </c>
      <c r="E25">
        <f t="shared" si="0"/>
        <v>1101.8947450007779</v>
      </c>
      <c r="F25">
        <f t="shared" si="4"/>
        <v>1102</v>
      </c>
      <c r="G25">
        <f t="shared" si="1"/>
        <v>-6.7900000001827721E-2</v>
      </c>
      <c r="J25">
        <f>+G25</f>
        <v>-6.7900000001827721E-2</v>
      </c>
      <c r="O25">
        <f t="shared" si="2"/>
        <v>-6.6960000951171064E-2</v>
      </c>
      <c r="Q25" s="2">
        <f t="shared" si="3"/>
        <v>38086.888700000003</v>
      </c>
    </row>
    <row r="26" spans="1:27" x14ac:dyDescent="0.2">
      <c r="A26" s="21" t="s">
        <v>67</v>
      </c>
      <c r="B26" s="14" t="s">
        <v>37</v>
      </c>
      <c r="C26" s="22">
        <v>52758.358</v>
      </c>
      <c r="D26" s="23">
        <v>2.0000000000000001E-4</v>
      </c>
      <c r="E26">
        <f t="shared" si="0"/>
        <v>563.94605487521142</v>
      </c>
      <c r="F26">
        <f t="shared" si="4"/>
        <v>564</v>
      </c>
      <c r="G26">
        <f t="shared" si="1"/>
        <v>-3.4800000001268927E-2</v>
      </c>
      <c r="I26">
        <f>+G26</f>
        <v>-3.4800000001268927E-2</v>
      </c>
      <c r="O26">
        <f t="shared" si="2"/>
        <v>-3.519724042152441E-2</v>
      </c>
      <c r="Q26" s="2">
        <f t="shared" si="3"/>
        <v>37739.858</v>
      </c>
    </row>
    <row r="27" spans="1:27" x14ac:dyDescent="0.2">
      <c r="A27" s="21" t="s">
        <v>67</v>
      </c>
      <c r="B27" s="14" t="s">
        <v>38</v>
      </c>
      <c r="C27" s="22">
        <v>52777.386100000003</v>
      </c>
      <c r="D27" s="23">
        <v>4.0000000000000002E-4</v>
      </c>
      <c r="E27">
        <f t="shared" si="0"/>
        <v>593.44241202914588</v>
      </c>
      <c r="F27">
        <f t="shared" si="4"/>
        <v>593.5</v>
      </c>
      <c r="G27">
        <f t="shared" si="1"/>
        <v>-3.7149999996472616E-2</v>
      </c>
      <c r="I27">
        <f>+G27</f>
        <v>-3.7149999996472616E-2</v>
      </c>
      <c r="O27">
        <f t="shared" si="2"/>
        <v>-3.6938878777703923E-2</v>
      </c>
      <c r="Q27" s="2">
        <f t="shared" si="3"/>
        <v>37758.886100000003</v>
      </c>
    </row>
    <row r="28" spans="1:27" x14ac:dyDescent="0.2">
      <c r="A28" s="21" t="s">
        <v>67</v>
      </c>
      <c r="B28" s="14" t="s">
        <v>38</v>
      </c>
      <c r="C28" s="22">
        <v>52797.3825</v>
      </c>
      <c r="D28" s="23">
        <v>2.9999999999999997E-4</v>
      </c>
      <c r="E28">
        <f t="shared" si="0"/>
        <v>624.4397767787915</v>
      </c>
      <c r="F28">
        <f t="shared" si="4"/>
        <v>624.5</v>
      </c>
      <c r="G28">
        <f t="shared" si="1"/>
        <v>-3.8850000004458707E-2</v>
      </c>
      <c r="I28">
        <f>+G28</f>
        <v>-3.8850000004458707E-2</v>
      </c>
      <c r="O28">
        <f t="shared" si="2"/>
        <v>-3.8769075016401033E-2</v>
      </c>
      <c r="Q28" s="2">
        <f t="shared" si="3"/>
        <v>37778.8825</v>
      </c>
    </row>
    <row r="29" spans="1:27" x14ac:dyDescent="0.2">
      <c r="A29" s="21" t="s">
        <v>67</v>
      </c>
      <c r="B29" s="14" t="s">
        <v>37</v>
      </c>
      <c r="C29" s="22">
        <v>52798.351000000002</v>
      </c>
      <c r="D29" s="23">
        <v>2.0000000000000001E-4</v>
      </c>
      <c r="E29">
        <f t="shared" si="0"/>
        <v>625.94109440397006</v>
      </c>
      <c r="F29">
        <f t="shared" si="4"/>
        <v>626</v>
      </c>
      <c r="G29">
        <f t="shared" si="1"/>
        <v>-3.8000000000465661E-2</v>
      </c>
      <c r="I29">
        <f>+G29</f>
        <v>-3.8000000000465661E-2</v>
      </c>
      <c r="O29">
        <f t="shared" si="2"/>
        <v>-3.8857632898918637E-2</v>
      </c>
      <c r="Q29" s="2">
        <f t="shared" si="3"/>
        <v>37779.851000000002</v>
      </c>
    </row>
    <row r="30" spans="1:27" x14ac:dyDescent="0.2">
      <c r="B30" s="6"/>
      <c r="D30" s="6"/>
    </row>
    <row r="31" spans="1:27" x14ac:dyDescent="0.2">
      <c r="B31" s="6"/>
      <c r="D31" s="6"/>
    </row>
    <row r="32" spans="1:27" x14ac:dyDescent="0.2">
      <c r="B32" s="6"/>
      <c r="D32" s="6"/>
    </row>
    <row r="33" spans="2:4" x14ac:dyDescent="0.2">
      <c r="B33" s="6"/>
      <c r="D33" s="6"/>
    </row>
    <row r="34" spans="2:4" x14ac:dyDescent="0.2">
      <c r="B34" s="6"/>
      <c r="D34" s="6"/>
    </row>
    <row r="35" spans="2:4" x14ac:dyDescent="0.2">
      <c r="B35" s="6"/>
      <c r="D35" s="6"/>
    </row>
    <row r="36" spans="2:4" x14ac:dyDescent="0.2">
      <c r="B36" s="6"/>
      <c r="D36" s="6"/>
    </row>
    <row r="37" spans="2:4" x14ac:dyDescent="0.2">
      <c r="B37" s="6"/>
      <c r="D37" s="6"/>
    </row>
    <row r="38" spans="2:4" x14ac:dyDescent="0.2">
      <c r="B38" s="6"/>
      <c r="D38" s="6"/>
    </row>
    <row r="39" spans="2:4" x14ac:dyDescent="0.2">
      <c r="B39" s="6"/>
      <c r="D39" s="6"/>
    </row>
    <row r="40" spans="2:4" x14ac:dyDescent="0.2">
      <c r="B40" s="6"/>
      <c r="D40" s="6"/>
    </row>
    <row r="41" spans="2:4" x14ac:dyDescent="0.2">
      <c r="B41" s="6"/>
      <c r="D41" s="6"/>
    </row>
    <row r="42" spans="2:4" x14ac:dyDescent="0.2">
      <c r="D42" s="6"/>
    </row>
    <row r="43" spans="2:4" x14ac:dyDescent="0.2">
      <c r="D43" s="6"/>
    </row>
    <row r="44" spans="2:4" x14ac:dyDescent="0.2">
      <c r="D44" s="6"/>
    </row>
    <row r="45" spans="2:4" x14ac:dyDescent="0.2">
      <c r="D45" s="6"/>
    </row>
    <row r="46" spans="2:4" x14ac:dyDescent="0.2">
      <c r="D46" s="6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37" workbookViewId="0">
      <selection activeCell="A62" sqref="A62:D68"/>
    </sheetView>
  </sheetViews>
  <sheetFormatPr defaultRowHeight="12.75" x14ac:dyDescent="0.2"/>
  <cols>
    <col min="1" max="1" width="19.7109375" style="28" customWidth="1"/>
    <col min="2" max="2" width="4.42578125" style="21" customWidth="1"/>
    <col min="3" max="3" width="12.7109375" style="2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2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53" t="s">
        <v>98</v>
      </c>
      <c r="I1" s="54" t="s">
        <v>99</v>
      </c>
      <c r="J1" s="55" t="s">
        <v>100</v>
      </c>
    </row>
    <row r="2" spans="1:16" x14ac:dyDescent="0.2">
      <c r="I2" s="56" t="s">
        <v>101</v>
      </c>
      <c r="J2" s="57" t="s">
        <v>102</v>
      </c>
    </row>
    <row r="3" spans="1:16" x14ac:dyDescent="0.2">
      <c r="A3" s="58" t="s">
        <v>103</v>
      </c>
      <c r="I3" s="56" t="s">
        <v>56</v>
      </c>
      <c r="J3" s="57" t="s">
        <v>104</v>
      </c>
    </row>
    <row r="4" spans="1:16" x14ac:dyDescent="0.2">
      <c r="I4" s="56" t="s">
        <v>105</v>
      </c>
      <c r="J4" s="57" t="s">
        <v>104</v>
      </c>
    </row>
    <row r="5" spans="1:16" ht="13.5" thickBot="1" x14ac:dyDescent="0.25">
      <c r="I5" s="59" t="s">
        <v>106</v>
      </c>
      <c r="J5" s="60" t="s">
        <v>107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IBVS 6114 </v>
      </c>
      <c r="B11" s="6" t="str">
        <f t="shared" ref="B11:B42" si="1">IF(H11=INT(H11),"I","II")</f>
        <v>II</v>
      </c>
      <c r="C11" s="28">
        <f t="shared" ref="C11:C42" si="2">1*G11</f>
        <v>48462.701029999997</v>
      </c>
      <c r="D11" s="21" t="str">
        <f t="shared" ref="D11:D42" si="3">VLOOKUP(F11,I$1:J$5,2,FALSE)</f>
        <v>vis</v>
      </c>
      <c r="E11" s="61">
        <f>VLOOKUP(C11,Active!C$21:E$973,3,FALSE)</f>
        <v>-6095.5126964266647</v>
      </c>
      <c r="F11" s="6" t="s">
        <v>106</v>
      </c>
      <c r="G11" s="21" t="str">
        <f t="shared" ref="G11:G42" si="4">MID(I11,3,LEN(I11)-3)</f>
        <v>48462.70103</v>
      </c>
      <c r="H11" s="28">
        <f t="shared" ref="H11:H42" si="5">1*K11</f>
        <v>-10107.5</v>
      </c>
      <c r="I11" s="62" t="s">
        <v>108</v>
      </c>
      <c r="J11" s="63" t="s">
        <v>109</v>
      </c>
      <c r="K11" s="62">
        <v>-10107.5</v>
      </c>
      <c r="L11" s="62" t="s">
        <v>110</v>
      </c>
      <c r="M11" s="63" t="s">
        <v>111</v>
      </c>
      <c r="N11" s="63" t="s">
        <v>112</v>
      </c>
      <c r="O11" s="64" t="s">
        <v>113</v>
      </c>
      <c r="P11" s="65" t="s">
        <v>114</v>
      </c>
    </row>
    <row r="12" spans="1:16" ht="12.75" customHeight="1" thickBot="1" x14ac:dyDescent="0.25">
      <c r="A12" s="28" t="str">
        <f t="shared" si="0"/>
        <v>IBVS 6114 </v>
      </c>
      <c r="B12" s="6" t="str">
        <f t="shared" si="1"/>
        <v>I</v>
      </c>
      <c r="C12" s="28">
        <f t="shared" si="2"/>
        <v>48463.02693</v>
      </c>
      <c r="D12" s="21" t="str">
        <f t="shared" si="3"/>
        <v>vis</v>
      </c>
      <c r="E12" s="61">
        <f>VLOOKUP(C12,Active!C$21:E$973,3,FALSE)</f>
        <v>-6095.0074571945852</v>
      </c>
      <c r="F12" s="6" t="s">
        <v>106</v>
      </c>
      <c r="G12" s="21" t="str">
        <f t="shared" si="4"/>
        <v>48463.02693</v>
      </c>
      <c r="H12" s="28">
        <f t="shared" si="5"/>
        <v>-10107</v>
      </c>
      <c r="I12" s="62" t="s">
        <v>115</v>
      </c>
      <c r="J12" s="63" t="s">
        <v>116</v>
      </c>
      <c r="K12" s="62">
        <v>-10107</v>
      </c>
      <c r="L12" s="62" t="s">
        <v>117</v>
      </c>
      <c r="M12" s="63" t="s">
        <v>111</v>
      </c>
      <c r="N12" s="63" t="s">
        <v>112</v>
      </c>
      <c r="O12" s="64" t="s">
        <v>113</v>
      </c>
      <c r="P12" s="65" t="s">
        <v>114</v>
      </c>
    </row>
    <row r="13" spans="1:16" ht="12.75" customHeight="1" thickBot="1" x14ac:dyDescent="0.25">
      <c r="A13" s="28" t="str">
        <f t="shared" si="0"/>
        <v>IBVS 5380 </v>
      </c>
      <c r="B13" s="6" t="str">
        <f t="shared" si="1"/>
        <v>I</v>
      </c>
      <c r="C13" s="28">
        <f t="shared" si="2"/>
        <v>52394.556400000001</v>
      </c>
      <c r="D13" s="21" t="str">
        <f t="shared" si="3"/>
        <v>vis</v>
      </c>
      <c r="E13" s="61">
        <f>VLOOKUP(C13,Active!C$21:E$973,3,FALSE)</f>
        <v>0</v>
      </c>
      <c r="F13" s="6" t="s">
        <v>106</v>
      </c>
      <c r="G13" s="21" t="str">
        <f t="shared" si="4"/>
        <v>52394.5564</v>
      </c>
      <c r="H13" s="28">
        <f t="shared" si="5"/>
        <v>-4012</v>
      </c>
      <c r="I13" s="62" t="s">
        <v>118</v>
      </c>
      <c r="J13" s="63" t="s">
        <v>119</v>
      </c>
      <c r="K13" s="62">
        <v>-4012</v>
      </c>
      <c r="L13" s="62" t="s">
        <v>120</v>
      </c>
      <c r="M13" s="63" t="s">
        <v>121</v>
      </c>
      <c r="N13" s="63" t="s">
        <v>122</v>
      </c>
      <c r="O13" s="64" t="s">
        <v>123</v>
      </c>
      <c r="P13" s="65" t="s">
        <v>124</v>
      </c>
    </row>
    <row r="14" spans="1:16" ht="12.75" customHeight="1" thickBot="1" x14ac:dyDescent="0.25">
      <c r="A14" s="28" t="str">
        <f t="shared" si="0"/>
        <v>IBVS 5623 </v>
      </c>
      <c r="B14" s="6" t="str">
        <f t="shared" si="1"/>
        <v>II</v>
      </c>
      <c r="C14" s="28">
        <f t="shared" si="2"/>
        <v>52622.576800000003</v>
      </c>
      <c r="D14" s="21" t="str">
        <f t="shared" si="3"/>
        <v>vis</v>
      </c>
      <c r="E14" s="61">
        <f>VLOOKUP(C14,Active!C$21:E$973,3,FALSE)</f>
        <v>353.49755076171397</v>
      </c>
      <c r="F14" s="6" t="s">
        <v>106</v>
      </c>
      <c r="G14" s="21" t="str">
        <f t="shared" si="4"/>
        <v>52622.5768</v>
      </c>
      <c r="H14" s="28">
        <f t="shared" si="5"/>
        <v>-3658.5</v>
      </c>
      <c r="I14" s="62" t="s">
        <v>125</v>
      </c>
      <c r="J14" s="63" t="s">
        <v>126</v>
      </c>
      <c r="K14" s="62">
        <v>-3658.5</v>
      </c>
      <c r="L14" s="62" t="s">
        <v>127</v>
      </c>
      <c r="M14" s="63" t="s">
        <v>121</v>
      </c>
      <c r="N14" s="63" t="s">
        <v>122</v>
      </c>
      <c r="O14" s="64" t="s">
        <v>128</v>
      </c>
      <c r="P14" s="65" t="s">
        <v>129</v>
      </c>
    </row>
    <row r="15" spans="1:16" ht="12.75" customHeight="1" thickBot="1" x14ac:dyDescent="0.25">
      <c r="A15" s="28" t="str">
        <f t="shared" si="0"/>
        <v>IBVS 5623 </v>
      </c>
      <c r="B15" s="6" t="str">
        <f t="shared" si="1"/>
        <v>II</v>
      </c>
      <c r="C15" s="28">
        <f t="shared" si="2"/>
        <v>52658.6976</v>
      </c>
      <c r="D15" s="21" t="str">
        <f t="shared" si="3"/>
        <v>vis</v>
      </c>
      <c r="E15" s="61">
        <f>VLOOKUP(C15,Active!C$21:E$973,3,FALSE)</f>
        <v>409.49523487924279</v>
      </c>
      <c r="F15" s="6" t="s">
        <v>106</v>
      </c>
      <c r="G15" s="21" t="str">
        <f t="shared" si="4"/>
        <v>52658.6976</v>
      </c>
      <c r="H15" s="28">
        <f t="shared" si="5"/>
        <v>-3602.5</v>
      </c>
      <c r="I15" s="62" t="s">
        <v>130</v>
      </c>
      <c r="J15" s="63" t="s">
        <v>131</v>
      </c>
      <c r="K15" s="62">
        <v>-3602.5</v>
      </c>
      <c r="L15" s="62" t="s">
        <v>132</v>
      </c>
      <c r="M15" s="63" t="s">
        <v>121</v>
      </c>
      <c r="N15" s="63" t="s">
        <v>122</v>
      </c>
      <c r="O15" s="64" t="s">
        <v>128</v>
      </c>
      <c r="P15" s="65" t="s">
        <v>129</v>
      </c>
    </row>
    <row r="16" spans="1:16" ht="12.75" customHeight="1" thickBot="1" x14ac:dyDescent="0.25">
      <c r="A16" s="28" t="str">
        <f t="shared" si="0"/>
        <v>IBVS 5623 </v>
      </c>
      <c r="B16" s="6" t="str">
        <f t="shared" si="1"/>
        <v>I</v>
      </c>
      <c r="C16" s="28">
        <f t="shared" si="2"/>
        <v>52659.659</v>
      </c>
      <c r="D16" s="21" t="str">
        <f t="shared" si="3"/>
        <v>vis</v>
      </c>
      <c r="E16" s="61">
        <f>VLOOKUP(C16,Active!C$21:E$973,3,FALSE)</f>
        <v>410.98568286241607</v>
      </c>
      <c r="F16" s="6" t="s">
        <v>106</v>
      </c>
      <c r="G16" s="21" t="str">
        <f t="shared" si="4"/>
        <v>52659.6590</v>
      </c>
      <c r="H16" s="28">
        <f t="shared" si="5"/>
        <v>-3601</v>
      </c>
      <c r="I16" s="62" t="s">
        <v>133</v>
      </c>
      <c r="J16" s="63" t="s">
        <v>134</v>
      </c>
      <c r="K16" s="62">
        <v>-3601</v>
      </c>
      <c r="L16" s="62" t="s">
        <v>135</v>
      </c>
      <c r="M16" s="63" t="s">
        <v>121</v>
      </c>
      <c r="N16" s="63" t="s">
        <v>122</v>
      </c>
      <c r="O16" s="64" t="s">
        <v>128</v>
      </c>
      <c r="P16" s="65" t="s">
        <v>129</v>
      </c>
    </row>
    <row r="17" spans="1:16" ht="12.75" customHeight="1" thickBot="1" x14ac:dyDescent="0.25">
      <c r="A17" s="28" t="str">
        <f t="shared" si="0"/>
        <v>IBVS 5623 </v>
      </c>
      <c r="B17" s="6" t="str">
        <f t="shared" si="1"/>
        <v>II</v>
      </c>
      <c r="C17" s="28">
        <f t="shared" si="2"/>
        <v>52660.633199999997</v>
      </c>
      <c r="D17" s="21" t="str">
        <f t="shared" si="3"/>
        <v>vis</v>
      </c>
      <c r="E17" s="61">
        <f>VLOOKUP(C17,Active!C$21:E$973,3,FALSE)</f>
        <v>412.49597454662927</v>
      </c>
      <c r="F17" s="6" t="s">
        <v>106</v>
      </c>
      <c r="G17" s="21" t="str">
        <f t="shared" si="4"/>
        <v>52660.6332</v>
      </c>
      <c r="H17" s="28">
        <f t="shared" si="5"/>
        <v>-3599.5</v>
      </c>
      <c r="I17" s="62" t="s">
        <v>136</v>
      </c>
      <c r="J17" s="63" t="s">
        <v>137</v>
      </c>
      <c r="K17" s="62">
        <v>-3599.5</v>
      </c>
      <c r="L17" s="62" t="s">
        <v>138</v>
      </c>
      <c r="M17" s="63" t="s">
        <v>121</v>
      </c>
      <c r="N17" s="63" t="s">
        <v>122</v>
      </c>
      <c r="O17" s="64" t="s">
        <v>128</v>
      </c>
      <c r="P17" s="65" t="s">
        <v>129</v>
      </c>
    </row>
    <row r="18" spans="1:16" ht="12.75" customHeight="1" thickBot="1" x14ac:dyDescent="0.25">
      <c r="A18" s="28" t="str">
        <f t="shared" si="0"/>
        <v>IBVS 5623 </v>
      </c>
      <c r="B18" s="6" t="str">
        <f t="shared" si="1"/>
        <v>I</v>
      </c>
      <c r="C18" s="28">
        <f t="shared" si="2"/>
        <v>52696.432099999998</v>
      </c>
      <c r="D18" s="21" t="str">
        <f t="shared" si="3"/>
        <v>vis</v>
      </c>
      <c r="E18" s="61">
        <f>VLOOKUP(C18,Active!C$21:E$973,3,FALSE)</f>
        <v>467.99462058866766</v>
      </c>
      <c r="F18" s="6" t="s">
        <v>106</v>
      </c>
      <c r="G18" s="21" t="str">
        <f t="shared" si="4"/>
        <v>52696.4321</v>
      </c>
      <c r="H18" s="28">
        <f t="shared" si="5"/>
        <v>-3544</v>
      </c>
      <c r="I18" s="62" t="s">
        <v>139</v>
      </c>
      <c r="J18" s="63" t="s">
        <v>140</v>
      </c>
      <c r="K18" s="62">
        <v>-3544</v>
      </c>
      <c r="L18" s="62" t="s">
        <v>141</v>
      </c>
      <c r="M18" s="63" t="s">
        <v>121</v>
      </c>
      <c r="N18" s="63" t="s">
        <v>122</v>
      </c>
      <c r="O18" s="64" t="s">
        <v>128</v>
      </c>
      <c r="P18" s="65" t="s">
        <v>129</v>
      </c>
    </row>
    <row r="19" spans="1:16" ht="12.75" customHeight="1" thickBot="1" x14ac:dyDescent="0.25">
      <c r="A19" s="28" t="str">
        <f t="shared" si="0"/>
        <v>IBVS 5494 </v>
      </c>
      <c r="B19" s="6" t="str">
        <f t="shared" si="1"/>
        <v>II</v>
      </c>
      <c r="C19" s="28">
        <f t="shared" si="2"/>
        <v>52718.042099999999</v>
      </c>
      <c r="D19" s="21" t="str">
        <f t="shared" si="3"/>
        <v>vis</v>
      </c>
      <c r="E19" s="61">
        <f>VLOOKUP(C19,Active!C$21:E$973,3,FALSE)</f>
        <v>501.49636899346308</v>
      </c>
      <c r="F19" s="6" t="s">
        <v>106</v>
      </c>
      <c r="G19" s="21" t="str">
        <f t="shared" si="4"/>
        <v>52718.0421</v>
      </c>
      <c r="H19" s="28">
        <f t="shared" si="5"/>
        <v>-3510.5</v>
      </c>
      <c r="I19" s="62" t="s">
        <v>142</v>
      </c>
      <c r="J19" s="63" t="s">
        <v>143</v>
      </c>
      <c r="K19" s="62">
        <v>-3510.5</v>
      </c>
      <c r="L19" s="62" t="s">
        <v>144</v>
      </c>
      <c r="M19" s="63" t="s">
        <v>121</v>
      </c>
      <c r="N19" s="63" t="s">
        <v>145</v>
      </c>
      <c r="O19" s="64" t="s">
        <v>123</v>
      </c>
      <c r="P19" s="65" t="s">
        <v>146</v>
      </c>
    </row>
    <row r="20" spans="1:16" ht="12.75" customHeight="1" thickBot="1" x14ac:dyDescent="0.25">
      <c r="A20" s="28" t="str">
        <f t="shared" si="0"/>
        <v>IBVS 5494 </v>
      </c>
      <c r="B20" s="6" t="str">
        <f t="shared" si="1"/>
        <v>I</v>
      </c>
      <c r="C20" s="28">
        <f t="shared" si="2"/>
        <v>52718.363799999999</v>
      </c>
      <c r="D20" s="21" t="str">
        <f t="shared" si="3"/>
        <v>vis</v>
      </c>
      <c r="E20" s="61">
        <f>VLOOKUP(C20,Active!C$21:E$973,3,FALSE)</f>
        <v>501.99509701113249</v>
      </c>
      <c r="F20" s="6" t="s">
        <v>106</v>
      </c>
      <c r="G20" s="21" t="str">
        <f t="shared" si="4"/>
        <v>52718.3638</v>
      </c>
      <c r="H20" s="28">
        <f t="shared" si="5"/>
        <v>-3510</v>
      </c>
      <c r="I20" s="62" t="s">
        <v>147</v>
      </c>
      <c r="J20" s="63" t="s">
        <v>148</v>
      </c>
      <c r="K20" s="62">
        <v>-3510</v>
      </c>
      <c r="L20" s="62" t="s">
        <v>149</v>
      </c>
      <c r="M20" s="63" t="s">
        <v>121</v>
      </c>
      <c r="N20" s="63" t="s">
        <v>145</v>
      </c>
      <c r="O20" s="64" t="s">
        <v>123</v>
      </c>
      <c r="P20" s="65" t="s">
        <v>146</v>
      </c>
    </row>
    <row r="21" spans="1:16" ht="12.75" customHeight="1" thickBot="1" x14ac:dyDescent="0.25">
      <c r="A21" s="28" t="str">
        <f t="shared" si="0"/>
        <v>IBVS 5548 </v>
      </c>
      <c r="B21" s="6" t="str">
        <f t="shared" si="1"/>
        <v>I</v>
      </c>
      <c r="C21" s="28">
        <f t="shared" si="2"/>
        <v>52758.358</v>
      </c>
      <c r="D21" s="21" t="str">
        <f t="shared" si="3"/>
        <v>vis</v>
      </c>
      <c r="E21" s="61">
        <f>VLOOKUP(C21,Active!C$21:E$973,3,FALSE)</f>
        <v>563.99767109956679</v>
      </c>
      <c r="F21" s="6" t="s">
        <v>106</v>
      </c>
      <c r="G21" s="21" t="str">
        <f t="shared" si="4"/>
        <v>52758.3580</v>
      </c>
      <c r="H21" s="28">
        <f t="shared" si="5"/>
        <v>-3448</v>
      </c>
      <c r="I21" s="62" t="s">
        <v>150</v>
      </c>
      <c r="J21" s="63" t="s">
        <v>151</v>
      </c>
      <c r="K21" s="62">
        <v>-3448</v>
      </c>
      <c r="L21" s="62" t="s">
        <v>152</v>
      </c>
      <c r="M21" s="63" t="s">
        <v>121</v>
      </c>
      <c r="N21" s="63" t="s">
        <v>145</v>
      </c>
      <c r="O21" s="64" t="s">
        <v>153</v>
      </c>
      <c r="P21" s="65" t="s">
        <v>154</v>
      </c>
    </row>
    <row r="22" spans="1:16" ht="12.75" customHeight="1" thickBot="1" x14ac:dyDescent="0.25">
      <c r="A22" s="28" t="str">
        <f t="shared" si="0"/>
        <v>IBVS 5623 </v>
      </c>
      <c r="B22" s="6" t="str">
        <f t="shared" si="1"/>
        <v>I</v>
      </c>
      <c r="C22" s="28">
        <f t="shared" si="2"/>
        <v>52767.388700000003</v>
      </c>
      <c r="D22" s="21" t="str">
        <f t="shared" si="3"/>
        <v>vis</v>
      </c>
      <c r="E22" s="61">
        <f>VLOOKUP(C22,Active!C$21:E$973,3,FALSE)</f>
        <v>577.99786727352682</v>
      </c>
      <c r="F22" s="6" t="s">
        <v>106</v>
      </c>
      <c r="G22" s="21" t="str">
        <f t="shared" si="4"/>
        <v>52767.3887</v>
      </c>
      <c r="H22" s="28">
        <f t="shared" si="5"/>
        <v>-3434</v>
      </c>
      <c r="I22" s="62" t="s">
        <v>155</v>
      </c>
      <c r="J22" s="63" t="s">
        <v>156</v>
      </c>
      <c r="K22" s="62">
        <v>-3434</v>
      </c>
      <c r="L22" s="62" t="s">
        <v>157</v>
      </c>
      <c r="M22" s="63" t="s">
        <v>121</v>
      </c>
      <c r="N22" s="63" t="s">
        <v>122</v>
      </c>
      <c r="O22" s="64" t="s">
        <v>128</v>
      </c>
      <c r="P22" s="65" t="s">
        <v>129</v>
      </c>
    </row>
    <row r="23" spans="1:16" ht="12.75" customHeight="1" thickBot="1" x14ac:dyDescent="0.25">
      <c r="A23" s="28" t="str">
        <f t="shared" si="0"/>
        <v>IBVS 5548 </v>
      </c>
      <c r="B23" s="6" t="str">
        <f t="shared" si="1"/>
        <v>II</v>
      </c>
      <c r="C23" s="28">
        <f t="shared" si="2"/>
        <v>52777.386100000003</v>
      </c>
      <c r="D23" s="21" t="str">
        <f t="shared" si="3"/>
        <v>vis</v>
      </c>
      <c r="E23" s="61">
        <f>VLOOKUP(C23,Active!C$21:E$973,3,FALSE)</f>
        <v>593.49672796311961</v>
      </c>
      <c r="F23" s="6" t="s">
        <v>106</v>
      </c>
      <c r="G23" s="21" t="str">
        <f t="shared" si="4"/>
        <v>52777.3861</v>
      </c>
      <c r="H23" s="28">
        <f t="shared" si="5"/>
        <v>-3418.5</v>
      </c>
      <c r="I23" s="62" t="s">
        <v>158</v>
      </c>
      <c r="J23" s="63" t="s">
        <v>159</v>
      </c>
      <c r="K23" s="62">
        <v>-3418.5</v>
      </c>
      <c r="L23" s="62" t="s">
        <v>160</v>
      </c>
      <c r="M23" s="63" t="s">
        <v>121</v>
      </c>
      <c r="N23" s="63" t="s">
        <v>145</v>
      </c>
      <c r="O23" s="64" t="s">
        <v>153</v>
      </c>
      <c r="P23" s="65" t="s">
        <v>154</v>
      </c>
    </row>
    <row r="24" spans="1:16" ht="12.75" customHeight="1" thickBot="1" x14ac:dyDescent="0.25">
      <c r="A24" s="28" t="str">
        <f t="shared" si="0"/>
        <v>IBVS 5548 </v>
      </c>
      <c r="B24" s="6" t="str">
        <f t="shared" si="1"/>
        <v>II</v>
      </c>
      <c r="C24" s="28">
        <f t="shared" si="2"/>
        <v>52797.3825</v>
      </c>
      <c r="D24" s="21" t="str">
        <f t="shared" si="3"/>
        <v>vis</v>
      </c>
      <c r="E24" s="61">
        <f>VLOOKUP(C24,Active!C$21:E$973,3,FALSE)</f>
        <v>624.49692980492932</v>
      </c>
      <c r="F24" s="6" t="s">
        <v>106</v>
      </c>
      <c r="G24" s="21" t="str">
        <f t="shared" si="4"/>
        <v>52797.3825</v>
      </c>
      <c r="H24" s="28">
        <f t="shared" si="5"/>
        <v>-3387.5</v>
      </c>
      <c r="I24" s="62" t="s">
        <v>161</v>
      </c>
      <c r="J24" s="63" t="s">
        <v>162</v>
      </c>
      <c r="K24" s="62">
        <v>-3387.5</v>
      </c>
      <c r="L24" s="62" t="s">
        <v>163</v>
      </c>
      <c r="M24" s="63" t="s">
        <v>121</v>
      </c>
      <c r="N24" s="63" t="s">
        <v>145</v>
      </c>
      <c r="O24" s="64" t="s">
        <v>153</v>
      </c>
      <c r="P24" s="65" t="s">
        <v>154</v>
      </c>
    </row>
    <row r="25" spans="1:16" ht="12.75" customHeight="1" thickBot="1" x14ac:dyDescent="0.25">
      <c r="A25" s="28" t="str">
        <f t="shared" si="0"/>
        <v>IBVS 5548 </v>
      </c>
      <c r="B25" s="6" t="str">
        <f t="shared" si="1"/>
        <v>I</v>
      </c>
      <c r="C25" s="28">
        <f t="shared" si="2"/>
        <v>52798.351000000002</v>
      </c>
      <c r="D25" s="21" t="str">
        <f t="shared" si="3"/>
        <v>vis</v>
      </c>
      <c r="E25" s="61">
        <f>VLOOKUP(C25,Active!C$21:E$973,3,FALSE)</f>
        <v>625.99838484102997</v>
      </c>
      <c r="F25" s="6" t="s">
        <v>106</v>
      </c>
      <c r="G25" s="21" t="str">
        <f t="shared" si="4"/>
        <v>52798.3510</v>
      </c>
      <c r="H25" s="28">
        <f t="shared" si="5"/>
        <v>-3386</v>
      </c>
      <c r="I25" s="62" t="s">
        <v>164</v>
      </c>
      <c r="J25" s="63" t="s">
        <v>165</v>
      </c>
      <c r="K25" s="62">
        <v>-3386</v>
      </c>
      <c r="L25" s="62" t="s">
        <v>166</v>
      </c>
      <c r="M25" s="63" t="s">
        <v>121</v>
      </c>
      <c r="N25" s="63" t="s">
        <v>145</v>
      </c>
      <c r="O25" s="64" t="s">
        <v>153</v>
      </c>
      <c r="P25" s="65" t="s">
        <v>154</v>
      </c>
    </row>
    <row r="26" spans="1:16" ht="12.75" customHeight="1" thickBot="1" x14ac:dyDescent="0.25">
      <c r="A26" s="28" t="str">
        <f t="shared" si="0"/>
        <v>IBVS 5592 </v>
      </c>
      <c r="B26" s="6" t="str">
        <f t="shared" si="1"/>
        <v>I</v>
      </c>
      <c r="C26" s="28">
        <f t="shared" si="2"/>
        <v>53105.388700000003</v>
      </c>
      <c r="D26" s="21" t="str">
        <f t="shared" si="3"/>
        <v>vis</v>
      </c>
      <c r="E26" s="61">
        <f>VLOOKUP(C26,Active!C$21:E$973,3,FALSE)</f>
        <v>1101.9955979917374</v>
      </c>
      <c r="F26" s="6" t="s">
        <v>106</v>
      </c>
      <c r="G26" s="21" t="str">
        <f t="shared" si="4"/>
        <v>53105.3887</v>
      </c>
      <c r="H26" s="28">
        <f t="shared" si="5"/>
        <v>-2910</v>
      </c>
      <c r="I26" s="62" t="s">
        <v>167</v>
      </c>
      <c r="J26" s="63" t="s">
        <v>168</v>
      </c>
      <c r="K26" s="62">
        <v>-2910</v>
      </c>
      <c r="L26" s="62" t="s">
        <v>169</v>
      </c>
      <c r="M26" s="63" t="s">
        <v>121</v>
      </c>
      <c r="N26" s="63" t="s">
        <v>145</v>
      </c>
      <c r="O26" s="64" t="s">
        <v>170</v>
      </c>
      <c r="P26" s="65" t="s">
        <v>171</v>
      </c>
    </row>
    <row r="27" spans="1:16" ht="12.75" customHeight="1" thickBot="1" x14ac:dyDescent="0.25">
      <c r="A27" s="28" t="str">
        <f t="shared" si="0"/>
        <v>BAVM 173 </v>
      </c>
      <c r="B27" s="6" t="str">
        <f t="shared" si="1"/>
        <v>I</v>
      </c>
      <c r="C27" s="28">
        <f t="shared" si="2"/>
        <v>53123.447800000002</v>
      </c>
      <c r="D27" s="21" t="str">
        <f t="shared" si="3"/>
        <v>vis</v>
      </c>
      <c r="E27" s="61">
        <f>VLOOKUP(C27,Active!C$21:E$973,3,FALSE)</f>
        <v>1129.9924246746145</v>
      </c>
      <c r="F27" s="6" t="s">
        <v>106</v>
      </c>
      <c r="G27" s="21" t="str">
        <f t="shared" si="4"/>
        <v>53123.4478</v>
      </c>
      <c r="H27" s="28">
        <f t="shared" si="5"/>
        <v>-2882</v>
      </c>
      <c r="I27" s="62" t="s">
        <v>177</v>
      </c>
      <c r="J27" s="63" t="s">
        <v>178</v>
      </c>
      <c r="K27" s="62">
        <v>-2882</v>
      </c>
      <c r="L27" s="62" t="s">
        <v>179</v>
      </c>
      <c r="M27" s="63" t="s">
        <v>121</v>
      </c>
      <c r="N27" s="63" t="s">
        <v>180</v>
      </c>
      <c r="O27" s="64" t="s">
        <v>181</v>
      </c>
      <c r="P27" s="65" t="s">
        <v>182</v>
      </c>
    </row>
    <row r="28" spans="1:16" ht="12.75" customHeight="1" thickBot="1" x14ac:dyDescent="0.25">
      <c r="A28" s="28" t="str">
        <f t="shared" si="0"/>
        <v>IBVS 5668 </v>
      </c>
      <c r="B28" s="6" t="str">
        <f t="shared" si="1"/>
        <v>I</v>
      </c>
      <c r="C28" s="28">
        <f t="shared" si="2"/>
        <v>53450.485399999998</v>
      </c>
      <c r="D28" s="21" t="str">
        <f t="shared" si="3"/>
        <v>vis</v>
      </c>
      <c r="E28" s="61">
        <f>VLOOKUP(C28,Active!C$21:E$973,3,FALSE)</f>
        <v>1636.9952656791347</v>
      </c>
      <c r="F28" s="6" t="s">
        <v>106</v>
      </c>
      <c r="G28" s="21" t="str">
        <f t="shared" si="4"/>
        <v>53450.4854</v>
      </c>
      <c r="H28" s="28">
        <f t="shared" si="5"/>
        <v>-2375</v>
      </c>
      <c r="I28" s="62" t="s">
        <v>183</v>
      </c>
      <c r="J28" s="63" t="s">
        <v>184</v>
      </c>
      <c r="K28" s="62" t="s">
        <v>185</v>
      </c>
      <c r="L28" s="62" t="s">
        <v>186</v>
      </c>
      <c r="M28" s="63" t="s">
        <v>121</v>
      </c>
      <c r="N28" s="63" t="s">
        <v>145</v>
      </c>
      <c r="O28" s="64" t="s">
        <v>187</v>
      </c>
      <c r="P28" s="65" t="s">
        <v>188</v>
      </c>
    </row>
    <row r="29" spans="1:16" ht="12.75" customHeight="1" thickBot="1" x14ac:dyDescent="0.25">
      <c r="A29" s="28" t="str">
        <f t="shared" si="0"/>
        <v>IBVS 5668 </v>
      </c>
      <c r="B29" s="6" t="str">
        <f t="shared" si="1"/>
        <v>II</v>
      </c>
      <c r="C29" s="28">
        <f t="shared" si="2"/>
        <v>53451.4519</v>
      </c>
      <c r="D29" s="21" t="str">
        <f t="shared" si="3"/>
        <v>vis</v>
      </c>
      <c r="E29" s="61">
        <f>VLOOKUP(C29,Active!C$21:E$973,3,FALSE)</f>
        <v>1638.4936201369462</v>
      </c>
      <c r="F29" s="6" t="s">
        <v>106</v>
      </c>
      <c r="G29" s="21" t="str">
        <f t="shared" si="4"/>
        <v>53451.4519</v>
      </c>
      <c r="H29" s="28">
        <f t="shared" si="5"/>
        <v>-2373.5</v>
      </c>
      <c r="I29" s="62" t="s">
        <v>189</v>
      </c>
      <c r="J29" s="63" t="s">
        <v>190</v>
      </c>
      <c r="K29" s="62" t="s">
        <v>191</v>
      </c>
      <c r="L29" s="62" t="s">
        <v>192</v>
      </c>
      <c r="M29" s="63" t="s">
        <v>121</v>
      </c>
      <c r="N29" s="63" t="s">
        <v>145</v>
      </c>
      <c r="O29" s="64" t="s">
        <v>187</v>
      </c>
      <c r="P29" s="65" t="s">
        <v>188</v>
      </c>
    </row>
    <row r="30" spans="1:16" ht="12.75" customHeight="1" thickBot="1" x14ac:dyDescent="0.25">
      <c r="A30" s="28" t="str">
        <f t="shared" si="0"/>
        <v>IBVS 5668 </v>
      </c>
      <c r="B30" s="6" t="str">
        <f t="shared" si="1"/>
        <v>II</v>
      </c>
      <c r="C30" s="28">
        <f t="shared" si="2"/>
        <v>53460.480600000003</v>
      </c>
      <c r="D30" s="21" t="str">
        <f t="shared" si="3"/>
        <v>vis</v>
      </c>
      <c r="E30" s="61">
        <f>VLOOKUP(C30,Active!C$21:E$973,3,FALSE)</f>
        <v>1652.4907157326174</v>
      </c>
      <c r="F30" s="6" t="s">
        <v>106</v>
      </c>
      <c r="G30" s="21" t="str">
        <f t="shared" si="4"/>
        <v>53460.4806</v>
      </c>
      <c r="H30" s="28">
        <f t="shared" si="5"/>
        <v>-2359.5</v>
      </c>
      <c r="I30" s="62" t="s">
        <v>193</v>
      </c>
      <c r="J30" s="63" t="s">
        <v>194</v>
      </c>
      <c r="K30" s="62" t="s">
        <v>195</v>
      </c>
      <c r="L30" s="62" t="s">
        <v>196</v>
      </c>
      <c r="M30" s="63" t="s">
        <v>121</v>
      </c>
      <c r="N30" s="63" t="s">
        <v>145</v>
      </c>
      <c r="O30" s="64" t="s">
        <v>187</v>
      </c>
      <c r="P30" s="65" t="s">
        <v>188</v>
      </c>
    </row>
    <row r="31" spans="1:16" ht="12.75" customHeight="1" thickBot="1" x14ac:dyDescent="0.25">
      <c r="A31" s="28" t="str">
        <f t="shared" si="0"/>
        <v>BAVM 178 </v>
      </c>
      <c r="B31" s="6" t="str">
        <f t="shared" si="1"/>
        <v>II</v>
      </c>
      <c r="C31" s="28">
        <f t="shared" si="2"/>
        <v>53860.404900000001</v>
      </c>
      <c r="D31" s="21" t="str">
        <f t="shared" si="3"/>
        <v>vis</v>
      </c>
      <c r="E31" s="61">
        <f>VLOOKUP(C31,Active!C$21:E$973,3,FALSE)</f>
        <v>2272.4890164990916</v>
      </c>
      <c r="F31" s="6" t="s">
        <v>106</v>
      </c>
      <c r="G31" s="21" t="str">
        <f t="shared" si="4"/>
        <v>53860.4049</v>
      </c>
      <c r="H31" s="28">
        <f t="shared" si="5"/>
        <v>-1739.5</v>
      </c>
      <c r="I31" s="62" t="s">
        <v>197</v>
      </c>
      <c r="J31" s="63" t="s">
        <v>198</v>
      </c>
      <c r="K31" s="62" t="s">
        <v>199</v>
      </c>
      <c r="L31" s="62" t="s">
        <v>200</v>
      </c>
      <c r="M31" s="63" t="s">
        <v>111</v>
      </c>
      <c r="N31" s="63" t="s">
        <v>180</v>
      </c>
      <c r="O31" s="64" t="s">
        <v>181</v>
      </c>
      <c r="P31" s="65" t="s">
        <v>201</v>
      </c>
    </row>
    <row r="32" spans="1:16" ht="12.75" customHeight="1" thickBot="1" x14ac:dyDescent="0.25">
      <c r="A32" s="28" t="str">
        <f t="shared" si="0"/>
        <v>BAVM 186 </v>
      </c>
      <c r="B32" s="6" t="str">
        <f t="shared" si="1"/>
        <v>I</v>
      </c>
      <c r="C32" s="28">
        <f t="shared" si="2"/>
        <v>54186.473599999998</v>
      </c>
      <c r="D32" s="21" t="str">
        <f t="shared" si="3"/>
        <v>vis</v>
      </c>
      <c r="E32" s="61">
        <f>VLOOKUP(C32,Active!C$21:E$973,3,FALSE)</f>
        <v>2777.9897823518577</v>
      </c>
      <c r="F32" s="6" t="s">
        <v>106</v>
      </c>
      <c r="G32" s="21" t="str">
        <f t="shared" si="4"/>
        <v>54186.4736</v>
      </c>
      <c r="H32" s="28">
        <f t="shared" si="5"/>
        <v>-1234</v>
      </c>
      <c r="I32" s="62" t="s">
        <v>202</v>
      </c>
      <c r="J32" s="63" t="s">
        <v>203</v>
      </c>
      <c r="K32" s="62" t="s">
        <v>204</v>
      </c>
      <c r="L32" s="62" t="s">
        <v>205</v>
      </c>
      <c r="M32" s="63" t="s">
        <v>111</v>
      </c>
      <c r="N32" s="63" t="s">
        <v>206</v>
      </c>
      <c r="O32" s="64" t="s">
        <v>207</v>
      </c>
      <c r="P32" s="65" t="s">
        <v>208</v>
      </c>
    </row>
    <row r="33" spans="1:16" ht="12.75" customHeight="1" thickBot="1" x14ac:dyDescent="0.25">
      <c r="A33" s="28" t="str">
        <f t="shared" si="0"/>
        <v>IBVS 5887 </v>
      </c>
      <c r="B33" s="6" t="str">
        <f t="shared" si="1"/>
        <v>II</v>
      </c>
      <c r="C33" s="28">
        <f t="shared" si="2"/>
        <v>54207.435700000002</v>
      </c>
      <c r="D33" s="21" t="str">
        <f t="shared" si="3"/>
        <v>vis</v>
      </c>
      <c r="E33" s="61">
        <f>VLOOKUP(C33,Active!C$21:E$973,3,FALSE)</f>
        <v>2810.4870984201725</v>
      </c>
      <c r="F33" s="6" t="s">
        <v>106</v>
      </c>
      <c r="G33" s="21" t="str">
        <f t="shared" si="4"/>
        <v>54207.4357</v>
      </c>
      <c r="H33" s="28">
        <f t="shared" si="5"/>
        <v>-1201.5</v>
      </c>
      <c r="I33" s="62" t="s">
        <v>209</v>
      </c>
      <c r="J33" s="63" t="s">
        <v>210</v>
      </c>
      <c r="K33" s="62" t="s">
        <v>211</v>
      </c>
      <c r="L33" s="62" t="s">
        <v>212</v>
      </c>
      <c r="M33" s="63" t="s">
        <v>111</v>
      </c>
      <c r="N33" s="63" t="s">
        <v>213</v>
      </c>
      <c r="O33" s="64" t="s">
        <v>214</v>
      </c>
      <c r="P33" s="65" t="s">
        <v>215</v>
      </c>
    </row>
    <row r="34" spans="1:16" ht="12.75" customHeight="1" thickBot="1" x14ac:dyDescent="0.25">
      <c r="A34" s="28" t="str">
        <f t="shared" si="0"/>
        <v>BAVM 186 </v>
      </c>
      <c r="B34" s="6" t="str">
        <f t="shared" si="1"/>
        <v>I</v>
      </c>
      <c r="C34" s="28">
        <f t="shared" si="2"/>
        <v>54219.372100000001</v>
      </c>
      <c r="D34" s="21" t="str">
        <f t="shared" si="3"/>
        <v>vis</v>
      </c>
      <c r="E34" s="61">
        <f>VLOOKUP(C34,Active!C$21:E$973,3,FALSE)</f>
        <v>2828.991969760244</v>
      </c>
      <c r="F34" s="6" t="s">
        <v>106</v>
      </c>
      <c r="G34" s="21" t="str">
        <f t="shared" si="4"/>
        <v>54219.3721</v>
      </c>
      <c r="H34" s="28">
        <f t="shared" si="5"/>
        <v>-1183</v>
      </c>
      <c r="I34" s="62" t="s">
        <v>216</v>
      </c>
      <c r="J34" s="63" t="s">
        <v>217</v>
      </c>
      <c r="K34" s="62" t="s">
        <v>218</v>
      </c>
      <c r="L34" s="62" t="s">
        <v>219</v>
      </c>
      <c r="M34" s="63" t="s">
        <v>111</v>
      </c>
      <c r="N34" s="63" t="s">
        <v>206</v>
      </c>
      <c r="O34" s="64" t="s">
        <v>220</v>
      </c>
      <c r="P34" s="65" t="s">
        <v>208</v>
      </c>
    </row>
    <row r="35" spans="1:16" ht="12.75" customHeight="1" thickBot="1" x14ac:dyDescent="0.25">
      <c r="A35" s="28" t="str">
        <f t="shared" si="0"/>
        <v>IBVS 5887 </v>
      </c>
      <c r="B35" s="6" t="str">
        <f t="shared" si="1"/>
        <v>I</v>
      </c>
      <c r="C35" s="28">
        <f t="shared" si="2"/>
        <v>54226.465400000001</v>
      </c>
      <c r="D35" s="21" t="str">
        <f t="shared" si="3"/>
        <v>vis</v>
      </c>
      <c r="E35" s="61">
        <f>VLOOKUP(C35,Active!C$21:E$973,3,FALSE)</f>
        <v>2839.9886357463497</v>
      </c>
      <c r="F35" s="6" t="s">
        <v>106</v>
      </c>
      <c r="G35" s="21" t="str">
        <f t="shared" si="4"/>
        <v>54226.4654</v>
      </c>
      <c r="H35" s="28">
        <f t="shared" si="5"/>
        <v>-1172</v>
      </c>
      <c r="I35" s="62" t="s">
        <v>221</v>
      </c>
      <c r="J35" s="63" t="s">
        <v>222</v>
      </c>
      <c r="K35" s="62" t="s">
        <v>223</v>
      </c>
      <c r="L35" s="62" t="s">
        <v>224</v>
      </c>
      <c r="M35" s="63" t="s">
        <v>111</v>
      </c>
      <c r="N35" s="63" t="s">
        <v>213</v>
      </c>
      <c r="O35" s="64" t="s">
        <v>225</v>
      </c>
      <c r="P35" s="65" t="s">
        <v>215</v>
      </c>
    </row>
    <row r="36" spans="1:16" ht="12.75" customHeight="1" thickBot="1" x14ac:dyDescent="0.25">
      <c r="A36" s="28" t="str">
        <f t="shared" si="0"/>
        <v>OEJV 0074 </v>
      </c>
      <c r="B36" s="6" t="str">
        <f t="shared" si="1"/>
        <v>I</v>
      </c>
      <c r="C36" s="28">
        <f t="shared" si="2"/>
        <v>54268.394930000002</v>
      </c>
      <c r="D36" s="21" t="str">
        <f t="shared" si="3"/>
        <v>vis</v>
      </c>
      <c r="E36" s="61">
        <f>VLOOKUP(C36,Active!C$21:E$973,3,FALSE)</f>
        <v>2904.9915309241064</v>
      </c>
      <c r="F36" s="6" t="s">
        <v>106</v>
      </c>
      <c r="G36" s="21" t="str">
        <f t="shared" si="4"/>
        <v>54268.39493</v>
      </c>
      <c r="H36" s="28">
        <f t="shared" si="5"/>
        <v>-1107</v>
      </c>
      <c r="I36" s="62" t="s">
        <v>226</v>
      </c>
      <c r="J36" s="63" t="s">
        <v>227</v>
      </c>
      <c r="K36" s="62" t="s">
        <v>228</v>
      </c>
      <c r="L36" s="62" t="s">
        <v>229</v>
      </c>
      <c r="M36" s="63" t="s">
        <v>111</v>
      </c>
      <c r="N36" s="63" t="s">
        <v>230</v>
      </c>
      <c r="O36" s="64" t="s">
        <v>231</v>
      </c>
      <c r="P36" s="65" t="s">
        <v>232</v>
      </c>
    </row>
    <row r="37" spans="1:16" ht="12.75" customHeight="1" thickBot="1" x14ac:dyDescent="0.25">
      <c r="A37" s="28" t="str">
        <f t="shared" si="0"/>
        <v> JAAVSO 39;177 </v>
      </c>
      <c r="B37" s="6" t="str">
        <f t="shared" si="1"/>
        <v>I</v>
      </c>
      <c r="C37" s="28">
        <f t="shared" si="2"/>
        <v>54623.812299999998</v>
      </c>
      <c r="D37" s="21" t="str">
        <f t="shared" si="3"/>
        <v>vis</v>
      </c>
      <c r="E37" s="61">
        <f>VLOOKUP(C37,Active!C$21:E$973,3,FALSE)</f>
        <v>3455.9912212727227</v>
      </c>
      <c r="F37" s="6" t="s">
        <v>106</v>
      </c>
      <c r="G37" s="21" t="str">
        <f t="shared" si="4"/>
        <v>54623.8123</v>
      </c>
      <c r="H37" s="28">
        <f t="shared" si="5"/>
        <v>-556</v>
      </c>
      <c r="I37" s="62" t="s">
        <v>260</v>
      </c>
      <c r="J37" s="63" t="s">
        <v>261</v>
      </c>
      <c r="K37" s="62" t="s">
        <v>262</v>
      </c>
      <c r="L37" s="62" t="s">
        <v>244</v>
      </c>
      <c r="M37" s="63" t="s">
        <v>111</v>
      </c>
      <c r="N37" s="63" t="s">
        <v>230</v>
      </c>
      <c r="O37" s="64" t="s">
        <v>263</v>
      </c>
      <c r="P37" s="64" t="s">
        <v>264</v>
      </c>
    </row>
    <row r="38" spans="1:16" ht="12.75" customHeight="1" thickBot="1" x14ac:dyDescent="0.25">
      <c r="A38" s="28" t="str">
        <f t="shared" si="0"/>
        <v> JAAVSO 39;177 </v>
      </c>
      <c r="B38" s="6" t="str">
        <f t="shared" si="1"/>
        <v>I</v>
      </c>
      <c r="C38" s="28">
        <f t="shared" si="2"/>
        <v>54623.812599999997</v>
      </c>
      <c r="D38" s="21" t="str">
        <f t="shared" si="3"/>
        <v>vis</v>
      </c>
      <c r="E38" s="61">
        <f>VLOOKUP(C38,Active!C$21:E$973,3,FALSE)</f>
        <v>3455.9916863594653</v>
      </c>
      <c r="F38" s="6" t="s">
        <v>106</v>
      </c>
      <c r="G38" s="21" t="str">
        <f t="shared" si="4"/>
        <v>54623.8126</v>
      </c>
      <c r="H38" s="28">
        <f t="shared" si="5"/>
        <v>-556</v>
      </c>
      <c r="I38" s="62" t="s">
        <v>265</v>
      </c>
      <c r="J38" s="63" t="s">
        <v>266</v>
      </c>
      <c r="K38" s="62" t="s">
        <v>262</v>
      </c>
      <c r="L38" s="62" t="s">
        <v>267</v>
      </c>
      <c r="M38" s="63" t="s">
        <v>111</v>
      </c>
      <c r="N38" s="63" t="s">
        <v>106</v>
      </c>
      <c r="O38" s="64" t="s">
        <v>263</v>
      </c>
      <c r="P38" s="64" t="s">
        <v>264</v>
      </c>
    </row>
    <row r="39" spans="1:16" ht="12.75" customHeight="1" thickBot="1" x14ac:dyDescent="0.25">
      <c r="A39" s="28" t="str">
        <f t="shared" si="0"/>
        <v> JAAVSO 39;177 </v>
      </c>
      <c r="B39" s="6" t="str">
        <f t="shared" si="1"/>
        <v>II</v>
      </c>
      <c r="C39" s="28">
        <f t="shared" si="2"/>
        <v>54624.7791</v>
      </c>
      <c r="D39" s="21" t="str">
        <f t="shared" si="3"/>
        <v>vis</v>
      </c>
      <c r="E39" s="61">
        <f>VLOOKUP(C39,Active!C$21:E$973,3,FALSE)</f>
        <v>3457.4900408172771</v>
      </c>
      <c r="F39" s="6" t="s">
        <v>106</v>
      </c>
      <c r="G39" s="21" t="str">
        <f t="shared" si="4"/>
        <v>54624.7791</v>
      </c>
      <c r="H39" s="28">
        <f t="shared" si="5"/>
        <v>-554.5</v>
      </c>
      <c r="I39" s="62" t="s">
        <v>268</v>
      </c>
      <c r="J39" s="63" t="s">
        <v>269</v>
      </c>
      <c r="K39" s="62" t="s">
        <v>270</v>
      </c>
      <c r="L39" s="62" t="s">
        <v>205</v>
      </c>
      <c r="M39" s="63" t="s">
        <v>111</v>
      </c>
      <c r="N39" s="63" t="s">
        <v>106</v>
      </c>
      <c r="O39" s="64" t="s">
        <v>263</v>
      </c>
      <c r="P39" s="64" t="s">
        <v>264</v>
      </c>
    </row>
    <row r="40" spans="1:16" ht="12.75" customHeight="1" thickBot="1" x14ac:dyDescent="0.25">
      <c r="A40" s="28" t="str">
        <f t="shared" si="0"/>
        <v> JAAVSO 39;177 </v>
      </c>
      <c r="B40" s="6" t="str">
        <f t="shared" si="1"/>
        <v>II</v>
      </c>
      <c r="C40" s="28">
        <f t="shared" si="2"/>
        <v>54624.780299999999</v>
      </c>
      <c r="D40" s="21" t="str">
        <f t="shared" si="3"/>
        <v>vis</v>
      </c>
      <c r="E40" s="61">
        <f>VLOOKUP(C40,Active!C$21:E$973,3,FALSE)</f>
        <v>3457.4919011642482</v>
      </c>
      <c r="F40" s="6" t="s">
        <v>106</v>
      </c>
      <c r="G40" s="21" t="str">
        <f t="shared" si="4"/>
        <v>54624.7803</v>
      </c>
      <c r="H40" s="28">
        <f t="shared" si="5"/>
        <v>-554.5</v>
      </c>
      <c r="I40" s="62" t="s">
        <v>271</v>
      </c>
      <c r="J40" s="63" t="s">
        <v>272</v>
      </c>
      <c r="K40" s="62" t="s">
        <v>270</v>
      </c>
      <c r="L40" s="62" t="s">
        <v>273</v>
      </c>
      <c r="M40" s="63" t="s">
        <v>111</v>
      </c>
      <c r="N40" s="63" t="s">
        <v>230</v>
      </c>
      <c r="O40" s="64" t="s">
        <v>263</v>
      </c>
      <c r="P40" s="64" t="s">
        <v>264</v>
      </c>
    </row>
    <row r="41" spans="1:16" ht="12.75" customHeight="1" thickBot="1" x14ac:dyDescent="0.25">
      <c r="A41" s="28" t="str">
        <f t="shared" si="0"/>
        <v>BAVM 209 </v>
      </c>
      <c r="B41" s="6" t="str">
        <f t="shared" si="1"/>
        <v>II</v>
      </c>
      <c r="C41" s="28">
        <f t="shared" si="2"/>
        <v>54936.3367</v>
      </c>
      <c r="D41" s="21" t="str">
        <f t="shared" si="3"/>
        <v>vis</v>
      </c>
      <c r="E41" s="61">
        <f>VLOOKUP(C41,Active!C$21:E$973,3,FALSE)</f>
        <v>3940.4944058705673</v>
      </c>
      <c r="F41" s="6" t="s">
        <v>106</v>
      </c>
      <c r="G41" s="21" t="str">
        <f t="shared" si="4"/>
        <v>54936.3367</v>
      </c>
      <c r="H41" s="28">
        <f t="shared" si="5"/>
        <v>-71.5</v>
      </c>
      <c r="I41" s="62" t="s">
        <v>274</v>
      </c>
      <c r="J41" s="63" t="s">
        <v>275</v>
      </c>
      <c r="K41" s="62" t="s">
        <v>276</v>
      </c>
      <c r="L41" s="62" t="s">
        <v>277</v>
      </c>
      <c r="M41" s="63" t="s">
        <v>111</v>
      </c>
      <c r="N41" s="66" t="s">
        <v>180</v>
      </c>
      <c r="O41" s="64" t="s">
        <v>278</v>
      </c>
      <c r="P41" s="65" t="s">
        <v>279</v>
      </c>
    </row>
    <row r="42" spans="1:16" ht="12.75" customHeight="1" thickBot="1" x14ac:dyDescent="0.25">
      <c r="A42" s="28" t="str">
        <f t="shared" si="0"/>
        <v>BAVM 209 </v>
      </c>
      <c r="B42" s="6" t="str">
        <f t="shared" si="1"/>
        <v>I</v>
      </c>
      <c r="C42" s="28">
        <f t="shared" si="2"/>
        <v>54982.455600000001</v>
      </c>
      <c r="D42" s="21" t="str">
        <f t="shared" si="3"/>
        <v>vis</v>
      </c>
      <c r="E42" s="61">
        <f>VLOOKUP(C42,Active!C$21:E$973,3,FALSE)</f>
        <v>4011.992035880096</v>
      </c>
      <c r="F42" s="6" t="s">
        <v>106</v>
      </c>
      <c r="G42" s="21" t="str">
        <f t="shared" si="4"/>
        <v>54982.4556</v>
      </c>
      <c r="H42" s="28">
        <f t="shared" si="5"/>
        <v>0</v>
      </c>
      <c r="I42" s="62" t="s">
        <v>280</v>
      </c>
      <c r="J42" s="63" t="s">
        <v>281</v>
      </c>
      <c r="K42" s="62">
        <v>0</v>
      </c>
      <c r="L42" s="62" t="s">
        <v>273</v>
      </c>
      <c r="M42" s="63" t="s">
        <v>111</v>
      </c>
      <c r="N42" s="63" t="s">
        <v>206</v>
      </c>
      <c r="O42" s="64" t="s">
        <v>220</v>
      </c>
      <c r="P42" s="65" t="s">
        <v>279</v>
      </c>
    </row>
    <row r="43" spans="1:16" ht="12.75" customHeight="1" thickBot="1" x14ac:dyDescent="0.25">
      <c r="A43" s="28" t="str">
        <f t="shared" ref="A43:A68" si="6">P43</f>
        <v>IBVS 6007 </v>
      </c>
      <c r="B43" s="6" t="str">
        <f t="shared" ref="B43:B68" si="7">IF(H43=INT(H43),"I","II")</f>
        <v>II</v>
      </c>
      <c r="C43" s="28">
        <f t="shared" ref="C43:C68" si="8">1*G43</f>
        <v>55602.658609999999</v>
      </c>
      <c r="D43" s="21" t="str">
        <f t="shared" ref="D43:D68" si="9">VLOOKUP(F43,I$1:J$5,2,FALSE)</f>
        <v>vis</v>
      </c>
      <c r="E43" s="61">
        <f>VLOOKUP(C43,Active!C$21:E$973,3,FALSE)</f>
        <v>4973.4860294440086</v>
      </c>
      <c r="F43" s="6" t="s">
        <v>106</v>
      </c>
      <c r="G43" s="21" t="str">
        <f t="shared" ref="G43:G68" si="10">MID(I43,3,LEN(I43)-3)</f>
        <v>55602.65861</v>
      </c>
      <c r="H43" s="28">
        <f t="shared" ref="H43:H68" si="11">1*K43</f>
        <v>961.5</v>
      </c>
      <c r="I43" s="62" t="s">
        <v>282</v>
      </c>
      <c r="J43" s="63" t="s">
        <v>283</v>
      </c>
      <c r="K43" s="62">
        <v>961.5</v>
      </c>
      <c r="L43" s="62" t="s">
        <v>284</v>
      </c>
      <c r="M43" s="63" t="s">
        <v>111</v>
      </c>
      <c r="N43" s="63" t="s">
        <v>99</v>
      </c>
      <c r="O43" s="64" t="s">
        <v>285</v>
      </c>
      <c r="P43" s="65" t="s">
        <v>286</v>
      </c>
    </row>
    <row r="44" spans="1:16" ht="12.75" customHeight="1" thickBot="1" x14ac:dyDescent="0.25">
      <c r="A44" s="28" t="str">
        <f t="shared" si="6"/>
        <v>BAVM 220 </v>
      </c>
      <c r="B44" s="6" t="str">
        <f t="shared" si="7"/>
        <v>II</v>
      </c>
      <c r="C44" s="28">
        <f t="shared" si="8"/>
        <v>55628.460700000003</v>
      </c>
      <c r="D44" s="21" t="str">
        <f t="shared" si="9"/>
        <v>vis</v>
      </c>
      <c r="E44" s="61">
        <f>VLOOKUP(C44,Active!C$21:E$973,3,FALSE)</f>
        <v>5013.4867294670539</v>
      </c>
      <c r="F44" s="6" t="s">
        <v>106</v>
      </c>
      <c r="G44" s="21" t="str">
        <f t="shared" si="10"/>
        <v>55628.4607</v>
      </c>
      <c r="H44" s="28">
        <f t="shared" si="11"/>
        <v>1001.5</v>
      </c>
      <c r="I44" s="62" t="s">
        <v>287</v>
      </c>
      <c r="J44" s="63" t="s">
        <v>288</v>
      </c>
      <c r="K44" s="62">
        <v>1001.5</v>
      </c>
      <c r="L44" s="62" t="s">
        <v>289</v>
      </c>
      <c r="M44" s="63" t="s">
        <v>111</v>
      </c>
      <c r="N44" s="66" t="s">
        <v>180</v>
      </c>
      <c r="O44" s="64" t="s">
        <v>278</v>
      </c>
      <c r="P44" s="65" t="s">
        <v>290</v>
      </c>
    </row>
    <row r="45" spans="1:16" ht="12.75" customHeight="1" thickBot="1" x14ac:dyDescent="0.25">
      <c r="A45" s="28" t="str">
        <f t="shared" si="6"/>
        <v>BAVM 220 </v>
      </c>
      <c r="B45" s="6" t="str">
        <f t="shared" si="7"/>
        <v>I</v>
      </c>
      <c r="C45" s="28">
        <f t="shared" si="8"/>
        <v>55642.3295</v>
      </c>
      <c r="D45" s="21" t="str">
        <f t="shared" si="9"/>
        <v>vis</v>
      </c>
      <c r="E45" s="61">
        <f>VLOOKUP(C45,Active!C$21:E$973,3,FALSE)</f>
        <v>5034.9873795492522</v>
      </c>
      <c r="F45" s="6" t="s">
        <v>106</v>
      </c>
      <c r="G45" s="21" t="str">
        <f t="shared" si="10"/>
        <v>55642.3295</v>
      </c>
      <c r="H45" s="28">
        <f t="shared" si="11"/>
        <v>1023</v>
      </c>
      <c r="I45" s="62" t="s">
        <v>291</v>
      </c>
      <c r="J45" s="63" t="s">
        <v>292</v>
      </c>
      <c r="K45" s="62">
        <v>1023</v>
      </c>
      <c r="L45" s="62" t="s">
        <v>135</v>
      </c>
      <c r="M45" s="63" t="s">
        <v>111</v>
      </c>
      <c r="N45" s="66" t="s">
        <v>180</v>
      </c>
      <c r="O45" s="64" t="s">
        <v>278</v>
      </c>
      <c r="P45" s="65" t="s">
        <v>290</v>
      </c>
    </row>
    <row r="46" spans="1:16" ht="12.75" customHeight="1" thickBot="1" x14ac:dyDescent="0.25">
      <c r="A46" s="28" t="str">
        <f t="shared" si="6"/>
        <v>BAVM 220 </v>
      </c>
      <c r="B46" s="6" t="str">
        <f t="shared" si="7"/>
        <v>II</v>
      </c>
      <c r="C46" s="28">
        <f t="shared" si="8"/>
        <v>55642.651299999998</v>
      </c>
      <c r="D46" s="21" t="str">
        <f t="shared" si="9"/>
        <v>vis</v>
      </c>
      <c r="E46" s="61">
        <f>VLOOKUP(C46,Active!C$21:E$973,3,FALSE)</f>
        <v>5035.4862625958322</v>
      </c>
      <c r="F46" s="6" t="s">
        <v>106</v>
      </c>
      <c r="G46" s="21" t="str">
        <f t="shared" si="10"/>
        <v>55642.6513</v>
      </c>
      <c r="H46" s="28">
        <f t="shared" si="11"/>
        <v>1023.5</v>
      </c>
      <c r="I46" s="62" t="s">
        <v>293</v>
      </c>
      <c r="J46" s="63" t="s">
        <v>294</v>
      </c>
      <c r="K46" s="62">
        <v>1023.5</v>
      </c>
      <c r="L46" s="62" t="s">
        <v>295</v>
      </c>
      <c r="M46" s="63" t="s">
        <v>111</v>
      </c>
      <c r="N46" s="66" t="s">
        <v>180</v>
      </c>
      <c r="O46" s="64" t="s">
        <v>278</v>
      </c>
      <c r="P46" s="65" t="s">
        <v>290</v>
      </c>
    </row>
    <row r="47" spans="1:16" ht="12.75" customHeight="1" thickBot="1" x14ac:dyDescent="0.25">
      <c r="A47" s="28" t="str">
        <f t="shared" si="6"/>
        <v>BAVM 220 </v>
      </c>
      <c r="B47" s="6" t="str">
        <f t="shared" si="7"/>
        <v>I</v>
      </c>
      <c r="C47" s="28">
        <f t="shared" si="8"/>
        <v>55758.4352</v>
      </c>
      <c r="D47" s="21" t="str">
        <f t="shared" si="9"/>
        <v>vis</v>
      </c>
      <c r="E47" s="61">
        <f>VLOOKUP(C47,Active!C$21:E$973,3,FALSE)</f>
        <v>5214.9847858316471</v>
      </c>
      <c r="F47" s="6" t="s">
        <v>106</v>
      </c>
      <c r="G47" s="21" t="str">
        <f t="shared" si="10"/>
        <v>55758.4352</v>
      </c>
      <c r="H47" s="28">
        <f t="shared" si="11"/>
        <v>1203</v>
      </c>
      <c r="I47" s="62" t="s">
        <v>296</v>
      </c>
      <c r="J47" s="63" t="s">
        <v>297</v>
      </c>
      <c r="K47" s="62">
        <v>1203</v>
      </c>
      <c r="L47" s="62" t="s">
        <v>298</v>
      </c>
      <c r="M47" s="63" t="s">
        <v>111</v>
      </c>
      <c r="N47" s="63" t="s">
        <v>206</v>
      </c>
      <c r="O47" s="64" t="s">
        <v>220</v>
      </c>
      <c r="P47" s="65" t="s">
        <v>290</v>
      </c>
    </row>
    <row r="48" spans="1:16" ht="12.75" customHeight="1" thickBot="1" x14ac:dyDescent="0.25">
      <c r="A48" s="28" t="str">
        <f t="shared" si="6"/>
        <v>IBVS 6114 </v>
      </c>
      <c r="B48" s="6" t="str">
        <f t="shared" si="7"/>
        <v>II</v>
      </c>
      <c r="C48" s="28">
        <f t="shared" si="8"/>
        <v>55969.686079999999</v>
      </c>
      <c r="D48" s="21" t="str">
        <f t="shared" si="9"/>
        <v>vis</v>
      </c>
      <c r="E48" s="61">
        <f>VLOOKUP(C48,Active!C$21:E$973,3,FALSE)</f>
        <v>5542.4847317849744</v>
      </c>
      <c r="F48" s="6" t="s">
        <v>106</v>
      </c>
      <c r="G48" s="21" t="str">
        <f t="shared" si="10"/>
        <v>55969.68608</v>
      </c>
      <c r="H48" s="28">
        <f t="shared" si="11"/>
        <v>1530.5</v>
      </c>
      <c r="I48" s="62" t="s">
        <v>299</v>
      </c>
      <c r="J48" s="63" t="s">
        <v>300</v>
      </c>
      <c r="K48" s="62">
        <v>1530.5</v>
      </c>
      <c r="L48" s="62" t="s">
        <v>301</v>
      </c>
      <c r="M48" s="63" t="s">
        <v>111</v>
      </c>
      <c r="N48" s="63" t="s">
        <v>230</v>
      </c>
      <c r="O48" s="64" t="s">
        <v>285</v>
      </c>
      <c r="P48" s="65" t="s">
        <v>114</v>
      </c>
    </row>
    <row r="49" spans="1:16" ht="12.75" customHeight="1" thickBot="1" x14ac:dyDescent="0.25">
      <c r="A49" s="28" t="str">
        <f t="shared" si="6"/>
        <v>IBVS 6114 </v>
      </c>
      <c r="B49" s="6" t="str">
        <f t="shared" si="7"/>
        <v>I</v>
      </c>
      <c r="C49" s="28">
        <f t="shared" si="8"/>
        <v>56052.57374</v>
      </c>
      <c r="D49" s="21" t="str">
        <f t="shared" si="9"/>
        <v>vis</v>
      </c>
      <c r="E49" s="61">
        <f>VLOOKUP(C49,Active!C$21:E$973,3,FALSE)</f>
        <v>5670.9845712658698</v>
      </c>
      <c r="F49" s="6" t="s">
        <v>106</v>
      </c>
      <c r="G49" s="21" t="str">
        <f t="shared" si="10"/>
        <v>56052.57374</v>
      </c>
      <c r="H49" s="28">
        <f t="shared" si="11"/>
        <v>1659</v>
      </c>
      <c r="I49" s="62" t="s">
        <v>302</v>
      </c>
      <c r="J49" s="63" t="s">
        <v>303</v>
      </c>
      <c r="K49" s="62">
        <v>1659</v>
      </c>
      <c r="L49" s="62" t="s">
        <v>304</v>
      </c>
      <c r="M49" s="63" t="s">
        <v>111</v>
      </c>
      <c r="N49" s="63" t="s">
        <v>230</v>
      </c>
      <c r="O49" s="64" t="s">
        <v>285</v>
      </c>
      <c r="P49" s="65" t="s">
        <v>114</v>
      </c>
    </row>
    <row r="50" spans="1:16" ht="12.75" customHeight="1" thickBot="1" x14ac:dyDescent="0.25">
      <c r="A50" s="28" t="str">
        <f t="shared" si="6"/>
        <v>BAVM 228 </v>
      </c>
      <c r="B50" s="6" t="str">
        <f t="shared" si="7"/>
        <v>I</v>
      </c>
      <c r="C50" s="28">
        <f t="shared" si="8"/>
        <v>56061.608099999998</v>
      </c>
      <c r="D50" s="21" t="str">
        <f t="shared" si="9"/>
        <v>vis</v>
      </c>
      <c r="E50" s="61">
        <f>VLOOKUP(C50,Active!C$21:E$973,3,FALSE)</f>
        <v>5684.9904414980901</v>
      </c>
      <c r="F50" s="6" t="s">
        <v>106</v>
      </c>
      <c r="G50" s="21" t="str">
        <f t="shared" si="10"/>
        <v>56061.6081</v>
      </c>
      <c r="H50" s="28">
        <f t="shared" si="11"/>
        <v>1673</v>
      </c>
      <c r="I50" s="62" t="s">
        <v>305</v>
      </c>
      <c r="J50" s="63" t="s">
        <v>306</v>
      </c>
      <c r="K50" s="62">
        <v>1673</v>
      </c>
      <c r="L50" s="62" t="s">
        <v>307</v>
      </c>
      <c r="M50" s="63" t="s">
        <v>111</v>
      </c>
      <c r="N50" s="63" t="s">
        <v>206</v>
      </c>
      <c r="O50" s="64" t="s">
        <v>207</v>
      </c>
      <c r="P50" s="65" t="s">
        <v>308</v>
      </c>
    </row>
    <row r="51" spans="1:16" ht="12.75" customHeight="1" thickBot="1" x14ac:dyDescent="0.25">
      <c r="A51" s="28" t="str">
        <f t="shared" si="6"/>
        <v>BAVM 228 </v>
      </c>
      <c r="B51" s="6" t="str">
        <f t="shared" si="7"/>
        <v>II</v>
      </c>
      <c r="C51" s="28">
        <f t="shared" si="8"/>
        <v>56062.571600000003</v>
      </c>
      <c r="D51" s="21" t="str">
        <f t="shared" si="9"/>
        <v>vis</v>
      </c>
      <c r="E51" s="61">
        <f>VLOOKUP(C51,Active!C$21:E$973,3,FALSE)</f>
        <v>5686.4841450884742</v>
      </c>
      <c r="F51" s="6" t="s">
        <v>106</v>
      </c>
      <c r="G51" s="21" t="str">
        <f t="shared" si="10"/>
        <v>56062.5716</v>
      </c>
      <c r="H51" s="28">
        <f t="shared" si="11"/>
        <v>1674.5</v>
      </c>
      <c r="I51" s="62" t="s">
        <v>309</v>
      </c>
      <c r="J51" s="63" t="s">
        <v>310</v>
      </c>
      <c r="K51" s="62">
        <v>1674.5</v>
      </c>
      <c r="L51" s="62" t="s">
        <v>311</v>
      </c>
      <c r="M51" s="63" t="s">
        <v>111</v>
      </c>
      <c r="N51" s="63" t="s">
        <v>206</v>
      </c>
      <c r="O51" s="64" t="s">
        <v>207</v>
      </c>
      <c r="P51" s="65" t="s">
        <v>308</v>
      </c>
    </row>
    <row r="52" spans="1:16" ht="12.75" customHeight="1" thickBot="1" x14ac:dyDescent="0.25">
      <c r="A52" s="28" t="str">
        <f t="shared" si="6"/>
        <v>BAVM 231 </v>
      </c>
      <c r="B52" s="6" t="str">
        <f t="shared" si="7"/>
        <v>I</v>
      </c>
      <c r="C52" s="28">
        <f t="shared" si="8"/>
        <v>56065.475100000003</v>
      </c>
      <c r="D52" s="21" t="str">
        <f t="shared" si="9"/>
        <v>vis</v>
      </c>
      <c r="E52" s="61">
        <f>VLOOKUP(C52,Active!C$21:E$973,3,FALSE)</f>
        <v>5690.9854096184754</v>
      </c>
      <c r="F52" s="6" t="s">
        <v>106</v>
      </c>
      <c r="G52" s="21" t="str">
        <f t="shared" si="10"/>
        <v>56065.4751</v>
      </c>
      <c r="H52" s="28">
        <f t="shared" si="11"/>
        <v>1679</v>
      </c>
      <c r="I52" s="62" t="s">
        <v>312</v>
      </c>
      <c r="J52" s="63" t="s">
        <v>313</v>
      </c>
      <c r="K52" s="62">
        <v>1679</v>
      </c>
      <c r="L52" s="62" t="s">
        <v>314</v>
      </c>
      <c r="M52" s="63" t="s">
        <v>111</v>
      </c>
      <c r="N52" s="66" t="s">
        <v>180</v>
      </c>
      <c r="O52" s="64" t="s">
        <v>181</v>
      </c>
      <c r="P52" s="65" t="s">
        <v>315</v>
      </c>
    </row>
    <row r="53" spans="1:16" ht="12.75" customHeight="1" thickBot="1" x14ac:dyDescent="0.25">
      <c r="A53" s="28" t="str">
        <f t="shared" si="6"/>
        <v>IBVS 6114 </v>
      </c>
      <c r="B53" s="6" t="str">
        <f t="shared" si="7"/>
        <v>I</v>
      </c>
      <c r="C53" s="28">
        <f t="shared" si="8"/>
        <v>56354.449529999998</v>
      </c>
      <c r="D53" s="21" t="str">
        <f t="shared" si="9"/>
        <v>vis</v>
      </c>
      <c r="E53" s="61">
        <f>VLOOKUP(C53,Active!C$21:E$973,3,FALSE)</f>
        <v>6138.9793313805631</v>
      </c>
      <c r="F53" s="6" t="s">
        <v>106</v>
      </c>
      <c r="G53" s="21" t="str">
        <f t="shared" si="10"/>
        <v>56354.44953</v>
      </c>
      <c r="H53" s="28">
        <f t="shared" si="11"/>
        <v>2127</v>
      </c>
      <c r="I53" s="62" t="s">
        <v>316</v>
      </c>
      <c r="J53" s="63" t="s">
        <v>317</v>
      </c>
      <c r="K53" s="62">
        <v>2127</v>
      </c>
      <c r="L53" s="62" t="s">
        <v>318</v>
      </c>
      <c r="M53" s="63" t="s">
        <v>111</v>
      </c>
      <c r="N53" s="63" t="s">
        <v>99</v>
      </c>
      <c r="O53" s="64" t="s">
        <v>285</v>
      </c>
      <c r="P53" s="65" t="s">
        <v>114</v>
      </c>
    </row>
    <row r="54" spans="1:16" ht="12.75" customHeight="1" thickBot="1" x14ac:dyDescent="0.25">
      <c r="A54" s="28" t="str">
        <f t="shared" si="6"/>
        <v>IBVS 6114 </v>
      </c>
      <c r="B54" s="6" t="str">
        <f t="shared" si="7"/>
        <v>II</v>
      </c>
      <c r="C54" s="28">
        <f t="shared" si="8"/>
        <v>56451.530229999997</v>
      </c>
      <c r="D54" s="21" t="str">
        <f t="shared" si="9"/>
        <v>vis</v>
      </c>
      <c r="E54" s="61">
        <f>VLOOKUP(C54,Active!C$21:E$973,3,FALSE)</f>
        <v>6289.4824866957542</v>
      </c>
      <c r="F54" s="6" t="s">
        <v>106</v>
      </c>
      <c r="G54" s="21" t="str">
        <f t="shared" si="10"/>
        <v>56451.53023</v>
      </c>
      <c r="H54" s="28">
        <f t="shared" si="11"/>
        <v>2277.5</v>
      </c>
      <c r="I54" s="62" t="s">
        <v>319</v>
      </c>
      <c r="J54" s="63" t="s">
        <v>320</v>
      </c>
      <c r="K54" s="62">
        <v>2277.5</v>
      </c>
      <c r="L54" s="62" t="s">
        <v>321</v>
      </c>
      <c r="M54" s="63" t="s">
        <v>111</v>
      </c>
      <c r="N54" s="63" t="s">
        <v>230</v>
      </c>
      <c r="O54" s="64" t="s">
        <v>285</v>
      </c>
      <c r="P54" s="65" t="s">
        <v>114</v>
      </c>
    </row>
    <row r="55" spans="1:16" ht="12.75" customHeight="1" thickBot="1" x14ac:dyDescent="0.25">
      <c r="A55" s="28" t="str">
        <f t="shared" si="6"/>
        <v>BAVM 238 </v>
      </c>
      <c r="B55" s="6" t="str">
        <f t="shared" si="7"/>
        <v>I</v>
      </c>
      <c r="C55" s="28">
        <f t="shared" si="8"/>
        <v>56728.5749</v>
      </c>
      <c r="D55" s="21" t="str">
        <f t="shared" si="9"/>
        <v>vis</v>
      </c>
      <c r="E55" s="61">
        <f>VLOOKUP(C55,Active!C$21:E$973,3,FALSE)</f>
        <v>6718.9818310376986</v>
      </c>
      <c r="F55" s="6" t="s">
        <v>106</v>
      </c>
      <c r="G55" s="21" t="str">
        <f t="shared" si="10"/>
        <v>56728.5749</v>
      </c>
      <c r="H55" s="28">
        <f t="shared" si="11"/>
        <v>2707</v>
      </c>
      <c r="I55" s="62" t="s">
        <v>322</v>
      </c>
      <c r="J55" s="63" t="s">
        <v>323</v>
      </c>
      <c r="K55" s="62">
        <v>2707</v>
      </c>
      <c r="L55" s="62" t="s">
        <v>324</v>
      </c>
      <c r="M55" s="63" t="s">
        <v>111</v>
      </c>
      <c r="N55" s="66" t="s">
        <v>180</v>
      </c>
      <c r="O55" s="64" t="s">
        <v>278</v>
      </c>
      <c r="P55" s="65" t="s">
        <v>325</v>
      </c>
    </row>
    <row r="56" spans="1:16" ht="12.75" customHeight="1" thickBot="1" x14ac:dyDescent="0.25">
      <c r="A56" s="28" t="str">
        <f t="shared" si="6"/>
        <v>BAVM 238 </v>
      </c>
      <c r="B56" s="6" t="str">
        <f t="shared" si="7"/>
        <v>I</v>
      </c>
      <c r="C56" s="28">
        <f t="shared" si="8"/>
        <v>56730.510300000002</v>
      </c>
      <c r="D56" s="21" t="str">
        <f t="shared" si="9"/>
        <v>vis</v>
      </c>
      <c r="E56" s="61">
        <f>VLOOKUP(C56,Active!C$21:E$973,3,FALSE)</f>
        <v>6721.9822606472635</v>
      </c>
      <c r="F56" s="6" t="s">
        <v>106</v>
      </c>
      <c r="G56" s="21" t="str">
        <f t="shared" si="10"/>
        <v>56730.5103</v>
      </c>
      <c r="H56" s="28">
        <f t="shared" si="11"/>
        <v>2710</v>
      </c>
      <c r="I56" s="62" t="s">
        <v>326</v>
      </c>
      <c r="J56" s="63" t="s">
        <v>327</v>
      </c>
      <c r="K56" s="62">
        <v>2710</v>
      </c>
      <c r="L56" s="62" t="s">
        <v>328</v>
      </c>
      <c r="M56" s="63" t="s">
        <v>111</v>
      </c>
      <c r="N56" s="66" t="s">
        <v>180</v>
      </c>
      <c r="O56" s="64" t="s">
        <v>181</v>
      </c>
      <c r="P56" s="65" t="s">
        <v>325</v>
      </c>
    </row>
    <row r="57" spans="1:16" ht="12.75" customHeight="1" thickBot="1" x14ac:dyDescent="0.25">
      <c r="A57" s="28" t="str">
        <f t="shared" si="6"/>
        <v>BAVM 238 </v>
      </c>
      <c r="B57" s="6" t="str">
        <f t="shared" si="7"/>
        <v>II</v>
      </c>
      <c r="C57" s="28">
        <f t="shared" si="8"/>
        <v>56736.639199999998</v>
      </c>
      <c r="D57" s="21" t="str">
        <f t="shared" si="9"/>
        <v>vis</v>
      </c>
      <c r="E57" s="61">
        <f>VLOOKUP(C57,Active!C$21:E$973,3,FALSE)</f>
        <v>6731.4838277827575</v>
      </c>
      <c r="F57" s="6" t="s">
        <v>106</v>
      </c>
      <c r="G57" s="21" t="str">
        <f t="shared" si="10"/>
        <v>56736.6392</v>
      </c>
      <c r="H57" s="28">
        <f t="shared" si="11"/>
        <v>2719.5</v>
      </c>
      <c r="I57" s="62" t="s">
        <v>329</v>
      </c>
      <c r="J57" s="63" t="s">
        <v>330</v>
      </c>
      <c r="K57" s="62">
        <v>2719.5</v>
      </c>
      <c r="L57" s="62" t="s">
        <v>331</v>
      </c>
      <c r="M57" s="63" t="s">
        <v>111</v>
      </c>
      <c r="N57" s="66" t="s">
        <v>180</v>
      </c>
      <c r="O57" s="64" t="s">
        <v>181</v>
      </c>
      <c r="P57" s="65" t="s">
        <v>325</v>
      </c>
    </row>
    <row r="58" spans="1:16" ht="12.75" customHeight="1" thickBot="1" x14ac:dyDescent="0.25">
      <c r="A58" s="28" t="str">
        <f t="shared" si="6"/>
        <v>BAVM 238 </v>
      </c>
      <c r="B58" s="6" t="str">
        <f t="shared" si="7"/>
        <v>II</v>
      </c>
      <c r="C58" s="28">
        <f t="shared" si="8"/>
        <v>56742.440199999997</v>
      </c>
      <c r="D58" s="21" t="str">
        <f t="shared" si="9"/>
        <v>vis</v>
      </c>
      <c r="E58" s="61">
        <f>VLOOKUP(C58,Active!C$21:E$973,3,FALSE)</f>
        <v>6740.4770551078936</v>
      </c>
      <c r="F58" s="6" t="s">
        <v>106</v>
      </c>
      <c r="G58" s="21" t="str">
        <f t="shared" si="10"/>
        <v>56742.4402</v>
      </c>
      <c r="H58" s="28">
        <f t="shared" si="11"/>
        <v>2728.5</v>
      </c>
      <c r="I58" s="62" t="s">
        <v>332</v>
      </c>
      <c r="J58" s="63" t="s">
        <v>333</v>
      </c>
      <c r="K58" s="62">
        <v>2728.5</v>
      </c>
      <c r="L58" s="62" t="s">
        <v>334</v>
      </c>
      <c r="M58" s="63" t="s">
        <v>111</v>
      </c>
      <c r="N58" s="63" t="s">
        <v>106</v>
      </c>
      <c r="O58" s="64" t="s">
        <v>181</v>
      </c>
      <c r="P58" s="65" t="s">
        <v>325</v>
      </c>
    </row>
    <row r="59" spans="1:16" ht="12.75" customHeight="1" thickBot="1" x14ac:dyDescent="0.25">
      <c r="A59" s="28" t="str">
        <f t="shared" si="6"/>
        <v>BAVM 238 </v>
      </c>
      <c r="B59" s="6" t="str">
        <f t="shared" si="7"/>
        <v>II</v>
      </c>
      <c r="C59" s="28">
        <f t="shared" si="8"/>
        <v>56744.376900000003</v>
      </c>
      <c r="D59" s="21" t="str">
        <f t="shared" si="9"/>
        <v>vis</v>
      </c>
      <c r="E59" s="61">
        <f>VLOOKUP(C59,Active!C$21:E$973,3,FALSE)</f>
        <v>6743.4795000933518</v>
      </c>
      <c r="F59" s="6" t="s">
        <v>106</v>
      </c>
      <c r="G59" s="21" t="str">
        <f t="shared" si="10"/>
        <v>56744.3769</v>
      </c>
      <c r="H59" s="28">
        <f t="shared" si="11"/>
        <v>2731.5</v>
      </c>
      <c r="I59" s="62" t="s">
        <v>335</v>
      </c>
      <c r="J59" s="63" t="s">
        <v>336</v>
      </c>
      <c r="K59" s="62">
        <v>2731.5</v>
      </c>
      <c r="L59" s="62" t="s">
        <v>337</v>
      </c>
      <c r="M59" s="63" t="s">
        <v>111</v>
      </c>
      <c r="N59" s="66" t="s">
        <v>180</v>
      </c>
      <c r="O59" s="64" t="s">
        <v>181</v>
      </c>
      <c r="P59" s="65" t="s">
        <v>325</v>
      </c>
    </row>
    <row r="60" spans="1:16" ht="12.75" customHeight="1" thickBot="1" x14ac:dyDescent="0.25">
      <c r="A60" s="28" t="str">
        <f t="shared" si="6"/>
        <v>IBVS 6114 </v>
      </c>
      <c r="B60" s="6" t="str">
        <f t="shared" si="7"/>
        <v>I</v>
      </c>
      <c r="C60" s="28">
        <f t="shared" si="8"/>
        <v>56783.402119999999</v>
      </c>
      <c r="D60" s="21" t="str">
        <f t="shared" si="9"/>
        <v>vis</v>
      </c>
      <c r="E60" s="61">
        <f>VLOOKUP(C60,Active!C$21:E$973,3,FALSE)</f>
        <v>6803.9798750068921</v>
      </c>
      <c r="F60" s="6" t="s">
        <v>106</v>
      </c>
      <c r="G60" s="21" t="str">
        <f t="shared" si="10"/>
        <v>56783.40212</v>
      </c>
      <c r="H60" s="28">
        <f t="shared" si="11"/>
        <v>2792</v>
      </c>
      <c r="I60" s="62" t="s">
        <v>338</v>
      </c>
      <c r="J60" s="63" t="s">
        <v>339</v>
      </c>
      <c r="K60" s="62">
        <v>2792</v>
      </c>
      <c r="L60" s="62" t="s">
        <v>340</v>
      </c>
      <c r="M60" s="63" t="s">
        <v>111</v>
      </c>
      <c r="N60" s="63" t="s">
        <v>230</v>
      </c>
      <c r="O60" s="64" t="s">
        <v>285</v>
      </c>
      <c r="P60" s="65" t="s">
        <v>114</v>
      </c>
    </row>
    <row r="61" spans="1:16" ht="12.75" customHeight="1" thickBot="1" x14ac:dyDescent="0.25">
      <c r="A61" s="28" t="str">
        <f t="shared" si="6"/>
        <v>IBVS 6114 </v>
      </c>
      <c r="B61" s="6" t="str">
        <f t="shared" si="7"/>
        <v>II</v>
      </c>
      <c r="C61" s="28">
        <f t="shared" si="8"/>
        <v>56842.423130000003</v>
      </c>
      <c r="D61" s="21" t="str">
        <f t="shared" si="9"/>
        <v>vis</v>
      </c>
      <c r="E61" s="61">
        <f>VLOOKUP(C61,Active!C$21:E$973,3,FALSE)</f>
        <v>6895.4795060858833</v>
      </c>
      <c r="F61" s="6" t="s">
        <v>106</v>
      </c>
      <c r="G61" s="21" t="str">
        <f t="shared" si="10"/>
        <v>56842.42313</v>
      </c>
      <c r="H61" s="28">
        <f t="shared" si="11"/>
        <v>2883.5</v>
      </c>
      <c r="I61" s="62" t="s">
        <v>341</v>
      </c>
      <c r="J61" s="63" t="s">
        <v>342</v>
      </c>
      <c r="K61" s="62">
        <v>2883.5</v>
      </c>
      <c r="L61" s="62" t="s">
        <v>343</v>
      </c>
      <c r="M61" s="63" t="s">
        <v>111</v>
      </c>
      <c r="N61" s="63" t="s">
        <v>99</v>
      </c>
      <c r="O61" s="64" t="s">
        <v>285</v>
      </c>
      <c r="P61" s="65" t="s">
        <v>114</v>
      </c>
    </row>
    <row r="62" spans="1:16" ht="12.75" customHeight="1" thickBot="1" x14ac:dyDescent="0.25">
      <c r="A62" s="28" t="str">
        <f t="shared" si="6"/>
        <v>VSB 43 </v>
      </c>
      <c r="B62" s="6" t="str">
        <f t="shared" si="7"/>
        <v>II</v>
      </c>
      <c r="C62" s="28">
        <f t="shared" si="8"/>
        <v>53121.190900000001</v>
      </c>
      <c r="D62" s="21" t="str">
        <f t="shared" si="9"/>
        <v>vis</v>
      </c>
      <c r="E62" s="61">
        <f>VLOOKUP(C62,Active!C$21:E$973,3,FALSE)</f>
        <v>1126.4935771052119</v>
      </c>
      <c r="F62" s="6" t="s">
        <v>106</v>
      </c>
      <c r="G62" s="21" t="str">
        <f t="shared" si="10"/>
        <v>53121.1909</v>
      </c>
      <c r="H62" s="28">
        <f t="shared" si="11"/>
        <v>-2885.5</v>
      </c>
      <c r="I62" s="62" t="s">
        <v>172</v>
      </c>
      <c r="J62" s="63" t="s">
        <v>173</v>
      </c>
      <c r="K62" s="62">
        <v>-2885.5</v>
      </c>
      <c r="L62" s="62" t="s">
        <v>174</v>
      </c>
      <c r="M62" s="63" t="s">
        <v>121</v>
      </c>
      <c r="N62" s="63" t="s">
        <v>145</v>
      </c>
      <c r="O62" s="64" t="s">
        <v>175</v>
      </c>
      <c r="P62" s="65" t="s">
        <v>176</v>
      </c>
    </row>
    <row r="63" spans="1:16" ht="12.75" customHeight="1" thickBot="1" x14ac:dyDescent="0.25">
      <c r="A63" s="28" t="str">
        <f t="shared" si="6"/>
        <v>OEJV 0094 </v>
      </c>
      <c r="B63" s="6" t="str">
        <f t="shared" si="7"/>
        <v>II</v>
      </c>
      <c r="C63" s="28">
        <f t="shared" si="8"/>
        <v>54512.539199999999</v>
      </c>
      <c r="D63" s="21" t="str">
        <f t="shared" si="9"/>
        <v>vis</v>
      </c>
      <c r="E63" s="61">
        <f>VLOOKUP(C63,Active!C$21:E$973,3,FALSE)</f>
        <v>3283.4857423082858</v>
      </c>
      <c r="F63" s="6" t="s">
        <v>106</v>
      </c>
      <c r="G63" s="21" t="str">
        <f t="shared" si="10"/>
        <v>54512.5392</v>
      </c>
      <c r="H63" s="28">
        <f t="shared" si="11"/>
        <v>-728.5</v>
      </c>
      <c r="I63" s="62" t="s">
        <v>233</v>
      </c>
      <c r="J63" s="63" t="s">
        <v>234</v>
      </c>
      <c r="K63" s="62" t="s">
        <v>235</v>
      </c>
      <c r="L63" s="62" t="s">
        <v>236</v>
      </c>
      <c r="M63" s="63" t="s">
        <v>111</v>
      </c>
      <c r="N63" s="63" t="s">
        <v>106</v>
      </c>
      <c r="O63" s="64" t="s">
        <v>237</v>
      </c>
      <c r="P63" s="65" t="s">
        <v>238</v>
      </c>
    </row>
    <row r="64" spans="1:16" ht="12.75" customHeight="1" thickBot="1" x14ac:dyDescent="0.25">
      <c r="A64" s="28" t="str">
        <f t="shared" si="6"/>
        <v>OEJV 0094 </v>
      </c>
      <c r="B64" s="6" t="str">
        <f t="shared" si="7"/>
        <v>II</v>
      </c>
      <c r="C64" s="28">
        <f t="shared" si="8"/>
        <v>54512.542200000004</v>
      </c>
      <c r="D64" s="21" t="str">
        <f t="shared" si="9"/>
        <v>vis</v>
      </c>
      <c r="E64" s="61">
        <f>VLOOKUP(C64,Active!C$21:E$973,3,FALSE)</f>
        <v>3283.4903931757249</v>
      </c>
      <c r="F64" s="6" t="s">
        <v>106</v>
      </c>
      <c r="G64" s="21" t="str">
        <f t="shared" si="10"/>
        <v>54512.5422</v>
      </c>
      <c r="H64" s="28">
        <f t="shared" si="11"/>
        <v>-728.5</v>
      </c>
      <c r="I64" s="62" t="s">
        <v>239</v>
      </c>
      <c r="J64" s="63" t="s">
        <v>240</v>
      </c>
      <c r="K64" s="62" t="s">
        <v>235</v>
      </c>
      <c r="L64" s="62" t="s">
        <v>241</v>
      </c>
      <c r="M64" s="63" t="s">
        <v>111</v>
      </c>
      <c r="N64" s="63" t="s">
        <v>230</v>
      </c>
      <c r="O64" s="64" t="s">
        <v>237</v>
      </c>
      <c r="P64" s="65" t="s">
        <v>238</v>
      </c>
    </row>
    <row r="65" spans="1:16" ht="12.75" customHeight="1" thickBot="1" x14ac:dyDescent="0.25">
      <c r="A65" s="28" t="str">
        <f t="shared" si="6"/>
        <v>OEJV 0094 </v>
      </c>
      <c r="B65" s="6" t="str">
        <f t="shared" si="7"/>
        <v>II</v>
      </c>
      <c r="C65" s="28">
        <f t="shared" si="8"/>
        <v>54512.542699999998</v>
      </c>
      <c r="D65" s="21" t="str">
        <f t="shared" si="9"/>
        <v>vis</v>
      </c>
      <c r="E65" s="61">
        <f>VLOOKUP(C65,Active!C$21:E$973,3,FALSE)</f>
        <v>3283.4911683202886</v>
      </c>
      <c r="F65" s="6" t="s">
        <v>106</v>
      </c>
      <c r="G65" s="21" t="str">
        <f t="shared" si="10"/>
        <v>54512.5427</v>
      </c>
      <c r="H65" s="28">
        <f t="shared" si="11"/>
        <v>-728.5</v>
      </c>
      <c r="I65" s="62" t="s">
        <v>242</v>
      </c>
      <c r="J65" s="63" t="s">
        <v>243</v>
      </c>
      <c r="K65" s="62" t="s">
        <v>235</v>
      </c>
      <c r="L65" s="62" t="s">
        <v>244</v>
      </c>
      <c r="M65" s="63" t="s">
        <v>111</v>
      </c>
      <c r="N65" s="63" t="s">
        <v>37</v>
      </c>
      <c r="O65" s="64" t="s">
        <v>237</v>
      </c>
      <c r="P65" s="65" t="s">
        <v>238</v>
      </c>
    </row>
    <row r="66" spans="1:16" ht="12.75" customHeight="1" thickBot="1" x14ac:dyDescent="0.25">
      <c r="A66" s="28" t="str">
        <f t="shared" si="6"/>
        <v>VSB 48 </v>
      </c>
      <c r="B66" s="6" t="str">
        <f t="shared" si="7"/>
        <v>I</v>
      </c>
      <c r="C66" s="28">
        <f t="shared" si="8"/>
        <v>54561.239600000001</v>
      </c>
      <c r="D66" s="21" t="str">
        <f t="shared" si="9"/>
        <v>vis</v>
      </c>
      <c r="E66" s="61">
        <f>VLOOKUP(C66,Active!C$21:E$973,3,FALSE)</f>
        <v>3358.9854437434037</v>
      </c>
      <c r="F66" s="6" t="s">
        <v>106</v>
      </c>
      <c r="G66" s="21" t="str">
        <f t="shared" si="10"/>
        <v>54561.2396</v>
      </c>
      <c r="H66" s="28">
        <f t="shared" si="11"/>
        <v>-653</v>
      </c>
      <c r="I66" s="62" t="s">
        <v>245</v>
      </c>
      <c r="J66" s="63" t="s">
        <v>246</v>
      </c>
      <c r="K66" s="62" t="s">
        <v>247</v>
      </c>
      <c r="L66" s="62" t="s">
        <v>248</v>
      </c>
      <c r="M66" s="63" t="s">
        <v>111</v>
      </c>
      <c r="N66" s="63" t="s">
        <v>249</v>
      </c>
      <c r="O66" s="64" t="s">
        <v>250</v>
      </c>
      <c r="P66" s="65" t="s">
        <v>251</v>
      </c>
    </row>
    <row r="67" spans="1:16" ht="12.75" customHeight="1" thickBot="1" x14ac:dyDescent="0.25">
      <c r="A67" s="28" t="str">
        <f t="shared" si="6"/>
        <v>OEJV 0094 </v>
      </c>
      <c r="B67" s="6" t="str">
        <f t="shared" si="7"/>
        <v>I</v>
      </c>
      <c r="C67" s="28">
        <f t="shared" si="8"/>
        <v>54615.427300000003</v>
      </c>
      <c r="D67" s="21" t="str">
        <f t="shared" si="9"/>
        <v>vis</v>
      </c>
      <c r="E67" s="61">
        <f>VLOOKUP(C67,Active!C$21:E$973,3,FALSE)</f>
        <v>3442.9920467991446</v>
      </c>
      <c r="F67" s="6" t="s">
        <v>106</v>
      </c>
      <c r="G67" s="21" t="str">
        <f t="shared" si="10"/>
        <v>54615.4273</v>
      </c>
      <c r="H67" s="28">
        <f t="shared" si="11"/>
        <v>-569</v>
      </c>
      <c r="I67" s="62" t="s">
        <v>252</v>
      </c>
      <c r="J67" s="63" t="s">
        <v>253</v>
      </c>
      <c r="K67" s="62" t="s">
        <v>254</v>
      </c>
      <c r="L67" s="62" t="s">
        <v>255</v>
      </c>
      <c r="M67" s="63" t="s">
        <v>111</v>
      </c>
      <c r="N67" s="63" t="s">
        <v>37</v>
      </c>
      <c r="O67" s="64" t="s">
        <v>256</v>
      </c>
      <c r="P67" s="65" t="s">
        <v>238</v>
      </c>
    </row>
    <row r="68" spans="1:16" ht="12.75" customHeight="1" thickBot="1" x14ac:dyDescent="0.25">
      <c r="A68" s="28" t="str">
        <f t="shared" si="6"/>
        <v>OEJV 0094 </v>
      </c>
      <c r="B68" s="6" t="str">
        <f t="shared" si="7"/>
        <v>I</v>
      </c>
      <c r="C68" s="28">
        <f t="shared" si="8"/>
        <v>54615.427799999998</v>
      </c>
      <c r="D68" s="21" t="str">
        <f t="shared" si="9"/>
        <v>vis</v>
      </c>
      <c r="E68" s="61">
        <f>VLOOKUP(C68,Active!C$21:E$973,3,FALSE)</f>
        <v>3442.9928219437083</v>
      </c>
      <c r="F68" s="6" t="s">
        <v>106</v>
      </c>
      <c r="G68" s="21" t="str">
        <f t="shared" si="10"/>
        <v>54615.4278</v>
      </c>
      <c r="H68" s="28">
        <f t="shared" si="11"/>
        <v>-569</v>
      </c>
      <c r="I68" s="62" t="s">
        <v>257</v>
      </c>
      <c r="J68" s="63" t="s">
        <v>258</v>
      </c>
      <c r="K68" s="62" t="s">
        <v>254</v>
      </c>
      <c r="L68" s="62" t="s">
        <v>259</v>
      </c>
      <c r="M68" s="63" t="s">
        <v>111</v>
      </c>
      <c r="N68" s="63" t="s">
        <v>230</v>
      </c>
      <c r="O68" s="64" t="s">
        <v>256</v>
      </c>
      <c r="P68" s="65" t="s">
        <v>238</v>
      </c>
    </row>
    <row r="69" spans="1:16" x14ac:dyDescent="0.2">
      <c r="B69" s="6"/>
      <c r="F69" s="6"/>
    </row>
    <row r="70" spans="1:16" x14ac:dyDescent="0.2">
      <c r="B70" s="6"/>
      <c r="F70" s="6"/>
    </row>
    <row r="71" spans="1:16" x14ac:dyDescent="0.2">
      <c r="B71" s="6"/>
      <c r="F71" s="6"/>
    </row>
    <row r="72" spans="1:16" x14ac:dyDescent="0.2">
      <c r="B72" s="6"/>
      <c r="F72" s="6"/>
    </row>
    <row r="73" spans="1:16" x14ac:dyDescent="0.2">
      <c r="B73" s="6"/>
      <c r="F73" s="6"/>
    </row>
    <row r="74" spans="1:16" x14ac:dyDescent="0.2">
      <c r="B74" s="6"/>
      <c r="F74" s="6"/>
    </row>
    <row r="75" spans="1:16" x14ac:dyDescent="0.2">
      <c r="B75" s="6"/>
      <c r="F75" s="6"/>
    </row>
    <row r="76" spans="1:16" x14ac:dyDescent="0.2">
      <c r="B76" s="6"/>
      <c r="F76" s="6"/>
    </row>
    <row r="77" spans="1:16" x14ac:dyDescent="0.2">
      <c r="B77" s="6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</sheetData>
  <phoneticPr fontId="8" type="noConversion"/>
  <hyperlinks>
    <hyperlink ref="A3" r:id="rId1"/>
    <hyperlink ref="P11" r:id="rId2" display="http://www.konkoly.hu/cgi-bin/IBVS?6114"/>
    <hyperlink ref="P12" r:id="rId3" display="http://www.konkoly.hu/cgi-bin/IBVS?6114"/>
    <hyperlink ref="P13" r:id="rId4" display="http://www.konkoly.hu/cgi-bin/IBVS?5380"/>
    <hyperlink ref="P14" r:id="rId5" display="http://www.konkoly.hu/cgi-bin/IBVS?5623"/>
    <hyperlink ref="P15" r:id="rId6" display="http://www.konkoly.hu/cgi-bin/IBVS?5623"/>
    <hyperlink ref="P16" r:id="rId7" display="http://www.konkoly.hu/cgi-bin/IBVS?5623"/>
    <hyperlink ref="P17" r:id="rId8" display="http://www.konkoly.hu/cgi-bin/IBVS?5623"/>
    <hyperlink ref="P18" r:id="rId9" display="http://www.konkoly.hu/cgi-bin/IBVS?5623"/>
    <hyperlink ref="P19" r:id="rId10" display="http://www.konkoly.hu/cgi-bin/IBVS?5494"/>
    <hyperlink ref="P20" r:id="rId11" display="http://www.konkoly.hu/cgi-bin/IBVS?5494"/>
    <hyperlink ref="P21" r:id="rId12" display="http://www.konkoly.hu/cgi-bin/IBVS?5548"/>
    <hyperlink ref="P22" r:id="rId13" display="http://www.konkoly.hu/cgi-bin/IBVS?5623"/>
    <hyperlink ref="P23" r:id="rId14" display="http://www.konkoly.hu/cgi-bin/IBVS?5548"/>
    <hyperlink ref="P24" r:id="rId15" display="http://www.konkoly.hu/cgi-bin/IBVS?5548"/>
    <hyperlink ref="P25" r:id="rId16" display="http://www.konkoly.hu/cgi-bin/IBVS?5548"/>
    <hyperlink ref="P26" r:id="rId17" display="http://www.konkoly.hu/cgi-bin/IBVS?5592"/>
    <hyperlink ref="P62" r:id="rId18" display="http://vsolj.cetus-net.org/no43.pdf"/>
    <hyperlink ref="P27" r:id="rId19" display="http://www.bav-astro.de/sfs/BAVM_link.php?BAVMnr=173"/>
    <hyperlink ref="P28" r:id="rId20" display="http://www.konkoly.hu/cgi-bin/IBVS?5668"/>
    <hyperlink ref="P29" r:id="rId21" display="http://www.konkoly.hu/cgi-bin/IBVS?5668"/>
    <hyperlink ref="P30" r:id="rId22" display="http://www.konkoly.hu/cgi-bin/IBVS?5668"/>
    <hyperlink ref="P31" r:id="rId23" display="http://www.bav-astro.de/sfs/BAVM_link.php?BAVMnr=178"/>
    <hyperlink ref="P32" r:id="rId24" display="http://www.bav-astro.de/sfs/BAVM_link.php?BAVMnr=186"/>
    <hyperlink ref="P33" r:id="rId25" display="http://www.konkoly.hu/cgi-bin/IBVS?5887"/>
    <hyperlink ref="P34" r:id="rId26" display="http://www.bav-astro.de/sfs/BAVM_link.php?BAVMnr=186"/>
    <hyperlink ref="P35" r:id="rId27" display="http://www.konkoly.hu/cgi-bin/IBVS?5887"/>
    <hyperlink ref="P36" r:id="rId28" display="http://var.astro.cz/oejv/issues/oejv0074.pdf"/>
    <hyperlink ref="P63" r:id="rId29" display="http://var.astro.cz/oejv/issues/oejv0094.pdf"/>
    <hyperlink ref="P64" r:id="rId30" display="http://var.astro.cz/oejv/issues/oejv0094.pdf"/>
    <hyperlink ref="P65" r:id="rId31" display="http://var.astro.cz/oejv/issues/oejv0094.pdf"/>
    <hyperlink ref="P66" r:id="rId32" display="http://vsolj.cetus-net.org/no48.pdf"/>
    <hyperlink ref="P67" r:id="rId33" display="http://var.astro.cz/oejv/issues/oejv0094.pdf"/>
    <hyperlink ref="P68" r:id="rId34" display="http://var.astro.cz/oejv/issues/oejv0094.pdf"/>
    <hyperlink ref="P41" r:id="rId35" display="http://www.bav-astro.de/sfs/BAVM_link.php?BAVMnr=209"/>
    <hyperlink ref="P42" r:id="rId36" display="http://www.bav-astro.de/sfs/BAVM_link.php?BAVMnr=209"/>
    <hyperlink ref="P43" r:id="rId37" display="http://www.konkoly.hu/cgi-bin/IBVS?6007"/>
    <hyperlink ref="P44" r:id="rId38" display="http://www.bav-astro.de/sfs/BAVM_link.php?BAVMnr=220"/>
    <hyperlink ref="P45" r:id="rId39" display="http://www.bav-astro.de/sfs/BAVM_link.php?BAVMnr=220"/>
    <hyperlink ref="P46" r:id="rId40" display="http://www.bav-astro.de/sfs/BAVM_link.php?BAVMnr=220"/>
    <hyperlink ref="P47" r:id="rId41" display="http://www.bav-astro.de/sfs/BAVM_link.php?BAVMnr=220"/>
    <hyperlink ref="P48" r:id="rId42" display="http://www.konkoly.hu/cgi-bin/IBVS?6114"/>
    <hyperlink ref="P49" r:id="rId43" display="http://www.konkoly.hu/cgi-bin/IBVS?6114"/>
    <hyperlink ref="P50" r:id="rId44" display="http://www.bav-astro.de/sfs/BAVM_link.php?BAVMnr=228"/>
    <hyperlink ref="P51" r:id="rId45" display="http://www.bav-astro.de/sfs/BAVM_link.php?BAVMnr=228"/>
    <hyperlink ref="P52" r:id="rId46" display="http://www.bav-astro.de/sfs/BAVM_link.php?BAVMnr=231"/>
    <hyperlink ref="P53" r:id="rId47" display="http://www.konkoly.hu/cgi-bin/IBVS?6114"/>
    <hyperlink ref="P54" r:id="rId48" display="http://www.konkoly.hu/cgi-bin/IBVS?6114"/>
    <hyperlink ref="P55" r:id="rId49" display="http://www.bav-astro.de/sfs/BAVM_link.php?BAVMnr=238"/>
    <hyperlink ref="P56" r:id="rId50" display="http://www.bav-astro.de/sfs/BAVM_link.php?BAVMnr=238"/>
    <hyperlink ref="P57" r:id="rId51" display="http://www.bav-astro.de/sfs/BAVM_link.php?BAVMnr=238"/>
    <hyperlink ref="P58" r:id="rId52" display="http://www.bav-astro.de/sfs/BAVM_link.php?BAVMnr=238"/>
    <hyperlink ref="P59" r:id="rId53" display="http://www.bav-astro.de/sfs/BAVM_link.php?BAVMnr=238"/>
    <hyperlink ref="P60" r:id="rId54" display="http://www.konkoly.hu/cgi-bin/IBVS?6114"/>
    <hyperlink ref="P61" r:id="rId55" display="http://www.konkoly.hu/cgi-bin/IBVS?6114"/>
  </hyperlinks>
  <pageMargins left="0.75" right="0.75" top="1" bottom="1" header="0.5" footer="0.5"/>
  <pageSetup orientation="portrait" horizontalDpi="300" verticalDpi="300" r:id="rId5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2023-01-02T05:56:19Z</dcterms:modified>
</cp:coreProperties>
</file>