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4486FEC-CEB0-43D9-AAE3-7B771763BD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K40" i="1" s="1"/>
  <c r="Q40" i="1"/>
  <c r="E39" i="1"/>
  <c r="F39" i="1"/>
  <c r="G39" i="1"/>
  <c r="K39" i="1"/>
  <c r="Q39" i="1"/>
  <c r="E38" i="1"/>
  <c r="F38" i="1"/>
  <c r="G38" i="1"/>
  <c r="K38" i="1"/>
  <c r="Q38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34" i="1"/>
  <c r="F34" i="1"/>
  <c r="G34" i="1"/>
  <c r="K34" i="1"/>
  <c r="E36" i="1"/>
  <c r="F36" i="1"/>
  <c r="G36" i="1"/>
  <c r="K36" i="1"/>
  <c r="E37" i="1"/>
  <c r="F37" i="1"/>
  <c r="G37" i="1"/>
  <c r="K37" i="1"/>
  <c r="D9" i="1"/>
  <c r="C9" i="1"/>
  <c r="Q36" i="1"/>
  <c r="Q37" i="1"/>
  <c r="Q35" i="1"/>
  <c r="Q34" i="1"/>
  <c r="Q27" i="1"/>
  <c r="Q28" i="1"/>
  <c r="Q30" i="1"/>
  <c r="Q31" i="1"/>
  <c r="Q32" i="1"/>
  <c r="Q33" i="1"/>
  <c r="E21" i="1"/>
  <c r="F21" i="1"/>
  <c r="G21" i="1"/>
  <c r="K21" i="1"/>
  <c r="F16" i="1"/>
  <c r="F17" i="1" s="1"/>
  <c r="C17" i="1"/>
  <c r="Q29" i="1"/>
  <c r="Q21" i="1"/>
  <c r="Q22" i="1"/>
  <c r="Q23" i="1"/>
  <c r="Q24" i="1"/>
  <c r="Q25" i="1"/>
  <c r="Q26" i="1"/>
  <c r="C12" i="1"/>
  <c r="C11" i="1"/>
  <c r="O40" i="1" l="1"/>
  <c r="C16" i="1"/>
  <c r="D18" i="1" s="1"/>
  <c r="O32" i="1"/>
  <c r="O34" i="1"/>
  <c r="O35" i="1"/>
  <c r="O23" i="1"/>
  <c r="O37" i="1"/>
  <c r="O36" i="1"/>
  <c r="O26" i="1"/>
  <c r="O27" i="1"/>
  <c r="O30" i="1"/>
  <c r="O31" i="1"/>
  <c r="C15" i="1"/>
  <c r="O22" i="1"/>
  <c r="O28" i="1"/>
  <c r="O25" i="1"/>
  <c r="O33" i="1"/>
  <c r="O21" i="1"/>
  <c r="O29" i="1"/>
  <c r="O38" i="1"/>
  <c r="O39" i="1"/>
  <c r="O24" i="1"/>
  <c r="F18" i="1" l="1"/>
  <c r="F19" i="1" s="1"/>
  <c r="C18" i="1"/>
</calcChain>
</file>

<file path=xl/sharedStrings.xml><?xml version="1.0" encoding="utf-8"?>
<sst xmlns="http://schemas.openxmlformats.org/spreadsheetml/2006/main" count="86" uniqueCount="60">
  <si>
    <t>IBVS 6244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</si>
  <si>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</si>
  <si>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</si>
  <si>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</si>
  <si>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</si>
  <si>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</si>
  <si>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</si>
  <si>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</si>
  <si>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</si>
  <si>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</si>
  <si>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</si>
  <si>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</si>
  <si>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</si>
  <si>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</si>
  <si>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</si>
  <si>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</si>
  <si>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</si>
  <si>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</si>
  <si>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</si>
  <si>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</si>
  <si>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</si>
  <si>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</si>
  <si>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</si>
  <si>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</si>
  <si>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</si>
  <si>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</si>
  <si>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</si>
  <si>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</si>
  <si>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</si>
  <si>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</si>
  <si>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</si>
  <si>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</si>
  <si>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</si>
  <si>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</si>
  <si>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</si>
  <si>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</si>
  <si>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</si>
  <si>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</si>
  <si>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</si>
  <si>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</si>
  <si>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II</t>
  </si>
  <si>
    <t>CCD+I</t>
  </si>
  <si>
    <t>IBVS 5690</t>
  </si>
  <si>
    <t>I</t>
  </si>
  <si>
    <t>OEJV 0094</t>
  </si>
  <si>
    <t>OEJV 0107</t>
  </si>
  <si>
    <t>GG Boo / GSC 3034-0593</t>
  </si>
  <si>
    <t>not avail.</t>
  </si>
  <si>
    <t>EW:</t>
  </si>
  <si>
    <t>IBVS 5060</t>
  </si>
  <si>
    <t>-</t>
  </si>
  <si>
    <t>IBVS 5997</t>
  </si>
  <si>
    <t>Add cycle</t>
  </si>
  <si>
    <t>Old Cycle</t>
  </si>
  <si>
    <t>OEJV 0160</t>
  </si>
  <si>
    <t>OEJV 0168</t>
  </si>
  <si>
    <t>vis</t>
  </si>
  <si>
    <t>OEJV 0179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</si>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</sst>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1" fillId="24" borderId="0" xfId="0" applyFont="1" applyFill="1" applyAlignment="1"/>
    <xf numFmtId="0" fontId="15" fillId="0" borderId="0" xfId="0" applyFont="1" applyAlignment="1"/>
    <xf numFmtId="0" fontId="16" fillId="25" borderId="0" xfId="0" applyFont="1" applyFill="1" applyAlignment="1"/>
    <xf numFmtId="0" fontId="5" fillId="26" borderId="0" xfId="0" applyFont="1" applyFill="1" applyAlignment="1">
      <alignment horizontal="left" vertical="center"/>
    </xf>
    <xf numFmtId="0" fontId="5" fillId="26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GG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F5-4FD7-8678-FCC2873D64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F5-4FD7-8678-FCC2873D64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F5-4FD7-8678-FCC2873D64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-0.34356699999625562</c:v>
                </c:pt>
                <c:pt idx="1">
                  <c:v>0</c:v>
                </c:pt>
                <c:pt idx="2">
                  <c:v>-2.2264999999606516E-2</c:v>
                </c:pt>
                <c:pt idx="3">
                  <c:v>7.8650000003108289E-2</c:v>
                </c:pt>
                <c:pt idx="4">
                  <c:v>8.0506000005698297E-2</c:v>
                </c:pt>
                <c:pt idx="5">
                  <c:v>0.10274800000479445</c:v>
                </c:pt>
                <c:pt idx="6">
                  <c:v>0.14966000000276836</c:v>
                </c:pt>
                <c:pt idx="7">
                  <c:v>0.1504620000050636</c:v>
                </c:pt>
                <c:pt idx="8">
                  <c:v>0.15099200000258861</c:v>
                </c:pt>
                <c:pt idx="9">
                  <c:v>0.15345099999831291</c:v>
                </c:pt>
                <c:pt idx="10">
                  <c:v>0.1734440000000177</c:v>
                </c:pt>
                <c:pt idx="11">
                  <c:v>0.17414399999688612</c:v>
                </c:pt>
                <c:pt idx="12">
                  <c:v>0.17364700000325684</c:v>
                </c:pt>
                <c:pt idx="13">
                  <c:v>0.20394700000179</c:v>
                </c:pt>
                <c:pt idx="14">
                  <c:v>0.21914000000106171</c:v>
                </c:pt>
                <c:pt idx="15">
                  <c:v>0.24283600000489969</c:v>
                </c:pt>
                <c:pt idx="16">
                  <c:v>0.24539500000537373</c:v>
                </c:pt>
                <c:pt idx="17">
                  <c:v>0.28658400000131223</c:v>
                </c:pt>
                <c:pt idx="18">
                  <c:v>0.28353600009722868</c:v>
                </c:pt>
                <c:pt idx="19">
                  <c:v>0.16610700000455836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F5-4FD7-8678-FCC2873D64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F5-4FD7-8678-FCC2873D64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F5-4FD7-8678-FCC2873D64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8.9999999999999998E-4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8.9999999999999998E-4</c:v>
                  </c:pt>
                  <c:pt idx="9">
                    <c:v>2.9999999999999997E-4</c:v>
                  </c:pt>
                  <c:pt idx="10">
                    <c:v>1.6000000000000001E-3</c:v>
                  </c:pt>
                  <c:pt idx="11">
                    <c:v>1.6000000000000001E-3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2.9999999999999997E-4</c:v>
                  </c:pt>
                  <c:pt idx="15">
                    <c:v>5.8999999999999999E-3</c:v>
                  </c:pt>
                  <c:pt idx="16">
                    <c:v>8.9999999999999998E-4</c:v>
                  </c:pt>
                  <c:pt idx="17">
                    <c:v>2.8E-3</c:v>
                  </c:pt>
                  <c:pt idx="18">
                    <c:v>2.9999999999999997E-4</c:v>
                  </c:pt>
                  <c:pt idx="19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F5-4FD7-8678-FCC2873D64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-5736.5</c:v>
                </c:pt>
                <c:pt idx="1">
                  <c:v>0</c:v>
                </c:pt>
                <c:pt idx="2">
                  <c:v>82.5</c:v>
                </c:pt>
                <c:pt idx="3">
                  <c:v>1930</c:v>
                </c:pt>
                <c:pt idx="4">
                  <c:v>2127</c:v>
                </c:pt>
                <c:pt idx="5">
                  <c:v>2841</c:v>
                </c:pt>
                <c:pt idx="6">
                  <c:v>4635</c:v>
                </c:pt>
                <c:pt idx="7">
                  <c:v>4649</c:v>
                </c:pt>
                <c:pt idx="8">
                  <c:v>4649</c:v>
                </c:pt>
                <c:pt idx="9">
                  <c:v>4679.5</c:v>
                </c:pt>
                <c:pt idx="10">
                  <c:v>5373</c:v>
                </c:pt>
                <c:pt idx="11">
                  <c:v>5373</c:v>
                </c:pt>
                <c:pt idx="12">
                  <c:v>5396.5</c:v>
                </c:pt>
                <c:pt idx="13">
                  <c:v>6431.5</c:v>
                </c:pt>
                <c:pt idx="14">
                  <c:v>7195</c:v>
                </c:pt>
                <c:pt idx="15">
                  <c:v>8017</c:v>
                </c:pt>
                <c:pt idx="16">
                  <c:v>8047.5</c:v>
                </c:pt>
                <c:pt idx="17">
                  <c:v>9673</c:v>
                </c:pt>
                <c:pt idx="18">
                  <c:v>9582</c:v>
                </c:pt>
                <c:pt idx="19">
                  <c:v>13116.5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-7.6593931430509396E-2</c:v>
                </c:pt>
                <c:pt idx="1">
                  <c:v>4.3863057604152461E-2</c:v>
                </c:pt>
                <c:pt idx="2">
                  <c:v>4.5595420821333603E-2</c:v>
                </c:pt>
                <c:pt idx="3">
                  <c:v>8.4389857715177888E-2</c:v>
                </c:pt>
                <c:pt idx="4">
                  <c:v>8.8526531094386185E-2</c:v>
                </c:pt>
                <c:pt idx="5">
                  <c:v>0.10351934730126294</c:v>
                </c:pt>
                <c:pt idx="6">
                  <c:v>0.14119037289669281</c:v>
                </c:pt>
                <c:pt idx="7">
                  <c:v>0.14148434968506293</c:v>
                </c:pt>
                <c:pt idx="8">
                  <c:v>0.14148434968506293</c:v>
                </c:pt>
                <c:pt idx="9">
                  <c:v>0.14212479911686932</c:v>
                </c:pt>
                <c:pt idx="10">
                  <c:v>0.15668714931220407</c:v>
                </c:pt>
                <c:pt idx="11">
                  <c:v>0.15668714931220407</c:v>
                </c:pt>
                <c:pt idx="12">
                  <c:v>0.15718061034982539</c:v>
                </c:pt>
                <c:pt idx="13">
                  <c:v>0.17891389434718877</c:v>
                </c:pt>
                <c:pt idx="14">
                  <c:v>0.1949461284843742</c:v>
                </c:pt>
                <c:pt idx="15">
                  <c:v>0.21220676563010629</c:v>
                </c:pt>
                <c:pt idx="16">
                  <c:v>0.21284721506191265</c:v>
                </c:pt>
                <c:pt idx="17">
                  <c:v>0.24698002002588768</c:v>
                </c:pt>
                <c:pt idx="18">
                  <c:v>0.24506917090148181</c:v>
                </c:pt>
                <c:pt idx="19">
                  <c:v>0.3192878107939271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F5-4FD7-8678-FCC2873D6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915240"/>
        <c:axId val="1"/>
      </c:scatterChart>
      <c:valAx>
        <c:axId val="785915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915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9E76D5A-A936-AE88-EF7C-12BAAC723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7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46</v>
      </c>
    </row>
    <row r="2" spans="1:6">
      <c r="A2" t="s">
        <v>28</v>
      </c>
      <c r="B2" t="s">
        <v>48</v>
      </c>
      <c r="C2" s="3"/>
      <c r="D2" s="3"/>
    </row>
    <row r="3" spans="1:6" ht="13.5" thickBot="1"/>
    <row r="4" spans="1:6" ht="14.25" thickTop="1" thickBot="1">
      <c r="A4" s="5" t="s">
        <v>5</v>
      </c>
      <c r="C4" s="8" t="s">
        <v>47</v>
      </c>
      <c r="D4" s="9" t="s">
        <v>47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</row>
    <row r="6" spans="1:6">
      <c r="A6" s="5" t="s">
        <v>6</v>
      </c>
    </row>
    <row r="7" spans="1:6">
      <c r="A7" t="s">
        <v>7</v>
      </c>
      <c r="C7">
        <v>53709.360849999997</v>
      </c>
    </row>
    <row r="8" spans="1:6">
      <c r="A8" t="s">
        <v>8</v>
      </c>
      <c r="C8">
        <v>0.42694199999999999</v>
      </c>
      <c r="D8" s="28" t="s">
        <v>45</v>
      </c>
    </row>
    <row r="9" spans="1:6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4.3863057604152461E-2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2.0998342026438046E-5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59309.45139931162</v>
      </c>
      <c r="E15" s="16" t="s">
        <v>52</v>
      </c>
      <c r="F15" s="13">
        <v>1</v>
      </c>
    </row>
    <row r="16" spans="1:6">
      <c r="A16" s="18" t="s">
        <v>9</v>
      </c>
      <c r="B16" s="12"/>
      <c r="C16" s="19">
        <f ca="1">+C8+C12</f>
        <v>0.42696299834202645</v>
      </c>
      <c r="E16" s="16" t="s">
        <v>35</v>
      </c>
      <c r="F16" s="17">
        <f ca="1">NOW()+15018.5+$C$5/24</f>
        <v>59970.778854166667</v>
      </c>
    </row>
    <row r="17" spans="1:17" ht="13.5" thickBot="1">
      <c r="A17" s="16" t="s">
        <v>32</v>
      </c>
      <c r="B17" s="12"/>
      <c r="C17" s="12">
        <f>COUNT(C21:C2191)</f>
        <v>20</v>
      </c>
      <c r="E17" s="16" t="s">
        <v>53</v>
      </c>
      <c r="F17" s="17">
        <f ca="1">ROUND(2*(F16-$C$7)/$C$8,0)/2+F15</f>
        <v>14666.5</v>
      </c>
    </row>
    <row r="18" spans="1:17" ht="14.25" thickTop="1" thickBot="1">
      <c r="A18" s="18" t="s">
        <v>10</v>
      </c>
      <c r="B18" s="12"/>
      <c r="C18" s="21">
        <f ca="1">+C15</f>
        <v>59309.45139931162</v>
      </c>
      <c r="D18" s="22">
        <f ca="1">+C16</f>
        <v>0.42696299834202645</v>
      </c>
      <c r="E18" s="16" t="s">
        <v>36</v>
      </c>
      <c r="F18" s="25">
        <f ca="1">ROUND(2*(F16-$C$15)/$C$16,0)/2+F15</f>
        <v>1550</v>
      </c>
    </row>
    <row r="19" spans="1:17" ht="13.5" thickTop="1">
      <c r="E19" s="16" t="s">
        <v>37</v>
      </c>
      <c r="F19" s="20">
        <f ca="1">+$C$15+$C$16*F18-15018.5-$C$5/24</f>
        <v>44953.139880075098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56</v>
      </c>
      <c r="J20" s="7" t="s">
        <v>1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</row>
    <row r="21" spans="1:17">
      <c r="A21" s="32" t="s">
        <v>49</v>
      </c>
      <c r="B21" s="33" t="s">
        <v>50</v>
      </c>
      <c r="C21" s="32">
        <v>51259.864500000003</v>
      </c>
      <c r="D21" s="32">
        <v>8.9999999999999998E-4</v>
      </c>
      <c r="E21">
        <f t="shared" ref="E21:E37" si="0">+(C21-C$7)/C$8</f>
        <v>-5737.3047158630307</v>
      </c>
      <c r="F21" s="29">
        <f>ROUND(2*E21,0)/2+1</f>
        <v>-5736.5</v>
      </c>
      <c r="G21">
        <f t="shared" ref="G21:G37" si="1">+C21-(C$7+F21*C$8)</f>
        <v>-0.34356699999625562</v>
      </c>
      <c r="K21" s="30">
        <f t="shared" ref="K21:K37" si="2">+G21</f>
        <v>-0.34356699999625562</v>
      </c>
      <c r="O21">
        <f t="shared" ref="O21:O37" ca="1" si="3">+C$11+C$12*$F21</f>
        <v>-7.6593931430509396E-2</v>
      </c>
      <c r="Q21" s="2">
        <f t="shared" ref="Q21:Q37" si="4">+C21-15018.5</f>
        <v>36241.364500000003</v>
      </c>
    </row>
    <row r="22" spans="1:17">
      <c r="A22" s="34" t="s">
        <v>39</v>
      </c>
      <c r="B22" s="35" t="s">
        <v>40</v>
      </c>
      <c r="C22" s="34">
        <v>53709.360849999997</v>
      </c>
      <c r="D22" s="34" t="s">
        <v>41</v>
      </c>
      <c r="E22">
        <f t="shared" si="0"/>
        <v>0</v>
      </c>
      <c r="F22">
        <f>ROUND(2*E22,0)/2</f>
        <v>0</v>
      </c>
      <c r="G22">
        <f t="shared" si="1"/>
        <v>0</v>
      </c>
      <c r="K22" s="30">
        <f t="shared" si="2"/>
        <v>0</v>
      </c>
      <c r="O22">
        <f t="shared" ca="1" si="3"/>
        <v>4.3863057604152461E-2</v>
      </c>
      <c r="Q22" s="2">
        <f t="shared" si="4"/>
        <v>38690.860849999997</v>
      </c>
    </row>
    <row r="23" spans="1:17">
      <c r="A23" s="36" t="s">
        <v>42</v>
      </c>
      <c r="B23" s="37" t="s">
        <v>43</v>
      </c>
      <c r="C23" s="36">
        <v>53744.561300000001</v>
      </c>
      <c r="D23" s="36">
        <v>2.0000000000000001E-4</v>
      </c>
      <c r="E23">
        <f t="shared" si="0"/>
        <v>82.447850059267793</v>
      </c>
      <c r="F23">
        <f>ROUND(2*E23,0)/2</f>
        <v>82.5</v>
      </c>
      <c r="G23">
        <f t="shared" si="1"/>
        <v>-2.2264999999606516E-2</v>
      </c>
      <c r="K23" s="30">
        <f t="shared" si="2"/>
        <v>-2.2264999999606516E-2</v>
      </c>
      <c r="O23">
        <f t="shared" ca="1" si="3"/>
        <v>4.5595420821333603E-2</v>
      </c>
      <c r="Q23" s="2">
        <f t="shared" si="4"/>
        <v>38726.061300000001</v>
      </c>
    </row>
    <row r="24" spans="1:17">
      <c r="A24" s="34" t="s">
        <v>44</v>
      </c>
      <c r="B24" s="35" t="s">
        <v>40</v>
      </c>
      <c r="C24" s="34">
        <v>54533.437559999998</v>
      </c>
      <c r="D24" s="34">
        <v>1.6000000000000001E-3</v>
      </c>
      <c r="E24">
        <f t="shared" si="0"/>
        <v>1930.1842170599314</v>
      </c>
      <c r="F24">
        <f>ROUND(2*E24,0)/2</f>
        <v>1930</v>
      </c>
      <c r="G24">
        <f t="shared" si="1"/>
        <v>7.8650000003108289E-2</v>
      </c>
      <c r="K24" s="30">
        <f t="shared" si="2"/>
        <v>7.8650000003108289E-2</v>
      </c>
      <c r="O24">
        <f t="shared" ca="1" si="3"/>
        <v>8.4389857715177888E-2</v>
      </c>
      <c r="Q24" s="2">
        <f t="shared" si="4"/>
        <v>39514.937559999998</v>
      </c>
    </row>
    <row r="25" spans="1:17">
      <c r="A25" s="34" t="s">
        <v>44</v>
      </c>
      <c r="B25" s="35" t="s">
        <v>40</v>
      </c>
      <c r="C25" s="34">
        <v>54617.546990000003</v>
      </c>
      <c r="D25" s="34">
        <v>5.0000000000000001E-4</v>
      </c>
      <c r="E25">
        <f t="shared" si="0"/>
        <v>2127.1885642546417</v>
      </c>
      <c r="F25">
        <f>ROUND(2*E25,0)/2</f>
        <v>2127</v>
      </c>
      <c r="G25">
        <f t="shared" si="1"/>
        <v>8.0506000005698297E-2</v>
      </c>
      <c r="K25" s="30">
        <f t="shared" si="2"/>
        <v>8.0506000005698297E-2</v>
      </c>
      <c r="O25">
        <f t="shared" ca="1" si="3"/>
        <v>8.8526531094386185E-2</v>
      </c>
      <c r="Q25" s="2">
        <f t="shared" si="4"/>
        <v>39599.046990000003</v>
      </c>
    </row>
    <row r="26" spans="1:17">
      <c r="A26" s="38" t="s">
        <v>45</v>
      </c>
      <c r="B26" s="35" t="s">
        <v>40</v>
      </c>
      <c r="C26" s="34">
        <v>54922.40582</v>
      </c>
      <c r="D26" s="34">
        <v>5.0000000000000001E-4</v>
      </c>
      <c r="E26">
        <f t="shared" si="0"/>
        <v>2841.240660323891</v>
      </c>
      <c r="F26">
        <f>ROUND(2*E26,0)/2</f>
        <v>2841</v>
      </c>
      <c r="G26">
        <f t="shared" si="1"/>
        <v>0.10274800000479445</v>
      </c>
      <c r="K26" s="30">
        <f t="shared" si="2"/>
        <v>0.10274800000479445</v>
      </c>
      <c r="O26">
        <f t="shared" ca="1" si="3"/>
        <v>0.10351934730126294</v>
      </c>
      <c r="Q26" s="2">
        <f t="shared" si="4"/>
        <v>39903.90582</v>
      </c>
    </row>
    <row r="27" spans="1:17">
      <c r="A27" s="41" t="s">
        <v>54</v>
      </c>
      <c r="B27" s="42" t="s">
        <v>43</v>
      </c>
      <c r="C27" s="43">
        <v>55688.386680000003</v>
      </c>
      <c r="D27" s="43">
        <v>2.9999999999999997E-4</v>
      </c>
      <c r="E27">
        <f t="shared" si="0"/>
        <v>4635.3505394175463</v>
      </c>
      <c r="F27" s="31">
        <f t="shared" ref="F27:F39" si="5">ROUND(2*E27,0)/2-0.5</f>
        <v>4635</v>
      </c>
      <c r="G27">
        <f t="shared" si="1"/>
        <v>0.14966000000276836</v>
      </c>
      <c r="K27" s="30">
        <f t="shared" si="2"/>
        <v>0.14966000000276836</v>
      </c>
      <c r="O27">
        <f t="shared" ca="1" si="3"/>
        <v>0.14119037289669281</v>
      </c>
      <c r="Q27" s="2">
        <f t="shared" si="4"/>
        <v>40669.886680000003</v>
      </c>
    </row>
    <row r="28" spans="1:17">
      <c r="A28" s="41" t="s">
        <v>54</v>
      </c>
      <c r="B28" s="42" t="s">
        <v>43</v>
      </c>
      <c r="C28" s="43">
        <v>55694.364670000003</v>
      </c>
      <c r="D28" s="43">
        <v>4.0000000000000002E-4</v>
      </c>
      <c r="E28">
        <f t="shared" si="0"/>
        <v>4649.352417892841</v>
      </c>
      <c r="F28" s="31">
        <f t="shared" si="5"/>
        <v>4649</v>
      </c>
      <c r="G28">
        <f t="shared" si="1"/>
        <v>0.1504620000050636</v>
      </c>
      <c r="K28" s="30">
        <f t="shared" si="2"/>
        <v>0.1504620000050636</v>
      </c>
      <c r="O28">
        <f t="shared" ca="1" si="3"/>
        <v>0.14148434968506293</v>
      </c>
      <c r="Q28" s="2">
        <f t="shared" si="4"/>
        <v>40675.864670000003</v>
      </c>
    </row>
    <row r="29" spans="1:17">
      <c r="A29" s="39" t="s">
        <v>51</v>
      </c>
      <c r="B29" s="40" t="s">
        <v>43</v>
      </c>
      <c r="C29" s="39">
        <v>55694.3652</v>
      </c>
      <c r="D29" s="39">
        <v>8.9999999999999998E-4</v>
      </c>
      <c r="E29">
        <f t="shared" si="0"/>
        <v>4649.3536592792534</v>
      </c>
      <c r="F29" s="31">
        <f t="shared" si="5"/>
        <v>4649</v>
      </c>
      <c r="G29">
        <f t="shared" si="1"/>
        <v>0.15099200000258861</v>
      </c>
      <c r="K29" s="30">
        <f t="shared" si="2"/>
        <v>0.15099200000258861</v>
      </c>
      <c r="O29">
        <f t="shared" ca="1" si="3"/>
        <v>0.14148434968506293</v>
      </c>
      <c r="Q29" s="2">
        <f t="shared" si="4"/>
        <v>40675.8652</v>
      </c>
    </row>
    <row r="30" spans="1:17">
      <c r="A30" s="41" t="s">
        <v>54</v>
      </c>
      <c r="B30" s="42" t="s">
        <v>40</v>
      </c>
      <c r="C30" s="43">
        <v>55707.389389999997</v>
      </c>
      <c r="D30" s="43">
        <v>2.9999999999999997E-4</v>
      </c>
      <c r="E30">
        <f t="shared" si="0"/>
        <v>4679.8594188437755</v>
      </c>
      <c r="F30" s="31">
        <f t="shared" si="5"/>
        <v>4679.5</v>
      </c>
      <c r="G30">
        <f t="shared" si="1"/>
        <v>0.15345099999831291</v>
      </c>
      <c r="K30" s="30">
        <f t="shared" si="2"/>
        <v>0.15345099999831291</v>
      </c>
      <c r="O30">
        <f t="shared" ca="1" si="3"/>
        <v>0.14212479911686932</v>
      </c>
      <c r="Q30" s="2">
        <f t="shared" si="4"/>
        <v>40688.889389999997</v>
      </c>
    </row>
    <row r="31" spans="1:17">
      <c r="A31" s="41" t="s">
        <v>54</v>
      </c>
      <c r="B31" s="42" t="s">
        <v>43</v>
      </c>
      <c r="C31" s="43">
        <v>56003.49366</v>
      </c>
      <c r="D31" s="43">
        <v>1.6000000000000001E-3</v>
      </c>
      <c r="E31">
        <f t="shared" si="0"/>
        <v>5373.4062472185988</v>
      </c>
      <c r="F31" s="31">
        <f t="shared" si="5"/>
        <v>5373</v>
      </c>
      <c r="G31">
        <f t="shared" si="1"/>
        <v>0.1734440000000177</v>
      </c>
      <c r="K31" s="30">
        <f t="shared" si="2"/>
        <v>0.1734440000000177</v>
      </c>
      <c r="O31">
        <f t="shared" ca="1" si="3"/>
        <v>0.15668714931220407</v>
      </c>
      <c r="Q31" s="2">
        <f t="shared" si="4"/>
        <v>40984.99366</v>
      </c>
    </row>
    <row r="32" spans="1:17">
      <c r="A32" s="41" t="s">
        <v>54</v>
      </c>
      <c r="B32" s="42" t="s">
        <v>43</v>
      </c>
      <c r="C32" s="43">
        <v>56003.494359999997</v>
      </c>
      <c r="D32" s="43">
        <v>1.6000000000000001E-3</v>
      </c>
      <c r="E32">
        <f t="shared" si="0"/>
        <v>5373.4078867855578</v>
      </c>
      <c r="F32" s="31">
        <f t="shared" si="5"/>
        <v>5373</v>
      </c>
      <c r="G32">
        <f t="shared" si="1"/>
        <v>0.17414399999688612</v>
      </c>
      <c r="K32" s="30">
        <f t="shared" si="2"/>
        <v>0.17414399999688612</v>
      </c>
      <c r="O32">
        <f t="shared" ca="1" si="3"/>
        <v>0.15668714931220407</v>
      </c>
      <c r="Q32" s="2">
        <f t="shared" si="4"/>
        <v>40984.994359999997</v>
      </c>
    </row>
    <row r="33" spans="1:17">
      <c r="A33" s="41" t="s">
        <v>54</v>
      </c>
      <c r="B33" s="42" t="s">
        <v>40</v>
      </c>
      <c r="C33" s="43">
        <v>56013.527000000002</v>
      </c>
      <c r="D33" s="43">
        <v>5.0000000000000001E-4</v>
      </c>
      <c r="E33">
        <f t="shared" si="0"/>
        <v>5396.9067226930229</v>
      </c>
      <c r="F33" s="31">
        <f t="shared" si="5"/>
        <v>5396.5</v>
      </c>
      <c r="G33">
        <f t="shared" si="1"/>
        <v>0.17364700000325684</v>
      </c>
      <c r="K33" s="30">
        <f t="shared" si="2"/>
        <v>0.17364700000325684</v>
      </c>
      <c r="O33">
        <f t="shared" ca="1" si="3"/>
        <v>0.15718061034982539</v>
      </c>
      <c r="Q33" s="2">
        <f t="shared" si="4"/>
        <v>40995.027000000002</v>
      </c>
    </row>
    <row r="34" spans="1:17">
      <c r="A34" s="43" t="s">
        <v>55</v>
      </c>
      <c r="B34" s="42" t="s">
        <v>40</v>
      </c>
      <c r="C34" s="44">
        <v>56455.44227</v>
      </c>
      <c r="D34" s="43">
        <v>8.0000000000000004E-4</v>
      </c>
      <c r="E34">
        <f t="shared" si="0"/>
        <v>6431.9776925203014</v>
      </c>
      <c r="F34" s="31">
        <f t="shared" si="5"/>
        <v>6431.5</v>
      </c>
      <c r="G34">
        <f t="shared" si="1"/>
        <v>0.20394700000179</v>
      </c>
      <c r="K34" s="30">
        <f t="shared" si="2"/>
        <v>0.20394700000179</v>
      </c>
      <c r="O34">
        <f t="shared" ca="1" si="3"/>
        <v>0.17891389434718877</v>
      </c>
      <c r="Q34" s="2">
        <f t="shared" si="4"/>
        <v>41436.94227</v>
      </c>
    </row>
    <row r="35" spans="1:17">
      <c r="A35" s="43" t="s">
        <v>55</v>
      </c>
      <c r="B35" s="42" t="s">
        <v>43</v>
      </c>
      <c r="C35" s="44">
        <v>56781.427680000001</v>
      </c>
      <c r="D35" s="43">
        <v>2.9999999999999997E-4</v>
      </c>
      <c r="E35">
        <f t="shared" si="0"/>
        <v>7195.5132781502016</v>
      </c>
      <c r="F35" s="31">
        <f t="shared" si="5"/>
        <v>7195</v>
      </c>
      <c r="G35">
        <f t="shared" si="1"/>
        <v>0.21914000000106171</v>
      </c>
      <c r="K35" s="30">
        <f t="shared" si="2"/>
        <v>0.21914000000106171</v>
      </c>
      <c r="O35">
        <f t="shared" ca="1" si="3"/>
        <v>0.1949461284843742</v>
      </c>
      <c r="Q35" s="2">
        <f t="shared" si="4"/>
        <v>41762.927680000001</v>
      </c>
    </row>
    <row r="36" spans="1:17">
      <c r="A36" s="45" t="s">
        <v>2</v>
      </c>
      <c r="B36" s="46" t="s">
        <v>43</v>
      </c>
      <c r="C36" s="47">
        <v>57132.397700000001</v>
      </c>
      <c r="D36" s="47">
        <v>5.8999999999999999E-3</v>
      </c>
      <c r="E36">
        <f t="shared" si="0"/>
        <v>8017.5687798342733</v>
      </c>
      <c r="F36" s="31">
        <f t="shared" si="5"/>
        <v>8017</v>
      </c>
      <c r="G36">
        <f t="shared" si="1"/>
        <v>0.24283600000489969</v>
      </c>
      <c r="K36" s="30">
        <f t="shared" si="2"/>
        <v>0.24283600000489969</v>
      </c>
      <c r="O36">
        <f t="shared" ca="1" si="3"/>
        <v>0.21220676563010629</v>
      </c>
      <c r="Q36" s="2">
        <f t="shared" si="4"/>
        <v>42113.897700000001</v>
      </c>
    </row>
    <row r="37" spans="1:17">
      <c r="A37" s="48" t="s">
        <v>57</v>
      </c>
      <c r="B37" s="49" t="s">
        <v>40</v>
      </c>
      <c r="C37" s="50">
        <v>57145.421990000003</v>
      </c>
      <c r="D37" s="50">
        <v>8.9999999999999998E-4</v>
      </c>
      <c r="E37">
        <f t="shared" si="0"/>
        <v>8048.0747736226594</v>
      </c>
      <c r="F37" s="31">
        <f t="shared" si="5"/>
        <v>8047.5</v>
      </c>
      <c r="G37">
        <f t="shared" si="1"/>
        <v>0.24539500000537373</v>
      </c>
      <c r="K37" s="30">
        <f t="shared" si="2"/>
        <v>0.24539500000537373</v>
      </c>
      <c r="O37">
        <f t="shared" ca="1" si="3"/>
        <v>0.21284721506191265</v>
      </c>
      <c r="Q37" s="2">
        <f t="shared" si="4"/>
        <v>42126.921990000003</v>
      </c>
    </row>
    <row r="38" spans="1:17">
      <c r="A38" s="48" t="s">
        <v>0</v>
      </c>
      <c r="B38" s="51" t="s">
        <v>43</v>
      </c>
      <c r="C38" s="52">
        <v>57839.457399999999</v>
      </c>
      <c r="D38" s="52">
        <v>2.8E-3</v>
      </c>
      <c r="E38">
        <f>+(C38-C$7)/C$8</f>
        <v>9673.6712480852257</v>
      </c>
      <c r="F38" s="31">
        <f t="shared" si="5"/>
        <v>9673</v>
      </c>
      <c r="G38">
        <f>+C38-(C$7+F38*C$8)</f>
        <v>0.28658400000131223</v>
      </c>
      <c r="K38" s="30">
        <f>+G38</f>
        <v>0.28658400000131223</v>
      </c>
      <c r="O38">
        <f ca="1">+C$11+C$12*$F38</f>
        <v>0.24698002002588768</v>
      </c>
      <c r="Q38" s="2">
        <f>+C38-15018.5</f>
        <v>42820.957399999999</v>
      </c>
    </row>
    <row r="39" spans="1:17">
      <c r="A39" s="53" t="s">
        <v>58</v>
      </c>
      <c r="B39" s="54" t="s">
        <v>43</v>
      </c>
      <c r="C39" s="55">
        <v>57800.602630000096</v>
      </c>
      <c r="D39" s="55">
        <v>2.9999999999999997E-4</v>
      </c>
      <c r="E39">
        <f>+(C39-C$7)/C$8</f>
        <v>9582.6641089424284</v>
      </c>
      <c r="F39" s="31">
        <f t="shared" si="5"/>
        <v>9582</v>
      </c>
      <c r="G39">
        <f>+C39-(C$7+F39*C$8)</f>
        <v>0.28353600009722868</v>
      </c>
      <c r="K39" s="30">
        <f>+G39</f>
        <v>0.28353600009722868</v>
      </c>
      <c r="O39">
        <f ca="1">+C$11+C$12*$F39</f>
        <v>0.24506917090148181</v>
      </c>
      <c r="Q39" s="2">
        <f>+C39-15018.5</f>
        <v>42782.102630000096</v>
      </c>
    </row>
    <row r="40" spans="1:17">
      <c r="A40" s="56" t="s">
        <v>59</v>
      </c>
      <c r="B40" s="57" t="s">
        <v>43</v>
      </c>
      <c r="C40" s="58">
        <v>59309.511700000003</v>
      </c>
      <c r="D40" s="56">
        <v>2.5000000000000001E-3</v>
      </c>
      <c r="E40">
        <f>+(C40-C$7)/C$8</f>
        <v>13116.889062214554</v>
      </c>
      <c r="F40" s="31">
        <f t="shared" ref="F40" si="6">ROUND(2*E40,0)/2-0.5</f>
        <v>13116.5</v>
      </c>
      <c r="G40">
        <f>+C40-(C$7+F40*C$8)</f>
        <v>0.16610700000455836</v>
      </c>
      <c r="K40" s="30">
        <f>+G40</f>
        <v>0.16610700000455836</v>
      </c>
      <c r="O40">
        <f ca="1">+C$11+C$12*$F40</f>
        <v>0.3192878107939271</v>
      </c>
      <c r="Q40" s="2">
        <f>+C40-15018.5</f>
        <v>44291.011700000003</v>
      </c>
    </row>
    <row r="41" spans="1:17">
      <c r="C41" s="10"/>
      <c r="D41" s="10"/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</sheetData>
  <protectedRanges>
    <protectedRange sqref="A39:D39" name="Range1"/>
  </protectedRanges>
  <phoneticPr fontId="8" type="noConversion"/>
  <hyperlinks>
    <hyperlink ref="H2990" r:id="rId1" display="http://vsolj.cetus-net.org/bulletin.html" xr:uid="{00000000-0004-0000-0000-000000000000}"/>
    <hyperlink ref="H64730" r:id="rId2" display="http://vsolj.cetus-net.org/bulletin.html" xr:uid="{00000000-0004-0000-0000-000001000000}"/>
    <hyperlink ref="H64723" r:id="rId3" display="https://www.aavso.org/ejaavso" xr:uid="{00000000-0004-0000-0000-000002000000}"/>
    <hyperlink ref="AP1581" r:id="rId4" display="http://cdsbib.u-strasbg.fr/cgi-bin/cdsbib?1990RMxAA..21..381G" xr:uid="{00000000-0004-0000-0000-000003000000}"/>
    <hyperlink ref="AP1578" r:id="rId5" display="http://cdsbib.u-strasbg.fr/cgi-bin/cdsbib?1990RMxAA..21..381G" xr:uid="{00000000-0004-0000-0000-000004000000}"/>
    <hyperlink ref="AP1580" r:id="rId6" display="http://cdsbib.u-strasbg.fr/cgi-bin/cdsbib?1990RMxAA..21..381G" xr:uid="{00000000-0004-0000-0000-000005000000}"/>
    <hyperlink ref="AP1556" r:id="rId7" display="http://cdsbib.u-strasbg.fr/cgi-bin/cdsbib?1990RMxAA..21..381G" xr:uid="{00000000-0004-0000-0000-000006000000}"/>
    <hyperlink ref="I64730" r:id="rId8" display="http://vsolj.cetus-net.org/bulletin.html" xr:uid="{00000000-0004-0000-0000-000007000000}"/>
    <hyperlink ref="AQ1717" r:id="rId9" display="http://cdsbib.u-strasbg.fr/cgi-bin/cdsbib?1990RMxAA..21..381G" xr:uid="{00000000-0004-0000-0000-000008000000}"/>
    <hyperlink ref="AQ3361" r:id="rId10" display="http://cdsbib.u-strasbg.fr/cgi-bin/cdsbib?1990RMxAA..21..381G" xr:uid="{00000000-0004-0000-0000-000009000000}"/>
    <hyperlink ref="AQ1718" r:id="rId11" display="http://cdsbib.u-strasbg.fr/cgi-bin/cdsbib?1990RMxAA..21..381G" xr:uid="{00000000-0004-0000-0000-00000A000000}"/>
    <hyperlink ref="H64727" r:id="rId12" display="https://www.aavso.org/ejaavso" xr:uid="{00000000-0004-0000-0000-00000B000000}"/>
    <hyperlink ref="H2568" r:id="rId13" display="http://vsolj.cetus-net.org/bulletin.html" xr:uid="{00000000-0004-0000-0000-00000C000000}"/>
    <hyperlink ref="AP5806" r:id="rId14" display="http://cdsbib.u-strasbg.fr/cgi-bin/cdsbib?1990RMxAA..21..381G" xr:uid="{00000000-0004-0000-0000-00000D000000}"/>
    <hyperlink ref="AP5809" r:id="rId15" display="http://cdsbib.u-strasbg.fr/cgi-bin/cdsbib?1990RMxAA..21..381G" xr:uid="{00000000-0004-0000-0000-00000E000000}"/>
    <hyperlink ref="AP5807" r:id="rId16" display="http://cdsbib.u-strasbg.fr/cgi-bin/cdsbib?1990RMxAA..21..381G" xr:uid="{00000000-0004-0000-0000-00000F000000}"/>
    <hyperlink ref="AP5785" r:id="rId17" display="http://cdsbib.u-strasbg.fr/cgi-bin/cdsbib?1990RMxAA..21..381G" xr:uid="{00000000-0004-0000-0000-000010000000}"/>
    <hyperlink ref="I2568" r:id="rId18" display="http://vsolj.cetus-net.org/bulletin.html" xr:uid="{00000000-0004-0000-0000-000011000000}"/>
    <hyperlink ref="AQ5919" r:id="rId19" display="http://cdsbib.u-strasbg.fr/cgi-bin/cdsbib?1990RMxAA..21..381G" xr:uid="{00000000-0004-0000-0000-000012000000}"/>
    <hyperlink ref="AQ471" r:id="rId20" display="http://cdsbib.u-strasbg.fr/cgi-bin/cdsbib?1990RMxAA..21..381G" xr:uid="{00000000-0004-0000-0000-000013000000}"/>
    <hyperlink ref="AQ592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2023-01-26T05:41:33Z</dcterms:modified>
</cp:coreProperties>
</file>