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159594F-C773-4046-BCFD-FF951AABAD17}" xr6:coauthVersionLast="47" xr6:coauthVersionMax="47" xr10:uidLastSave="{00000000-0000-0000-0000-000000000000}"/>
  <bookViews>
    <workbookView xWindow="14310" yWindow="450" windowWidth="12975" windowHeight="15060"/>
  </bookViews>
  <sheets>
    <sheet name="Active" sheetId="1" r:id="rId1"/>
    <sheet name="A (2)" sheetId="2" r:id="rId2"/>
    <sheet name="BAV" sheetId="3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5" i="1" l="1"/>
  <c r="W24" i="1"/>
  <c r="E90" i="1"/>
  <c r="F90" i="1" s="1"/>
  <c r="Q90" i="1"/>
  <c r="Q87" i="1"/>
  <c r="Q88" i="1"/>
  <c r="D11" i="1"/>
  <c r="D12" i="1"/>
  <c r="Q81" i="1"/>
  <c r="Q82" i="1"/>
  <c r="Q83" i="1"/>
  <c r="Q84" i="1"/>
  <c r="Q85" i="1"/>
  <c r="Q86" i="1"/>
  <c r="D13" i="1"/>
  <c r="W23" i="1"/>
  <c r="W22" i="1"/>
  <c r="Q89" i="1"/>
  <c r="Q80" i="1"/>
  <c r="W18" i="1"/>
  <c r="Q76" i="1"/>
  <c r="Q77" i="1"/>
  <c r="Q78" i="1"/>
  <c r="Q71" i="1"/>
  <c r="Q72" i="1"/>
  <c r="Q73" i="1"/>
  <c r="Q79" i="1"/>
  <c r="W20" i="1"/>
  <c r="Q21" i="1"/>
  <c r="Q22" i="1"/>
  <c r="Q23" i="1"/>
  <c r="Q24" i="1"/>
  <c r="Q25" i="1"/>
  <c r="Q26" i="1"/>
  <c r="Q27" i="1"/>
  <c r="Q28" i="1"/>
  <c r="Q33" i="1"/>
  <c r="Q44" i="1"/>
  <c r="Q54" i="1"/>
  <c r="Q60" i="1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56" i="3"/>
  <c r="C56" i="3"/>
  <c r="G37" i="3"/>
  <c r="C37" i="3"/>
  <c r="G36" i="3"/>
  <c r="C36" i="3"/>
  <c r="G35" i="3"/>
  <c r="C35" i="3"/>
  <c r="G34" i="3"/>
  <c r="C34" i="3"/>
  <c r="G33" i="3"/>
  <c r="C33" i="3"/>
  <c r="G55" i="3"/>
  <c r="C55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54" i="3"/>
  <c r="C54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53" i="3"/>
  <c r="C53" i="3"/>
  <c r="G14" i="3"/>
  <c r="C14" i="3"/>
  <c r="G13" i="3"/>
  <c r="C13" i="3"/>
  <c r="G12" i="3"/>
  <c r="C12" i="3"/>
  <c r="G11" i="3"/>
  <c r="C11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56" i="3"/>
  <c r="B56" i="3"/>
  <c r="D56" i="3"/>
  <c r="A56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55" i="3"/>
  <c r="B55" i="3"/>
  <c r="D55" i="3"/>
  <c r="A55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54" i="3"/>
  <c r="B54" i="3"/>
  <c r="D54" i="3"/>
  <c r="A54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53" i="3"/>
  <c r="B53" i="3"/>
  <c r="D53" i="3"/>
  <c r="A53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K32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C7" i="2"/>
  <c r="C8" i="2"/>
  <c r="E55" i="2"/>
  <c r="F55" i="2"/>
  <c r="C9" i="2"/>
  <c r="D9" i="2"/>
  <c r="F16" i="2"/>
  <c r="C21" i="2"/>
  <c r="C17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E50" i="2"/>
  <c r="F50" i="2"/>
  <c r="Q50" i="2"/>
  <c r="Q51" i="2"/>
  <c r="Q52" i="2"/>
  <c r="Q53" i="2"/>
  <c r="Q54" i="2"/>
  <c r="Q55" i="2"/>
  <c r="Q56" i="2"/>
  <c r="Q57" i="2"/>
  <c r="Q58" i="2"/>
  <c r="Q59" i="2"/>
  <c r="Q60" i="2"/>
  <c r="Q75" i="1"/>
  <c r="Q74" i="1"/>
  <c r="D9" i="1"/>
  <c r="C9" i="1"/>
  <c r="Q68" i="1"/>
  <c r="Q70" i="1"/>
  <c r="Q69" i="1"/>
  <c r="Q51" i="1"/>
  <c r="Q50" i="1"/>
  <c r="Q67" i="1"/>
  <c r="Q64" i="1"/>
  <c r="Q63" i="1"/>
  <c r="Q62" i="1"/>
  <c r="Q59" i="1"/>
  <c r="Q55" i="1"/>
  <c r="Q66" i="1"/>
  <c r="C7" i="1"/>
  <c r="C8" i="1"/>
  <c r="E34" i="1"/>
  <c r="Q65" i="1"/>
  <c r="Q58" i="1"/>
  <c r="Q57" i="1"/>
  <c r="Q56" i="1"/>
  <c r="Q48" i="1"/>
  <c r="Q45" i="1"/>
  <c r="Q40" i="1"/>
  <c r="Q61" i="1"/>
  <c r="Q53" i="1"/>
  <c r="F16" i="1"/>
  <c r="F17" i="1" s="1"/>
  <c r="Q52" i="1"/>
  <c r="Q49" i="1"/>
  <c r="Q43" i="1"/>
  <c r="Q42" i="1"/>
  <c r="Q46" i="1"/>
  <c r="C17" i="1"/>
  <c r="Q41" i="1"/>
  <c r="Q47" i="1"/>
  <c r="Q29" i="1"/>
  <c r="Q30" i="1"/>
  <c r="Q31" i="1"/>
  <c r="Q32" i="1"/>
  <c r="Q34" i="1"/>
  <c r="Q35" i="1"/>
  <c r="Q36" i="1"/>
  <c r="Q37" i="1"/>
  <c r="Q38" i="1"/>
  <c r="Q39" i="1"/>
  <c r="G50" i="2"/>
  <c r="I50" i="2"/>
  <c r="E49" i="2"/>
  <c r="F49" i="2"/>
  <c r="G49" i="2"/>
  <c r="K49" i="2"/>
  <c r="E45" i="2"/>
  <c r="F45" i="2"/>
  <c r="G45" i="2"/>
  <c r="I45" i="2"/>
  <c r="E41" i="2"/>
  <c r="F41" i="2"/>
  <c r="G41" i="2"/>
  <c r="I41" i="2"/>
  <c r="E37" i="2"/>
  <c r="F37" i="2"/>
  <c r="G37" i="2"/>
  <c r="K37" i="2"/>
  <c r="E33" i="2"/>
  <c r="F33" i="2"/>
  <c r="G33" i="2"/>
  <c r="K33" i="2"/>
  <c r="E36" i="1"/>
  <c r="F36" i="1"/>
  <c r="P36" i="1"/>
  <c r="E39" i="1"/>
  <c r="E40" i="1"/>
  <c r="F40" i="1"/>
  <c r="E41" i="1"/>
  <c r="E42" i="1"/>
  <c r="E52" i="1"/>
  <c r="F52" i="1"/>
  <c r="P52" i="1"/>
  <c r="R52" i="1" s="1"/>
  <c r="T52" i="1" s="1"/>
  <c r="E24" i="1"/>
  <c r="F24" i="1"/>
  <c r="G24" i="1"/>
  <c r="K24" i="1"/>
  <c r="W19" i="1"/>
  <c r="E65" i="1"/>
  <c r="E57" i="1"/>
  <c r="F57" i="1"/>
  <c r="E42" i="2"/>
  <c r="F42" i="2"/>
  <c r="G42" i="2"/>
  <c r="I42" i="2"/>
  <c r="E34" i="2"/>
  <c r="F34" i="2"/>
  <c r="G34" i="2"/>
  <c r="I34" i="2"/>
  <c r="E30" i="2"/>
  <c r="F30" i="2"/>
  <c r="E24" i="2"/>
  <c r="F24" i="2"/>
  <c r="G24" i="2"/>
  <c r="I24" i="2"/>
  <c r="E22" i="2"/>
  <c r="F22" i="2"/>
  <c r="E45" i="1"/>
  <c r="E25" i="3"/>
  <c r="F45" i="1"/>
  <c r="P45" i="1"/>
  <c r="E46" i="1"/>
  <c r="F46" i="1"/>
  <c r="P46" i="1"/>
  <c r="E48" i="1"/>
  <c r="F48" i="1"/>
  <c r="E49" i="1"/>
  <c r="F49" i="1"/>
  <c r="G49" i="1"/>
  <c r="K49" i="1"/>
  <c r="E51" i="1"/>
  <c r="F51" i="1"/>
  <c r="P51" i="1"/>
  <c r="R51" i="1" s="1"/>
  <c r="T51" i="1" s="1"/>
  <c r="E54" i="1"/>
  <c r="F54" i="1"/>
  <c r="E27" i="1"/>
  <c r="F27" i="1"/>
  <c r="E23" i="1"/>
  <c r="F23" i="1"/>
  <c r="G23" i="1"/>
  <c r="K23" i="1"/>
  <c r="E67" i="1"/>
  <c r="F67" i="1"/>
  <c r="U67" i="1"/>
  <c r="P67" i="1"/>
  <c r="R67" i="1" s="1"/>
  <c r="T67" i="1" s="1"/>
  <c r="E64" i="1"/>
  <c r="E41" i="3"/>
  <c r="E60" i="1"/>
  <c r="F60" i="1"/>
  <c r="P60" i="1"/>
  <c r="E56" i="1"/>
  <c r="F56" i="1"/>
  <c r="E72" i="1"/>
  <c r="F72" i="1"/>
  <c r="G52" i="1"/>
  <c r="K52" i="1"/>
  <c r="E50" i="1"/>
  <c r="F50" i="1"/>
  <c r="E26" i="1"/>
  <c r="F26" i="1"/>
  <c r="P26" i="1"/>
  <c r="R26" i="1" s="1"/>
  <c r="T26" i="1" s="1"/>
  <c r="E22" i="1"/>
  <c r="F22" i="1"/>
  <c r="E21" i="1"/>
  <c r="F21" i="1"/>
  <c r="G21" i="1"/>
  <c r="K21" i="1"/>
  <c r="E69" i="1"/>
  <c r="F69" i="1"/>
  <c r="E63" i="1"/>
  <c r="F63" i="1"/>
  <c r="P63" i="1"/>
  <c r="R63" i="1"/>
  <c r="T63" i="1"/>
  <c r="E59" i="1"/>
  <c r="F59" i="1"/>
  <c r="P59" i="1"/>
  <c r="R59" i="1" s="1"/>
  <c r="T59" i="1" s="1"/>
  <c r="E60" i="2"/>
  <c r="F60" i="2"/>
  <c r="G60" i="2"/>
  <c r="K60" i="2"/>
  <c r="E57" i="2"/>
  <c r="F57" i="2"/>
  <c r="G57" i="2"/>
  <c r="E48" i="2"/>
  <c r="F48" i="2"/>
  <c r="E44" i="2"/>
  <c r="F44" i="2"/>
  <c r="G44" i="2"/>
  <c r="I44" i="2"/>
  <c r="E40" i="2"/>
  <c r="F40" i="2"/>
  <c r="G40" i="2"/>
  <c r="I40" i="2"/>
  <c r="E36" i="2"/>
  <c r="F36" i="2"/>
  <c r="G36" i="2"/>
  <c r="I36" i="2"/>
  <c r="E28" i="2"/>
  <c r="F28" i="2"/>
  <c r="G36" i="1"/>
  <c r="E29" i="1"/>
  <c r="E11" i="3"/>
  <c r="F29" i="1"/>
  <c r="P29" i="1"/>
  <c r="E30" i="1"/>
  <c r="F30" i="1"/>
  <c r="P30" i="1"/>
  <c r="E31" i="1"/>
  <c r="F31" i="1"/>
  <c r="P31" i="1"/>
  <c r="R31" i="1" s="1"/>
  <c r="T31" i="1" s="1"/>
  <c r="E32" i="1"/>
  <c r="F32" i="1"/>
  <c r="P32" i="1"/>
  <c r="R32" i="1"/>
  <c r="T32" i="1" s="1"/>
  <c r="P27" i="1"/>
  <c r="R27" i="1" s="1"/>
  <c r="T27" i="1" s="1"/>
  <c r="P23" i="1"/>
  <c r="R23" i="1"/>
  <c r="T23" i="1" s="1"/>
  <c r="E53" i="1"/>
  <c r="G51" i="1"/>
  <c r="J51" i="1"/>
  <c r="E33" i="1"/>
  <c r="F33" i="1"/>
  <c r="G27" i="1"/>
  <c r="K27" i="1"/>
  <c r="E25" i="1"/>
  <c r="F25" i="1"/>
  <c r="P25" i="1"/>
  <c r="R25" i="1"/>
  <c r="T25" i="1" s="1"/>
  <c r="E68" i="1"/>
  <c r="F68" i="1"/>
  <c r="P68" i="1"/>
  <c r="E66" i="1"/>
  <c r="F66" i="1"/>
  <c r="E62" i="1"/>
  <c r="E39" i="3"/>
  <c r="F62" i="1"/>
  <c r="G62" i="1"/>
  <c r="J62" i="1"/>
  <c r="P62" i="1"/>
  <c r="R62" i="1" s="1"/>
  <c r="T62" i="1" s="1"/>
  <c r="G60" i="1"/>
  <c r="K60" i="1"/>
  <c r="E58" i="1"/>
  <c r="F58" i="1"/>
  <c r="P58" i="1"/>
  <c r="R58" i="1"/>
  <c r="T58" i="1" s="1"/>
  <c r="E21" i="3"/>
  <c r="U68" i="1"/>
  <c r="G25" i="1"/>
  <c r="K25" i="1"/>
  <c r="G63" i="1"/>
  <c r="K63" i="1"/>
  <c r="R36" i="1"/>
  <c r="T36" i="1" s="1"/>
  <c r="E37" i="3"/>
  <c r="E26" i="3"/>
  <c r="E56" i="3"/>
  <c r="E48" i="3"/>
  <c r="E17" i="3"/>
  <c r="E47" i="3"/>
  <c r="E22" i="3"/>
  <c r="F41" i="1"/>
  <c r="G41" i="1"/>
  <c r="R60" i="1"/>
  <c r="T60" i="1"/>
  <c r="E28" i="3"/>
  <c r="E51" i="3"/>
  <c r="E13" i="3"/>
  <c r="E36" i="3"/>
  <c r="E49" i="3"/>
  <c r="E50" i="3"/>
  <c r="E23" i="3"/>
  <c r="F42" i="1"/>
  <c r="P42" i="1"/>
  <c r="G58" i="1"/>
  <c r="J58" i="1"/>
  <c r="G59" i="1"/>
  <c r="K59" i="1"/>
  <c r="E44" i="3"/>
  <c r="E12" i="3"/>
  <c r="E27" i="3"/>
  <c r="F53" i="1"/>
  <c r="G53" i="1"/>
  <c r="K53" i="1"/>
  <c r="E32" i="3"/>
  <c r="F65" i="1"/>
  <c r="G65" i="1"/>
  <c r="E42" i="3"/>
  <c r="F39" i="1"/>
  <c r="G39" i="1"/>
  <c r="E20" i="3"/>
  <c r="G31" i="1"/>
  <c r="K31" i="1"/>
  <c r="G26" i="1"/>
  <c r="K26" i="1"/>
  <c r="E55" i="3"/>
  <c r="E31" i="3"/>
  <c r="E43" i="3"/>
  <c r="E53" i="3"/>
  <c r="P65" i="1"/>
  <c r="P53" i="1"/>
  <c r="P41" i="1"/>
  <c r="P39" i="1"/>
  <c r="R39" i="1" s="1"/>
  <c r="T39" i="1" s="1"/>
  <c r="G57" i="1"/>
  <c r="J57" i="1"/>
  <c r="P57" i="1"/>
  <c r="P40" i="1"/>
  <c r="R40" i="1" s="1"/>
  <c r="T40" i="1" s="1"/>
  <c r="G40" i="1"/>
  <c r="J40" i="1"/>
  <c r="P69" i="1"/>
  <c r="G69" i="1"/>
  <c r="K69" i="1"/>
  <c r="F34" i="1"/>
  <c r="E15" i="3"/>
  <c r="R53" i="1"/>
  <c r="T53" i="1" s="1"/>
  <c r="P66" i="1"/>
  <c r="G66" i="1"/>
  <c r="K66" i="1"/>
  <c r="G48" i="1"/>
  <c r="J48" i="1"/>
  <c r="P48" i="1"/>
  <c r="R48" i="1"/>
  <c r="T48" i="1" s="1"/>
  <c r="R41" i="1"/>
  <c r="T41" i="1" s="1"/>
  <c r="K41" i="1"/>
  <c r="G72" i="1"/>
  <c r="K72" i="1"/>
  <c r="P72" i="1"/>
  <c r="R72" i="1"/>
  <c r="T72" i="1" s="1"/>
  <c r="P22" i="1"/>
  <c r="G22" i="1"/>
  <c r="K22" i="1"/>
  <c r="P56" i="1"/>
  <c r="R56" i="1"/>
  <c r="T56" i="1" s="1"/>
  <c r="G56" i="1"/>
  <c r="K56" i="1"/>
  <c r="K65" i="1"/>
  <c r="R65" i="1"/>
  <c r="T65" i="1" s="1"/>
  <c r="G33" i="1"/>
  <c r="K33" i="1"/>
  <c r="P33" i="1"/>
  <c r="R33" i="1"/>
  <c r="T33" i="1" s="1"/>
  <c r="G54" i="1"/>
  <c r="K54" i="1"/>
  <c r="P54" i="1"/>
  <c r="R54" i="1" s="1"/>
  <c r="T54" i="1" s="1"/>
  <c r="P50" i="1"/>
  <c r="G50" i="1"/>
  <c r="J50" i="1"/>
  <c r="E40" i="3"/>
  <c r="G30" i="1"/>
  <c r="K30" i="1"/>
  <c r="P24" i="1"/>
  <c r="R24" i="1"/>
  <c r="T24" i="1" s="1"/>
  <c r="E31" i="2"/>
  <c r="F31" i="2"/>
  <c r="E52" i="2"/>
  <c r="F52" i="2"/>
  <c r="G52" i="2"/>
  <c r="I52" i="2"/>
  <c r="E25" i="2"/>
  <c r="F25" i="2"/>
  <c r="E29" i="2"/>
  <c r="F29" i="2"/>
  <c r="E35" i="2"/>
  <c r="F35" i="2"/>
  <c r="G35" i="2"/>
  <c r="I35" i="2"/>
  <c r="E59" i="2"/>
  <c r="F59" i="2"/>
  <c r="G59" i="2"/>
  <c r="K59" i="2"/>
  <c r="E58" i="2"/>
  <c r="F58" i="2"/>
  <c r="G58" i="2"/>
  <c r="E51" i="2"/>
  <c r="F51" i="2"/>
  <c r="E38" i="2"/>
  <c r="F38" i="2"/>
  <c r="G38" i="2"/>
  <c r="I38" i="2"/>
  <c r="E26" i="2"/>
  <c r="F26" i="2"/>
  <c r="G26" i="2"/>
  <c r="I26" i="2"/>
  <c r="G48" i="2"/>
  <c r="I48" i="2"/>
  <c r="E47" i="2"/>
  <c r="F47" i="2"/>
  <c r="G47" i="2"/>
  <c r="I47" i="2"/>
  <c r="E53" i="2"/>
  <c r="F53" i="2"/>
  <c r="G53" i="2"/>
  <c r="I53" i="2"/>
  <c r="G51" i="2"/>
  <c r="E39" i="2"/>
  <c r="F39" i="2"/>
  <c r="G39" i="2"/>
  <c r="I39" i="2"/>
  <c r="G55" i="2"/>
  <c r="R55" i="2"/>
  <c r="E14" i="3"/>
  <c r="E46" i="3"/>
  <c r="G42" i="1"/>
  <c r="J42" i="1"/>
  <c r="E29" i="3"/>
  <c r="E34" i="3"/>
  <c r="E45" i="3"/>
  <c r="P21" i="1"/>
  <c r="R21" i="1" s="1"/>
  <c r="T21" i="1" s="1"/>
  <c r="G29" i="1"/>
  <c r="K29" i="1"/>
  <c r="E87" i="1"/>
  <c r="F87" i="1"/>
  <c r="E76" i="1"/>
  <c r="F76" i="1"/>
  <c r="P76" i="1"/>
  <c r="E84" i="1"/>
  <c r="F84" i="1"/>
  <c r="G84" i="1"/>
  <c r="K84" i="1"/>
  <c r="G86" i="1"/>
  <c r="K86" i="1"/>
  <c r="E79" i="1"/>
  <c r="F79" i="1"/>
  <c r="P79" i="1"/>
  <c r="E89" i="1"/>
  <c r="F89" i="1"/>
  <c r="P89" i="1"/>
  <c r="E37" i="1"/>
  <c r="E43" i="1"/>
  <c r="E28" i="1"/>
  <c r="E47" i="1"/>
  <c r="F47" i="1"/>
  <c r="E70" i="1"/>
  <c r="F70" i="1"/>
  <c r="E44" i="1"/>
  <c r="E71" i="1"/>
  <c r="F71" i="1"/>
  <c r="G87" i="1"/>
  <c r="K87" i="1"/>
  <c r="E74" i="1"/>
  <c r="F74" i="1"/>
  <c r="P74" i="1"/>
  <c r="G76" i="1"/>
  <c r="K76" i="1"/>
  <c r="E82" i="1"/>
  <c r="F82" i="1"/>
  <c r="P82" i="1"/>
  <c r="E77" i="1"/>
  <c r="F77" i="1"/>
  <c r="P77" i="1"/>
  <c r="G79" i="1"/>
  <c r="K79" i="1"/>
  <c r="E85" i="1"/>
  <c r="F85" i="1"/>
  <c r="P85" i="1"/>
  <c r="G89" i="1"/>
  <c r="K89" i="1"/>
  <c r="E35" i="1"/>
  <c r="E55" i="1"/>
  <c r="E61" i="1"/>
  <c r="E88" i="1"/>
  <c r="F88" i="1"/>
  <c r="P88" i="1"/>
  <c r="G74" i="1"/>
  <c r="K74" i="1"/>
  <c r="E80" i="1"/>
  <c r="F80" i="1"/>
  <c r="P80" i="1"/>
  <c r="R80" i="1" s="1"/>
  <c r="T80" i="1" s="1"/>
  <c r="E75" i="1"/>
  <c r="F75" i="1"/>
  <c r="P75" i="1"/>
  <c r="E83" i="1"/>
  <c r="F83" i="1"/>
  <c r="G85" i="1"/>
  <c r="K85" i="1"/>
  <c r="G88" i="1"/>
  <c r="K88" i="1"/>
  <c r="E78" i="1"/>
  <c r="F78" i="1"/>
  <c r="P78" i="1"/>
  <c r="G80" i="1"/>
  <c r="K80" i="1"/>
  <c r="E86" i="1"/>
  <c r="F86" i="1"/>
  <c r="P86" i="1"/>
  <c r="E73" i="1"/>
  <c r="F73" i="1"/>
  <c r="P73" i="1"/>
  <c r="E81" i="1"/>
  <c r="F81" i="1"/>
  <c r="P81" i="1"/>
  <c r="G83" i="1"/>
  <c r="K83" i="1"/>
  <c r="E56" i="2"/>
  <c r="F56" i="2"/>
  <c r="G56" i="2"/>
  <c r="F64" i="1"/>
  <c r="Q21" i="2"/>
  <c r="E27" i="2"/>
  <c r="F27" i="2"/>
  <c r="G27" i="2"/>
  <c r="K27" i="2"/>
  <c r="E21" i="2"/>
  <c r="F21" i="2"/>
  <c r="E35" i="3"/>
  <c r="G45" i="1"/>
  <c r="J45" i="1"/>
  <c r="E32" i="2"/>
  <c r="F32" i="2"/>
  <c r="G32" i="2"/>
  <c r="I32" i="2"/>
  <c r="E54" i="2"/>
  <c r="F54" i="2"/>
  <c r="G54" i="2"/>
  <c r="K54" i="2"/>
  <c r="G46" i="1"/>
  <c r="P49" i="1"/>
  <c r="R49" i="1" s="1"/>
  <c r="T49" i="1" s="1"/>
  <c r="E46" i="2"/>
  <c r="F46" i="2"/>
  <c r="G46" i="2"/>
  <c r="I46" i="2"/>
  <c r="E38" i="1"/>
  <c r="E23" i="2"/>
  <c r="F23" i="2"/>
  <c r="G23" i="2"/>
  <c r="I23" i="2"/>
  <c r="E43" i="2"/>
  <c r="F43" i="2"/>
  <c r="G43" i="2"/>
  <c r="I43" i="2"/>
  <c r="P83" i="1"/>
  <c r="R83" i="1" s="1"/>
  <c r="T83" i="1" s="1"/>
  <c r="E30" i="3"/>
  <c r="P84" i="1"/>
  <c r="P87" i="1"/>
  <c r="R87" i="1" s="1"/>
  <c r="T87" i="1" s="1"/>
  <c r="W21" i="1"/>
  <c r="R77" i="1"/>
  <c r="T77" i="1" s="1"/>
  <c r="P70" i="1"/>
  <c r="R70" i="1"/>
  <c r="T70" i="1" s="1"/>
  <c r="G70" i="1"/>
  <c r="K70" i="1"/>
  <c r="G73" i="1"/>
  <c r="K73" i="1"/>
  <c r="R88" i="1"/>
  <c r="T88" i="1" s="1"/>
  <c r="P47" i="1"/>
  <c r="R47" i="1" s="1"/>
  <c r="T47" i="1" s="1"/>
  <c r="G47" i="1"/>
  <c r="K47" i="1"/>
  <c r="G34" i="1"/>
  <c r="K34" i="1"/>
  <c r="P34" i="1"/>
  <c r="R34" i="1"/>
  <c r="T34" i="1" s="1"/>
  <c r="F61" i="1"/>
  <c r="E38" i="3"/>
  <c r="E52" i="3"/>
  <c r="F28" i="1"/>
  <c r="I51" i="2"/>
  <c r="R42" i="1"/>
  <c r="T42" i="1"/>
  <c r="R81" i="1"/>
  <c r="T81" i="1"/>
  <c r="F55" i="1"/>
  <c r="E33" i="3"/>
  <c r="F43" i="1"/>
  <c r="E24" i="3"/>
  <c r="G78" i="1"/>
  <c r="K78" i="1"/>
  <c r="R69" i="1"/>
  <c r="T69" i="1"/>
  <c r="K46" i="1"/>
  <c r="R46" i="1"/>
  <c r="T46" i="1" s="1"/>
  <c r="G75" i="1"/>
  <c r="K75" i="1"/>
  <c r="G77" i="1"/>
  <c r="K77" i="1"/>
  <c r="F35" i="1"/>
  <c r="E16" i="3"/>
  <c r="R74" i="1"/>
  <c r="T74" i="1" s="1"/>
  <c r="F37" i="1"/>
  <c r="E18" i="3"/>
  <c r="R76" i="1"/>
  <c r="T76" i="1" s="1"/>
  <c r="R75" i="1"/>
  <c r="T75" i="1" s="1"/>
  <c r="R89" i="1"/>
  <c r="T89" i="1" s="1"/>
  <c r="R29" i="1"/>
  <c r="T29" i="1"/>
  <c r="R84" i="1"/>
  <c r="T84" i="1" s="1"/>
  <c r="G64" i="1"/>
  <c r="J64" i="1"/>
  <c r="P64" i="1"/>
  <c r="R64" i="1" s="1"/>
  <c r="T64" i="1" s="1"/>
  <c r="E19" i="3"/>
  <c r="F38" i="1"/>
  <c r="R73" i="1"/>
  <c r="T73" i="1"/>
  <c r="R86" i="1"/>
  <c r="T86" i="1"/>
  <c r="G82" i="1"/>
  <c r="K82" i="1"/>
  <c r="R85" i="1"/>
  <c r="T85" i="1"/>
  <c r="G71" i="1"/>
  <c r="K71" i="1"/>
  <c r="P71" i="1"/>
  <c r="R71" i="1"/>
  <c r="T71" i="1" s="1"/>
  <c r="G81" i="1"/>
  <c r="K81" i="1"/>
  <c r="R50" i="1"/>
  <c r="T50" i="1" s="1"/>
  <c r="R30" i="1"/>
  <c r="T30" i="1" s="1"/>
  <c r="R22" i="1"/>
  <c r="T22" i="1" s="1"/>
  <c r="R66" i="1"/>
  <c r="T66" i="1"/>
  <c r="R57" i="1"/>
  <c r="T57" i="1" s="1"/>
  <c r="F44" i="1"/>
  <c r="E54" i="3"/>
  <c r="R79" i="1"/>
  <c r="T79" i="1" s="1"/>
  <c r="R45" i="1"/>
  <c r="T45" i="1"/>
  <c r="R78" i="1"/>
  <c r="T78" i="1" s="1"/>
  <c r="G38" i="1"/>
  <c r="P38" i="1"/>
  <c r="P28" i="1"/>
  <c r="R28" i="1" s="1"/>
  <c r="T28" i="1" s="1"/>
  <c r="G28" i="1"/>
  <c r="K28" i="1"/>
  <c r="P37" i="1"/>
  <c r="R37" i="1"/>
  <c r="T37" i="1"/>
  <c r="G37" i="1"/>
  <c r="P35" i="1"/>
  <c r="G35" i="1"/>
  <c r="K35" i="1"/>
  <c r="P43" i="1"/>
  <c r="G43" i="1"/>
  <c r="J43" i="1"/>
  <c r="R82" i="1"/>
  <c r="T82" i="1"/>
  <c r="P44" i="1"/>
  <c r="G44" i="1"/>
  <c r="K44" i="1"/>
  <c r="P55" i="1"/>
  <c r="R55" i="1" s="1"/>
  <c r="T55" i="1" s="1"/>
  <c r="G55" i="1"/>
  <c r="K55" i="1"/>
  <c r="G61" i="1"/>
  <c r="P61" i="1"/>
  <c r="R61" i="1"/>
  <c r="T61" i="1" s="1"/>
  <c r="R43" i="1"/>
  <c r="T43" i="1" s="1"/>
  <c r="K61" i="1"/>
  <c r="R44" i="1"/>
  <c r="T44" i="1"/>
  <c r="R35" i="1"/>
  <c r="T35" i="1" s="1"/>
  <c r="R38" i="1"/>
  <c r="T38" i="1" s="1"/>
  <c r="C11" i="2"/>
  <c r="C12" i="2"/>
  <c r="G90" i="1" l="1"/>
  <c r="D15" i="1"/>
  <c r="C19" i="1" s="1"/>
  <c r="D16" i="1"/>
  <c r="D19" i="1" s="1"/>
  <c r="P90" i="1"/>
  <c r="R90" i="1" s="1"/>
  <c r="T90" i="1" s="1"/>
  <c r="C16" i="2"/>
  <c r="D18" i="2" s="1"/>
  <c r="C15" i="2"/>
  <c r="O51" i="2"/>
  <c r="O57" i="2"/>
  <c r="O54" i="2"/>
  <c r="O55" i="2"/>
  <c r="O50" i="2"/>
  <c r="O60" i="2"/>
  <c r="O56" i="2"/>
  <c r="O53" i="2"/>
  <c r="O59" i="2"/>
  <c r="O58" i="2"/>
  <c r="O52" i="2"/>
  <c r="O49" i="2"/>
  <c r="E14" i="1"/>
  <c r="F17" i="2"/>
  <c r="C12" i="1"/>
  <c r="C11" i="1"/>
  <c r="F18" i="2" l="1"/>
  <c r="F19" i="2" s="1"/>
  <c r="O90" i="1"/>
  <c r="O83" i="1"/>
  <c r="O77" i="1"/>
  <c r="O78" i="1"/>
  <c r="C15" i="1"/>
  <c r="O86" i="1"/>
  <c r="O84" i="1"/>
  <c r="O82" i="1"/>
  <c r="O60" i="1"/>
  <c r="O75" i="1"/>
  <c r="O73" i="1"/>
  <c r="O69" i="1"/>
  <c r="O62" i="1"/>
  <c r="O88" i="1"/>
  <c r="O89" i="1"/>
  <c r="O61" i="1"/>
  <c r="O67" i="1"/>
  <c r="O64" i="1"/>
  <c r="O70" i="1"/>
  <c r="O63" i="1"/>
  <c r="O76" i="1"/>
  <c r="O80" i="1"/>
  <c r="O81" i="1"/>
  <c r="O68" i="1"/>
  <c r="O74" i="1"/>
  <c r="O87" i="1"/>
  <c r="O72" i="1"/>
  <c r="O79" i="1"/>
  <c r="O71" i="1"/>
  <c r="O65" i="1"/>
  <c r="O66" i="1"/>
  <c r="O85" i="1"/>
  <c r="C16" i="1"/>
  <c r="D18" i="1" s="1"/>
  <c r="K90" i="1"/>
  <c r="C18" i="2"/>
  <c r="F18" i="1" l="1"/>
  <c r="F19" i="1" s="1"/>
  <c r="C18" i="1"/>
</calcChain>
</file>

<file path=xl/sharedStrings.xml><?xml version="1.0" encoding="utf-8"?>
<sst xmlns="http://schemas.openxmlformats.org/spreadsheetml/2006/main" count="710" uniqueCount="294">
  <si>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</si>
  <si>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</si>
  <si>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</si>
  <si>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</si>
  <si>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</si>
  <si>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</si>
  <si>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</si>
  <si>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</si>
  <si>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</si>
  <si>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</si>
  <si>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</si>
  <si>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</si>
  <si>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</si>
  <si>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</si>
  <si>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</si>
  <si>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</si>
  <si>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</si>
  <si>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</si>
  <si>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</si>
  <si>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</si>
  <si>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</si>
  <si>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</si>
  <si>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</si>
  <si>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</si>
  <si>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</si>
  <si>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</si>
  <si>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</si>
  <si>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</si>
  <si>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</si>
  <si>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</si>
  <si>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VSX Eph.</t>
  </si>
  <si>
    <t>VSX</t>
  </si>
  <si>
    <t>EW</t>
  </si>
  <si>
    <t>IBVS 5543</t>
  </si>
  <si>
    <t>I</t>
  </si>
  <si>
    <t>IBVS 5653</t>
  </si>
  <si>
    <t>II</t>
  </si>
  <si>
    <t>IBVS 5438</t>
  </si>
  <si>
    <t>Nelson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</si>
  <si>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</si>
  <si>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</si>
  <si>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</si>
  <si>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</si>
  <si>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</si>
  <si>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</si>
  <si>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ToMcat says best period</t>
  </si>
  <si>
    <t>GR Boo / G3941-0807</t>
  </si>
  <si>
    <t>IBVS 5802</t>
  </si>
  <si>
    <t>Start of linear fit &gt;&gt;&gt;&gt;&gt;&gt;&gt;&gt;&gt;&gt;&gt;&gt;&gt;&gt;&gt;&gt;&gt;&gt;&gt;&gt;&gt;</t>
  </si>
  <si>
    <t>IBVS 5875</t>
  </si>
  <si>
    <t>IBVS 5820</t>
  </si>
  <si>
    <t>IBVS 5874</t>
  </si>
  <si>
    <t>S3</t>
  </si>
  <si>
    <t>IBVS 5920</t>
  </si>
  <si>
    <t>IBVS 5945</t>
  </si>
  <si>
    <t>IBVS 5929</t>
  </si>
  <si>
    <t>Add cycle</t>
  </si>
  <si>
    <t>Old Cycle</t>
  </si>
  <si>
    <t>IBVS 5960</t>
  </si>
  <si>
    <t>IBVS 5918</t>
  </si>
  <si>
    <t>IBVS 5992</t>
  </si>
  <si>
    <t>IBVS 6010</t>
  </si>
  <si>
    <t>IBVS 6029</t>
  </si>
  <si>
    <t>IBVS 6050</t>
  </si>
  <si>
    <t>OEJV 0160</t>
  </si>
  <si>
    <t>IBVS 6048</t>
  </si>
  <si>
    <t>IBVS 6118</t>
  </si>
  <si>
    <t>IBVS 6092</t>
  </si>
  <si>
    <t>OEJV 0165</t>
  </si>
  <si>
    <t>OEJV 0168</t>
  </si>
  <si>
    <t>RHN 2016</t>
  </si>
  <si>
    <t>wt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</si>
  <si>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</si>
  <si>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</si>
  <si>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pg</t>
  </si>
  <si>
    <t>vis</t>
  </si>
  <si>
    <t>PE</t>
  </si>
  <si>
    <t>CCD</t>
  </si>
  <si>
    <t>Linear Ephemeris =</t>
  </si>
  <si>
    <t>Quad. Ephemeris =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</si>
  <si>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</si>
  <si>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</si>
  <si>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</si>
  <si>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</si>
  <si>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</si>
  <si>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</si>
  <si>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</si>
  <si>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2451996.3952 </t>
  </si>
  <si>
    <t> 27.03.2001 21:29 </t>
  </si>
  <si>
    <t> -0.0006 </t>
  </si>
  <si>
    <t>E </t>
  </si>
  <si>
    <t>?</t>
  </si>
  <si>
    <t> E.Blättler </t>
  </si>
  <si>
    <t> BBS 125 </t>
  </si>
  <si>
    <t>2451996.5841 </t>
  </si>
  <si>
    <t> 28.03.2001 02:01 </t>
  </si>
  <si>
    <t> -0.0001 </t>
  </si>
  <si>
    <t>2452001.4812 </t>
  </si>
  <si>
    <t> 01.04.2001 23:32 </t>
  </si>
  <si>
    <t> 0.0003 </t>
  </si>
  <si>
    <t>2452022.3866 </t>
  </si>
  <si>
    <t> 22.04.2001 21:16 </t>
  </si>
  <si>
    <t> 0.0005 </t>
  </si>
  <si>
    <t>2452022.5747 </t>
  </si>
  <si>
    <t> 23.04.2001 01:47 </t>
  </si>
  <si>
    <t>2452041.4079 </t>
  </si>
  <si>
    <t> 11.05.2001 21:47 </t>
  </si>
  <si>
    <t>2452041.5946 </t>
  </si>
  <si>
    <t> 12.05.2001 02:16 </t>
  </si>
  <si>
    <t> -0.0017 </t>
  </si>
  <si>
    <t>2452367.4171 </t>
  </si>
  <si>
    <t> 02.04.2002 22:00 </t>
  </si>
  <si>
    <t> 0.0009 </t>
  </si>
  <si>
    <t> BBS 128 </t>
  </si>
  <si>
    <t>2452763.4844 </t>
  </si>
  <si>
    <t> 03.05.2003 23:37 </t>
  </si>
  <si>
    <t> -0.0007 </t>
  </si>
  <si>
    <t> BBS 129 </t>
  </si>
  <si>
    <t>2453081.3967 </t>
  </si>
  <si>
    <t> 16.03.2004 21:31 </t>
  </si>
  <si>
    <t> 0.0018 </t>
  </si>
  <si>
    <t> BBS 130 </t>
  </si>
  <si>
    <t>2453445.4471 </t>
  </si>
  <si>
    <t> 15.03.2005 22:43 </t>
  </si>
  <si>
    <t> 0.0002 </t>
  </si>
  <si>
    <t>IBVS 5653 </t>
  </si>
  <si>
    <t>2453936.4397 </t>
  </si>
  <si>
    <t> 19.07.2006 22:33 </t>
  </si>
  <si>
    <t> 0.0030 </t>
  </si>
  <si>
    <t>C </t>
  </si>
  <si>
    <t>R</t>
  </si>
  <si>
    <t> BBS 133 (=IBVS 5781) </t>
  </si>
  <si>
    <t>2454174.4911 </t>
  </si>
  <si>
    <t> 14.03.2007 23:47 </t>
  </si>
  <si>
    <t> -0.0013 </t>
  </si>
  <si>
    <t>o</t>
  </si>
  <si>
    <t> Moschner &amp; Frank </t>
  </si>
  <si>
    <t>BAVM 203 </t>
  </si>
  <si>
    <t>2454174.4916 </t>
  </si>
  <si>
    <t> -0.0008 </t>
  </si>
  <si>
    <t>2454181.8356 </t>
  </si>
  <si>
    <t> 22.03.2007 08:03 </t>
  </si>
  <si>
    <t> -0.0019 </t>
  </si>
  <si>
    <t> R.Nelson </t>
  </si>
  <si>
    <t>IBVS 5820 </t>
  </si>
  <si>
    <t>2454186.3574 </t>
  </si>
  <si>
    <t> 26.03.2007 20:34 </t>
  </si>
  <si>
    <t>-I</t>
  </si>
  <si>
    <t> F.Agerer </t>
  </si>
  <si>
    <t>BAVM 186 </t>
  </si>
  <si>
    <t>2454186.5449 </t>
  </si>
  <si>
    <t> 27.03.2007 01:04 </t>
  </si>
  <si>
    <t>4477</t>
  </si>
  <si>
    <t> -0.0010 </t>
  </si>
  <si>
    <t>2454201.4224 </t>
  </si>
  <si>
    <t> 10.04.2007 22:08 </t>
  </si>
  <si>
    <t>4516.5</t>
  </si>
  <si>
    <t> -0.0020 </t>
  </si>
  <si>
    <t>2454213.4770 </t>
  </si>
  <si>
    <t> 22.04.2007 23:26 </t>
  </si>
  <si>
    <t>4548.5</t>
  </si>
  <si>
    <t>2454516.5074 </t>
  </si>
  <si>
    <t> 20.02.2008 00:10 </t>
  </si>
  <si>
    <t>5353</t>
  </si>
  <si>
    <t> -0.0018 </t>
  </si>
  <si>
    <t> W.Moschner &amp; P.Frank </t>
  </si>
  <si>
    <t>BAVM 209 </t>
  </si>
  <si>
    <t>2454541.932 </t>
  </si>
  <si>
    <t> 16.03.2008 10:22 </t>
  </si>
  <si>
    <t>5420.5</t>
  </si>
  <si>
    <t> -0.002 </t>
  </si>
  <si>
    <t>IBVS 5875 </t>
  </si>
  <si>
    <t>2454570.3716 </t>
  </si>
  <si>
    <t> 13.04.2008 20:55 </t>
  </si>
  <si>
    <t>5496</t>
  </si>
  <si>
    <t> -0.0014 </t>
  </si>
  <si>
    <t>BAVM 201 </t>
  </si>
  <si>
    <t>2454570.5591 </t>
  </si>
  <si>
    <t> 14.04.2008 01:25 </t>
  </si>
  <si>
    <t>5496.5</t>
  </si>
  <si>
    <t> -0.0023 </t>
  </si>
  <si>
    <t>2454570.746 </t>
  </si>
  <si>
    <t> 14.04.2008 05:54 </t>
  </si>
  <si>
    <t>5497</t>
  </si>
  <si>
    <t> -0.004 </t>
  </si>
  <si>
    <t> A.Paschke </t>
  </si>
  <si>
    <t>OEJV 0162 </t>
  </si>
  <si>
    <t>2454933.4813 </t>
  </si>
  <si>
    <t> 11.04.2009 23:33 </t>
  </si>
  <si>
    <t>6460</t>
  </si>
  <si>
    <t>2454937.8123 </t>
  </si>
  <si>
    <t> 16.04.2009 07:29 </t>
  </si>
  <si>
    <t>6471.5</t>
  </si>
  <si>
    <t> -0.0027 </t>
  </si>
  <si>
    <t>IBVS 5929 </t>
  </si>
  <si>
    <t>2454968.5119 </t>
  </si>
  <si>
    <t> 17.05.2009 00:17 </t>
  </si>
  <si>
    <t>6553</t>
  </si>
  <si>
    <t>2455015.4062 </t>
  </si>
  <si>
    <t> 02.07.2009 21:44 </t>
  </si>
  <si>
    <t>6677.5</t>
  </si>
  <si>
    <t> -0.0029 </t>
  </si>
  <si>
    <t>IBVS 5920 </t>
  </si>
  <si>
    <t>2455266.4557 </t>
  </si>
  <si>
    <t> 10.03.2010 22:56 </t>
  </si>
  <si>
    <t>7344</t>
  </si>
  <si>
    <t> -0.0042 </t>
  </si>
  <si>
    <t>BAVM 234 </t>
  </si>
  <si>
    <t>2455309.3962 </t>
  </si>
  <si>
    <t> 22.04.2010 21:30 </t>
  </si>
  <si>
    <t>7458</t>
  </si>
  <si>
    <t> -0.0041 </t>
  </si>
  <si>
    <t>2455364.7682 </t>
  </si>
  <si>
    <t> 17.06.2010 06:26 </t>
  </si>
  <si>
    <t>7605</t>
  </si>
  <si>
    <t> R.Diethelm </t>
  </si>
  <si>
    <t>IBVS 5945 </t>
  </si>
  <si>
    <t>2455398.4769 </t>
  </si>
  <si>
    <t> 20.07.2010 23:26 </t>
  </si>
  <si>
    <t>7694.5</t>
  </si>
  <si>
    <t> -0.0060 </t>
  </si>
  <si>
    <t>IBVS 5960 </t>
  </si>
  <si>
    <t>2455614.4970 </t>
  </si>
  <si>
    <t> 21.02.2011 23:55 </t>
  </si>
  <si>
    <t>8268</t>
  </si>
  <si>
    <t> -0.0064 </t>
  </si>
  <si>
    <t>BAVM 225 </t>
  </si>
  <si>
    <t>2455621.65468 </t>
  </si>
  <si>
    <t> 01.03.2011 03:42 </t>
  </si>
  <si>
    <t>8287</t>
  </si>
  <si>
    <t> -0.00542 </t>
  </si>
  <si>
    <t> M.Lehky </t>
  </si>
  <si>
    <t>OEJV 0160 </t>
  </si>
  <si>
    <t>2455643.8793 </t>
  </si>
  <si>
    <t> 23.03.2011 09:06 </t>
  </si>
  <si>
    <t>8346</t>
  </si>
  <si>
    <t> -0.0044 </t>
  </si>
  <si>
    <t>IBVS 5992 </t>
  </si>
  <si>
    <t>2455654.4247 </t>
  </si>
  <si>
    <t> 02.04.2011 22:11 </t>
  </si>
  <si>
    <t>8374</t>
  </si>
  <si>
    <t> -0.0057 </t>
  </si>
  <si>
    <t>BAVM 220 </t>
  </si>
  <si>
    <t>2455654.6138 </t>
  </si>
  <si>
    <t> 03.04.2011 02:43 </t>
  </si>
  <si>
    <t>8374.5</t>
  </si>
  <si>
    <t> -0.0050 </t>
  </si>
  <si>
    <t>2455671.5638 </t>
  </si>
  <si>
    <t> 20.04.2011 01:31 </t>
  </si>
  <si>
    <t>8419.5</t>
  </si>
  <si>
    <t> -0.0051 </t>
  </si>
  <si>
    <t>2455677.4013 </t>
  </si>
  <si>
    <t> 25.04.2011 21:37 </t>
  </si>
  <si>
    <t>8435</t>
  </si>
  <si>
    <t>2455938.0573 </t>
  </si>
  <si>
    <t> 11.01.2012 13:22 </t>
  </si>
  <si>
    <t>9127</t>
  </si>
  <si>
    <t> -0.0059 </t>
  </si>
  <si>
    <t>IBVS 6050 </t>
  </si>
  <si>
    <t>2456009.4346 </t>
  </si>
  <si>
    <t> 22.03.2012 22:25 </t>
  </si>
  <si>
    <t>9316.5</t>
  </si>
  <si>
    <t> -0.0077 </t>
  </si>
  <si>
    <t>BAVM 228 </t>
  </si>
  <si>
    <t>2456009.62389 </t>
  </si>
  <si>
    <t> 23.03.2012 02:58 </t>
  </si>
  <si>
    <t>9317</t>
  </si>
  <si>
    <t> -0.00673 </t>
  </si>
  <si>
    <t>2456009.6239 </t>
  </si>
  <si>
    <t> -0.0067 </t>
  </si>
  <si>
    <t>2456018.8509 </t>
  </si>
  <si>
    <t> 01.04.2012 08:25 </t>
  </si>
  <si>
    <t>9341.5</t>
  </si>
  <si>
    <t> -0.0081 </t>
  </si>
  <si>
    <t>IBVS 6029 </t>
  </si>
  <si>
    <t>2456356.912 </t>
  </si>
  <si>
    <t> 05.03.2013 09:53 </t>
  </si>
  <si>
    <t>10239</t>
  </si>
  <si>
    <t> -0.009 </t>
  </si>
  <si>
    <t>IBVS 6092 </t>
  </si>
  <si>
    <t>2456433.36753 </t>
  </si>
  <si>
    <t> 20.05.2013 20:49 </t>
  </si>
  <si>
    <t>10442</t>
  </si>
  <si>
    <t> -0.01729 </t>
  </si>
  <si>
    <t>IBVS 6209</t>
  </si>
  <si>
    <t>OEJV 0179</t>
  </si>
  <si>
    <t>IBVS 6234</t>
  </si>
  <si>
    <t>IBVS 6195</t>
  </si>
  <si>
    <t>VSB-64</t>
  </si>
  <si>
    <t>2020JAVSO..48….1</t>
  </si>
  <si>
    <t>OEJV 0211</t>
  </si>
  <si>
    <t>OEJV 0203</t>
  </si>
  <si>
    <t>GR Boo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</si>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</sst>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0000"/>
    <numFmt numFmtId="177" formatCode="0.00000"/>
  </numFmts>
  <fonts count="45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3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5" fillId="0" borderId="0"/>
    <xf numFmtId="0" fontId="11" fillId="0" borderId="0"/>
    <xf numFmtId="0" fontId="11" fillId="23" borderId="5" applyNumberFormat="0" applyFont="0" applyAlignment="0" applyProtection="0"/>
    <xf numFmtId="0" fontId="36" fillId="20" borderId="6" applyNumberFormat="0" applyAlignment="0" applyProtection="0"/>
    <xf numFmtId="0" fontId="37" fillId="0" borderId="0" applyNumberFormat="0" applyFill="0" applyBorder="0" applyAlignment="0" applyProtection="0"/>
    <xf numFmtId="0" fontId="40" fillId="0" borderId="7" applyNumberFormat="0" applyFont="0" applyFill="0" applyAlignment="0" applyProtection="0"/>
    <xf numFmtId="0" fontId="38" fillId="0" borderId="0" applyNumberFormat="0" applyFill="0" applyBorder="0" applyAlignment="0" applyProtection="0"/>
  </cellStyleXfs>
  <cellXfs count="10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176" fontId="14" fillId="0" borderId="0" xfId="0" applyNumberFormat="1" applyFont="1" applyAlignment="1">
      <alignment horizontal="left"/>
    </xf>
    <xf numFmtId="0" fontId="14" fillId="0" borderId="0" xfId="0" applyFont="1">
      <alignment vertical="top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/>
    <xf numFmtId="0" fontId="6" fillId="0" borderId="0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6" fillId="0" borderId="0" xfId="0" applyFont="1" applyAlignment="1"/>
    <xf numFmtId="0" fontId="0" fillId="0" borderId="13" xfId="0" applyBorder="1" applyAlignment="1"/>
    <xf numFmtId="0" fontId="0" fillId="0" borderId="14" xfId="0" applyBorder="1" applyAlignment="1"/>
    <xf numFmtId="11" fontId="0" fillId="0" borderId="0" xfId="0" applyNumberFormat="1" applyAlignment="1"/>
    <xf numFmtId="0" fontId="0" fillId="0" borderId="15" xfId="0" applyBorder="1" applyAlignment="1"/>
    <xf numFmtId="0" fontId="3" fillId="0" borderId="8" xfId="0" applyFont="1" applyFill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22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23" fillId="0" borderId="0" xfId="38" applyAlignment="1" applyProtection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>
      <alignment vertical="top"/>
    </xf>
    <xf numFmtId="0" fontId="0" fillId="0" borderId="0" xfId="0" quotePrefix="1">
      <alignment vertical="top"/>
    </xf>
    <xf numFmtId="0" fontId="4" fillId="24" borderId="24" xfId="0" applyFont="1" applyFill="1" applyBorder="1" applyAlignment="1">
      <alignment horizontal="left" vertical="top" wrapText="1" indent="1"/>
    </xf>
    <xf numFmtId="0" fontId="4" fillId="24" borderId="24" xfId="0" applyFont="1" applyFill="1" applyBorder="1" applyAlignment="1">
      <alignment horizontal="center" vertical="top" wrapText="1"/>
    </xf>
    <xf numFmtId="0" fontId="4" fillId="24" borderId="24" xfId="0" applyFont="1" applyFill="1" applyBorder="1" applyAlignment="1">
      <alignment horizontal="right" vertical="top" wrapText="1"/>
    </xf>
    <xf numFmtId="0" fontId="23" fillId="24" borderId="24" xfId="38" applyFill="1" applyBorder="1" applyAlignment="1" applyProtection="1">
      <alignment horizontal="right" vertical="top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/>
    <xf numFmtId="0" fontId="42" fillId="0" borderId="0" xfId="0" applyFont="1" applyAlignment="1">
      <alignment horizontal="left"/>
    </xf>
    <xf numFmtId="0" fontId="42" fillId="0" borderId="0" xfId="0" applyFont="1">
      <alignment vertical="top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0" fontId="42" fillId="0" borderId="0" xfId="43" applyFont="1"/>
    <xf numFmtId="0" fontId="42" fillId="0" borderId="0" xfId="43" applyFont="1" applyAlignment="1">
      <alignment horizontal="center"/>
    </xf>
    <xf numFmtId="0" fontId="42" fillId="0" borderId="0" xfId="43" applyFont="1" applyAlignment="1">
      <alignment horizontal="left"/>
    </xf>
    <xf numFmtId="0" fontId="41" fillId="0" borderId="0" xfId="0" applyFont="1" applyAlignment="1"/>
    <xf numFmtId="0" fontId="42" fillId="0" borderId="0" xfId="42" applyFont="1" applyAlignment="1">
      <alignment wrapText="1"/>
    </xf>
    <xf numFmtId="0" fontId="42" fillId="0" borderId="0" xfId="42" applyFont="1" applyAlignment="1">
      <alignment horizontal="center" wrapText="1"/>
    </xf>
    <xf numFmtId="0" fontId="42" fillId="0" borderId="0" xfId="42" applyFont="1" applyAlignment="1">
      <alignment horizontal="left" wrapText="1"/>
    </xf>
    <xf numFmtId="0" fontId="4" fillId="0" borderId="0" xfId="42" applyFont="1" applyAlignment="1">
      <alignment wrapText="1"/>
    </xf>
    <xf numFmtId="0" fontId="4" fillId="0" borderId="0" xfId="42" applyFont="1" applyAlignment="1">
      <alignment horizontal="center" wrapText="1"/>
    </xf>
    <xf numFmtId="0" fontId="4" fillId="0" borderId="0" xfId="42" applyFont="1" applyAlignment="1">
      <alignment horizontal="left" wrapText="1"/>
    </xf>
    <xf numFmtId="0" fontId="42" fillId="0" borderId="0" xfId="0" applyFont="1" applyBorder="1" applyAlignment="1">
      <alignment horizontal="center"/>
    </xf>
    <xf numFmtId="176" fontId="42" fillId="0" borderId="0" xfId="0" applyNumberFormat="1" applyFont="1" applyFill="1" applyBorder="1" applyAlignment="1" applyProtection="1">
      <alignment horizontal="left" vertical="top"/>
    </xf>
    <xf numFmtId="0" fontId="42" fillId="0" borderId="0" xfId="0" applyNumberFormat="1" applyFont="1" applyFill="1" applyBorder="1" applyAlignment="1" applyProtection="1">
      <alignment horizontal="left" vertical="top"/>
    </xf>
    <xf numFmtId="0" fontId="39" fillId="0" borderId="0" xfId="42" applyFont="1"/>
    <xf numFmtId="0" fontId="39" fillId="0" borderId="0" xfId="42" applyFont="1" applyAlignment="1">
      <alignment horizontal="center"/>
    </xf>
    <xf numFmtId="0" fontId="39" fillId="0" borderId="0" xfId="42" applyFont="1" applyAlignment="1">
      <alignment horizontal="left"/>
    </xf>
    <xf numFmtId="0" fontId="39" fillId="0" borderId="0" xfId="0" applyFont="1">
      <alignment vertical="top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177" fontId="44" fillId="0" borderId="0" xfId="0" applyNumberFormat="1" applyFont="1" applyAlignment="1">
      <alignment vertical="center" wrapText="1"/>
    </xf>
    <xf numFmtId="0" fontId="5" fillId="0" borderId="0" xfId="0" applyFont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GR Boo - O-C Diagr.</a:t>
            </a:r>
          </a:p>
        </c:rich>
      </c:tx>
      <c:layout>
        <c:manualLayout>
          <c:xMode val="edge"/>
          <c:yMode val="edge"/>
          <c:x val="0.37419354838709679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"/>
          <c:y val="0.1458966565349544"/>
          <c:w val="0.8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-1868</c:v>
                </c:pt>
                <c:pt idx="1">
                  <c:v>-1867.5</c:v>
                </c:pt>
                <c:pt idx="2">
                  <c:v>-1854.5</c:v>
                </c:pt>
                <c:pt idx="3">
                  <c:v>-1799</c:v>
                </c:pt>
                <c:pt idx="4">
                  <c:v>-1798.5</c:v>
                </c:pt>
                <c:pt idx="5">
                  <c:v>-1748.5</c:v>
                </c:pt>
                <c:pt idx="6">
                  <c:v>-1748</c:v>
                </c:pt>
                <c:pt idx="7">
                  <c:v>-883</c:v>
                </c:pt>
                <c:pt idx="8">
                  <c:v>168.5</c:v>
                </c:pt>
                <c:pt idx="9">
                  <c:v>1012.5</c:v>
                </c:pt>
                <c:pt idx="10">
                  <c:v>1979</c:v>
                </c:pt>
                <c:pt idx="11">
                  <c:v>3282.5</c:v>
                </c:pt>
                <c:pt idx="12">
                  <c:v>3914.5</c:v>
                </c:pt>
                <c:pt idx="13">
                  <c:v>3914.5</c:v>
                </c:pt>
                <c:pt idx="14">
                  <c:v>3934</c:v>
                </c:pt>
                <c:pt idx="15">
                  <c:v>3946</c:v>
                </c:pt>
                <c:pt idx="16">
                  <c:v>3946.5</c:v>
                </c:pt>
                <c:pt idx="17">
                  <c:v>3986</c:v>
                </c:pt>
                <c:pt idx="18">
                  <c:v>4018</c:v>
                </c:pt>
                <c:pt idx="19">
                  <c:v>4822.5</c:v>
                </c:pt>
                <c:pt idx="20">
                  <c:v>4890</c:v>
                </c:pt>
                <c:pt idx="21">
                  <c:v>4965.5</c:v>
                </c:pt>
                <c:pt idx="22">
                  <c:v>4966</c:v>
                </c:pt>
                <c:pt idx="23">
                  <c:v>4966.5</c:v>
                </c:pt>
                <c:pt idx="24">
                  <c:v>5929.5</c:v>
                </c:pt>
                <c:pt idx="25">
                  <c:v>5941</c:v>
                </c:pt>
                <c:pt idx="26">
                  <c:v>5941</c:v>
                </c:pt>
                <c:pt idx="27">
                  <c:v>6022.5</c:v>
                </c:pt>
                <c:pt idx="28">
                  <c:v>6147</c:v>
                </c:pt>
                <c:pt idx="29">
                  <c:v>6813.5</c:v>
                </c:pt>
                <c:pt idx="30">
                  <c:v>6927.5</c:v>
                </c:pt>
                <c:pt idx="31">
                  <c:v>7074.5</c:v>
                </c:pt>
                <c:pt idx="32">
                  <c:v>7164</c:v>
                </c:pt>
                <c:pt idx="33">
                  <c:v>7737.5</c:v>
                </c:pt>
                <c:pt idx="34">
                  <c:v>7756.5</c:v>
                </c:pt>
                <c:pt idx="35">
                  <c:v>7815.5</c:v>
                </c:pt>
                <c:pt idx="36">
                  <c:v>7843.5</c:v>
                </c:pt>
                <c:pt idx="37">
                  <c:v>7844</c:v>
                </c:pt>
                <c:pt idx="38">
                  <c:v>7889</c:v>
                </c:pt>
                <c:pt idx="39">
                  <c:v>7904.5</c:v>
                </c:pt>
                <c:pt idx="40">
                  <c:v>8596.5</c:v>
                </c:pt>
                <c:pt idx="41">
                  <c:v>8786</c:v>
                </c:pt>
                <c:pt idx="42">
                  <c:v>8786.5</c:v>
                </c:pt>
                <c:pt idx="43">
                  <c:v>8786.5</c:v>
                </c:pt>
                <c:pt idx="44">
                  <c:v>8811</c:v>
                </c:pt>
                <c:pt idx="45">
                  <c:v>9708.5</c:v>
                </c:pt>
                <c:pt idx="46">
                  <c:v>9911.5</c:v>
                </c:pt>
                <c:pt idx="47">
                  <c:v>9911.5</c:v>
                </c:pt>
                <c:pt idx="48">
                  <c:v>10740</c:v>
                </c:pt>
                <c:pt idx="49">
                  <c:v>10880.5</c:v>
                </c:pt>
                <c:pt idx="50">
                  <c:v>11688</c:v>
                </c:pt>
                <c:pt idx="51">
                  <c:v>11744</c:v>
                </c:pt>
                <c:pt idx="52">
                  <c:v>11815.5</c:v>
                </c:pt>
                <c:pt idx="53">
                  <c:v>12652.5</c:v>
                </c:pt>
                <c:pt idx="54">
                  <c:v>12724</c:v>
                </c:pt>
                <c:pt idx="55">
                  <c:v>12744.5</c:v>
                </c:pt>
                <c:pt idx="56">
                  <c:v>12789.5</c:v>
                </c:pt>
                <c:pt idx="57">
                  <c:v>12795</c:v>
                </c:pt>
                <c:pt idx="58">
                  <c:v>13574</c:v>
                </c:pt>
                <c:pt idx="59">
                  <c:v>13590.5</c:v>
                </c:pt>
                <c:pt idx="60">
                  <c:v>13742.5</c:v>
                </c:pt>
                <c:pt idx="61">
                  <c:v>13742.5</c:v>
                </c:pt>
                <c:pt idx="62">
                  <c:v>13742.5</c:v>
                </c:pt>
                <c:pt idx="63">
                  <c:v>13785</c:v>
                </c:pt>
                <c:pt idx="64">
                  <c:v>13785</c:v>
                </c:pt>
                <c:pt idx="65">
                  <c:v>13785</c:v>
                </c:pt>
                <c:pt idx="66">
                  <c:v>13917.5</c:v>
                </c:pt>
                <c:pt idx="67">
                  <c:v>14643</c:v>
                </c:pt>
                <c:pt idx="68">
                  <c:v>15697.5</c:v>
                </c:pt>
                <c:pt idx="69">
                  <c:v>17605.5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1D-4FA0-9154-2C16A6A6F6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5.9999999999999995E-4</c:v>
                  </c:pt>
                  <c:pt idx="9">
                    <c:v>1.1999999999999999E-3</c:v>
                  </c:pt>
                  <c:pt idx="10">
                    <c:v>1E-3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4.4000000000000003E-3</c:v>
                  </c:pt>
                  <c:pt idx="16">
                    <c:v>2.8E-3</c:v>
                  </c:pt>
                  <c:pt idx="17">
                    <c:v>8.0000000000000004E-4</c:v>
                  </c:pt>
                  <c:pt idx="18">
                    <c:v>3.5000000000000001E-3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1E-3</c:v>
                  </c:pt>
                  <c:pt idx="22">
                    <c:v>8.9999999999999998E-4</c:v>
                  </c:pt>
                  <c:pt idx="23">
                    <c:v>0</c:v>
                  </c:pt>
                  <c:pt idx="24">
                    <c:v>5.0000000000000001E-4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1E-3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2.9999999999999997E-4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2.2000000000000001E-3</c:v>
                  </c:pt>
                  <c:pt idx="37">
                    <c:v>1.6000000000000001E-3</c:v>
                  </c:pt>
                  <c:pt idx="38">
                    <c:v>1E-4</c:v>
                  </c:pt>
                  <c:pt idx="39">
                    <c:v>0</c:v>
                  </c:pt>
                  <c:pt idx="40">
                    <c:v>2.0000000000000001E-4</c:v>
                  </c:pt>
                  <c:pt idx="41">
                    <c:v>1.1999999999999999E-3</c:v>
                  </c:pt>
                  <c:pt idx="42">
                    <c:v>2.0000000000000001E-4</c:v>
                  </c:pt>
                  <c:pt idx="43">
                    <c:v>8.9999999999999998E-4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2.2000000000000001E-4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2.9999999999999997E-4</c:v>
                  </c:pt>
                  <c:pt idx="55">
                    <c:v>6.9999999999999999E-4</c:v>
                  </c:pt>
                  <c:pt idx="56">
                    <c:v>1.1000000000000001E-3</c:v>
                  </c:pt>
                  <c:pt idx="57">
                    <c:v>1.4999999999999999E-4</c:v>
                  </c:pt>
                  <c:pt idx="58">
                    <c:v>2.0000000000000001E-4</c:v>
                  </c:pt>
                  <c:pt idx="59">
                    <c:v>0</c:v>
                  </c:pt>
                  <c:pt idx="60">
                    <c:v>4.0000000000000002E-4</c:v>
                  </c:pt>
                  <c:pt idx="61">
                    <c:v>2.9999999999999997E-4</c:v>
                  </c:pt>
                  <c:pt idx="62">
                    <c:v>2.0000000000000001E-4</c:v>
                  </c:pt>
                  <c:pt idx="63">
                    <c:v>5.9999999999999995E-4</c:v>
                  </c:pt>
                  <c:pt idx="64">
                    <c:v>2.0000000000000001E-4</c:v>
                  </c:pt>
                  <c:pt idx="65">
                    <c:v>4.0000000000000002E-4</c:v>
                  </c:pt>
                  <c:pt idx="66">
                    <c:v>1.7000000000000001E-4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2.3E-3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5.9999999999999995E-4</c:v>
                  </c:pt>
                  <c:pt idx="9">
                    <c:v>1.1999999999999999E-3</c:v>
                  </c:pt>
                  <c:pt idx="10">
                    <c:v>1E-3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4.4000000000000003E-3</c:v>
                  </c:pt>
                  <c:pt idx="16">
                    <c:v>2.8E-3</c:v>
                  </c:pt>
                  <c:pt idx="17">
                    <c:v>8.0000000000000004E-4</c:v>
                  </c:pt>
                  <c:pt idx="18">
                    <c:v>3.5000000000000001E-3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1E-3</c:v>
                  </c:pt>
                  <c:pt idx="22">
                    <c:v>8.9999999999999998E-4</c:v>
                  </c:pt>
                  <c:pt idx="23">
                    <c:v>0</c:v>
                  </c:pt>
                  <c:pt idx="24">
                    <c:v>5.0000000000000001E-4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1E-3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2.9999999999999997E-4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2.2000000000000001E-3</c:v>
                  </c:pt>
                  <c:pt idx="37">
                    <c:v>1.6000000000000001E-3</c:v>
                  </c:pt>
                  <c:pt idx="38">
                    <c:v>1E-4</c:v>
                  </c:pt>
                  <c:pt idx="39">
                    <c:v>0</c:v>
                  </c:pt>
                  <c:pt idx="40">
                    <c:v>2.0000000000000001E-4</c:v>
                  </c:pt>
                  <c:pt idx="41">
                    <c:v>1.1999999999999999E-3</c:v>
                  </c:pt>
                  <c:pt idx="42">
                    <c:v>2.0000000000000001E-4</c:v>
                  </c:pt>
                  <c:pt idx="43">
                    <c:v>8.9999999999999998E-4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2.2000000000000001E-4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2.9999999999999997E-4</c:v>
                  </c:pt>
                  <c:pt idx="55">
                    <c:v>6.9999999999999999E-4</c:v>
                  </c:pt>
                  <c:pt idx="56">
                    <c:v>1.1000000000000001E-3</c:v>
                  </c:pt>
                  <c:pt idx="57">
                    <c:v>1.4999999999999999E-4</c:v>
                  </c:pt>
                  <c:pt idx="58">
                    <c:v>2.0000000000000001E-4</c:v>
                  </c:pt>
                  <c:pt idx="59">
                    <c:v>0</c:v>
                  </c:pt>
                  <c:pt idx="60">
                    <c:v>4.0000000000000002E-4</c:v>
                  </c:pt>
                  <c:pt idx="61">
                    <c:v>2.9999999999999997E-4</c:v>
                  </c:pt>
                  <c:pt idx="62">
                    <c:v>2.0000000000000001E-4</c:v>
                  </c:pt>
                  <c:pt idx="63">
                    <c:v>5.9999999999999995E-4</c:v>
                  </c:pt>
                  <c:pt idx="64">
                    <c:v>2.0000000000000001E-4</c:v>
                  </c:pt>
                  <c:pt idx="65">
                    <c:v>4.0000000000000002E-4</c:v>
                  </c:pt>
                  <c:pt idx="66">
                    <c:v>1.7000000000000001E-4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-1868</c:v>
                </c:pt>
                <c:pt idx="1">
                  <c:v>-1867.5</c:v>
                </c:pt>
                <c:pt idx="2">
                  <c:v>-1854.5</c:v>
                </c:pt>
                <c:pt idx="3">
                  <c:v>-1799</c:v>
                </c:pt>
                <c:pt idx="4">
                  <c:v>-1798.5</c:v>
                </c:pt>
                <c:pt idx="5">
                  <c:v>-1748.5</c:v>
                </c:pt>
                <c:pt idx="6">
                  <c:v>-1748</c:v>
                </c:pt>
                <c:pt idx="7">
                  <c:v>-883</c:v>
                </c:pt>
                <c:pt idx="8">
                  <c:v>168.5</c:v>
                </c:pt>
                <c:pt idx="9">
                  <c:v>1012.5</c:v>
                </c:pt>
                <c:pt idx="10">
                  <c:v>1979</c:v>
                </c:pt>
                <c:pt idx="11">
                  <c:v>3282.5</c:v>
                </c:pt>
                <c:pt idx="12">
                  <c:v>3914.5</c:v>
                </c:pt>
                <c:pt idx="13">
                  <c:v>3914.5</c:v>
                </c:pt>
                <c:pt idx="14">
                  <c:v>3934</c:v>
                </c:pt>
                <c:pt idx="15">
                  <c:v>3946</c:v>
                </c:pt>
                <c:pt idx="16">
                  <c:v>3946.5</c:v>
                </c:pt>
                <c:pt idx="17">
                  <c:v>3986</c:v>
                </c:pt>
                <c:pt idx="18">
                  <c:v>4018</c:v>
                </c:pt>
                <c:pt idx="19">
                  <c:v>4822.5</c:v>
                </c:pt>
                <c:pt idx="20">
                  <c:v>4890</c:v>
                </c:pt>
                <c:pt idx="21">
                  <c:v>4965.5</c:v>
                </c:pt>
                <c:pt idx="22">
                  <c:v>4966</c:v>
                </c:pt>
                <c:pt idx="23">
                  <c:v>4966.5</c:v>
                </c:pt>
                <c:pt idx="24">
                  <c:v>5929.5</c:v>
                </c:pt>
                <c:pt idx="25">
                  <c:v>5941</c:v>
                </c:pt>
                <c:pt idx="26">
                  <c:v>5941</c:v>
                </c:pt>
                <c:pt idx="27">
                  <c:v>6022.5</c:v>
                </c:pt>
                <c:pt idx="28">
                  <c:v>6147</c:v>
                </c:pt>
                <c:pt idx="29">
                  <c:v>6813.5</c:v>
                </c:pt>
                <c:pt idx="30">
                  <c:v>6927.5</c:v>
                </c:pt>
                <c:pt idx="31">
                  <c:v>7074.5</c:v>
                </c:pt>
                <c:pt idx="32">
                  <c:v>7164</c:v>
                </c:pt>
                <c:pt idx="33">
                  <c:v>7737.5</c:v>
                </c:pt>
                <c:pt idx="34">
                  <c:v>7756.5</c:v>
                </c:pt>
                <c:pt idx="35">
                  <c:v>7815.5</c:v>
                </c:pt>
                <c:pt idx="36">
                  <c:v>7843.5</c:v>
                </c:pt>
                <c:pt idx="37">
                  <c:v>7844</c:v>
                </c:pt>
                <c:pt idx="38">
                  <c:v>7889</c:v>
                </c:pt>
                <c:pt idx="39">
                  <c:v>7904.5</c:v>
                </c:pt>
                <c:pt idx="40">
                  <c:v>8596.5</c:v>
                </c:pt>
                <c:pt idx="41">
                  <c:v>8786</c:v>
                </c:pt>
                <c:pt idx="42">
                  <c:v>8786.5</c:v>
                </c:pt>
                <c:pt idx="43">
                  <c:v>8786.5</c:v>
                </c:pt>
                <c:pt idx="44">
                  <c:v>8811</c:v>
                </c:pt>
                <c:pt idx="45">
                  <c:v>9708.5</c:v>
                </c:pt>
                <c:pt idx="46">
                  <c:v>9911.5</c:v>
                </c:pt>
                <c:pt idx="47">
                  <c:v>9911.5</c:v>
                </c:pt>
                <c:pt idx="48">
                  <c:v>10740</c:v>
                </c:pt>
                <c:pt idx="49">
                  <c:v>10880.5</c:v>
                </c:pt>
                <c:pt idx="50">
                  <c:v>11688</c:v>
                </c:pt>
                <c:pt idx="51">
                  <c:v>11744</c:v>
                </c:pt>
                <c:pt idx="52">
                  <c:v>11815.5</c:v>
                </c:pt>
                <c:pt idx="53">
                  <c:v>12652.5</c:v>
                </c:pt>
                <c:pt idx="54">
                  <c:v>12724</c:v>
                </c:pt>
                <c:pt idx="55">
                  <c:v>12744.5</c:v>
                </c:pt>
                <c:pt idx="56">
                  <c:v>12789.5</c:v>
                </c:pt>
                <c:pt idx="57">
                  <c:v>12795</c:v>
                </c:pt>
                <c:pt idx="58">
                  <c:v>13574</c:v>
                </c:pt>
                <c:pt idx="59">
                  <c:v>13590.5</c:v>
                </c:pt>
                <c:pt idx="60">
                  <c:v>13742.5</c:v>
                </c:pt>
                <c:pt idx="61">
                  <c:v>13742.5</c:v>
                </c:pt>
                <c:pt idx="62">
                  <c:v>13742.5</c:v>
                </c:pt>
                <c:pt idx="63">
                  <c:v>13785</c:v>
                </c:pt>
                <c:pt idx="64">
                  <c:v>13785</c:v>
                </c:pt>
                <c:pt idx="65">
                  <c:v>13785</c:v>
                </c:pt>
                <c:pt idx="66">
                  <c:v>13917.5</c:v>
                </c:pt>
                <c:pt idx="67">
                  <c:v>14643</c:v>
                </c:pt>
                <c:pt idx="68">
                  <c:v>15697.5</c:v>
                </c:pt>
                <c:pt idx="69">
                  <c:v>17605.5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1D-4FA0-9154-2C16A6A6F6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5.9999999999999995E-4</c:v>
                  </c:pt>
                  <c:pt idx="9">
                    <c:v>1.1999999999999999E-3</c:v>
                  </c:pt>
                  <c:pt idx="10">
                    <c:v>1E-3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4.4000000000000003E-3</c:v>
                  </c:pt>
                  <c:pt idx="16">
                    <c:v>2.8E-3</c:v>
                  </c:pt>
                  <c:pt idx="17">
                    <c:v>8.0000000000000004E-4</c:v>
                  </c:pt>
                  <c:pt idx="18">
                    <c:v>3.5000000000000001E-3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1E-3</c:v>
                  </c:pt>
                  <c:pt idx="22">
                    <c:v>8.9999999999999998E-4</c:v>
                  </c:pt>
                  <c:pt idx="23">
                    <c:v>0</c:v>
                  </c:pt>
                  <c:pt idx="24">
                    <c:v>5.0000000000000001E-4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1E-3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2.9999999999999997E-4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2.2000000000000001E-3</c:v>
                  </c:pt>
                  <c:pt idx="37">
                    <c:v>1.6000000000000001E-3</c:v>
                  </c:pt>
                  <c:pt idx="38">
                    <c:v>1E-4</c:v>
                  </c:pt>
                  <c:pt idx="39">
                    <c:v>0</c:v>
                  </c:pt>
                  <c:pt idx="40">
                    <c:v>2.0000000000000001E-4</c:v>
                  </c:pt>
                  <c:pt idx="41">
                    <c:v>1.1999999999999999E-3</c:v>
                  </c:pt>
                  <c:pt idx="42">
                    <c:v>2.0000000000000001E-4</c:v>
                  </c:pt>
                  <c:pt idx="43">
                    <c:v>8.9999999999999998E-4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2.2000000000000001E-4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2.9999999999999997E-4</c:v>
                  </c:pt>
                  <c:pt idx="55">
                    <c:v>6.9999999999999999E-4</c:v>
                  </c:pt>
                  <c:pt idx="56">
                    <c:v>1.1000000000000001E-3</c:v>
                  </c:pt>
                  <c:pt idx="57">
                    <c:v>1.4999999999999999E-4</c:v>
                  </c:pt>
                  <c:pt idx="58">
                    <c:v>2.0000000000000001E-4</c:v>
                  </c:pt>
                  <c:pt idx="59">
                    <c:v>0</c:v>
                  </c:pt>
                  <c:pt idx="60">
                    <c:v>4.0000000000000002E-4</c:v>
                  </c:pt>
                  <c:pt idx="61">
                    <c:v>2.9999999999999997E-4</c:v>
                  </c:pt>
                  <c:pt idx="62">
                    <c:v>2.0000000000000001E-4</c:v>
                  </c:pt>
                  <c:pt idx="63">
                    <c:v>5.9999999999999995E-4</c:v>
                  </c:pt>
                  <c:pt idx="64">
                    <c:v>2.0000000000000001E-4</c:v>
                  </c:pt>
                  <c:pt idx="65">
                    <c:v>4.0000000000000002E-4</c:v>
                  </c:pt>
                  <c:pt idx="66">
                    <c:v>1.7000000000000001E-4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2.3E-3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5.9999999999999995E-4</c:v>
                  </c:pt>
                  <c:pt idx="9">
                    <c:v>1.1999999999999999E-3</c:v>
                  </c:pt>
                  <c:pt idx="10">
                    <c:v>1E-3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4.4000000000000003E-3</c:v>
                  </c:pt>
                  <c:pt idx="16">
                    <c:v>2.8E-3</c:v>
                  </c:pt>
                  <c:pt idx="17">
                    <c:v>8.0000000000000004E-4</c:v>
                  </c:pt>
                  <c:pt idx="18">
                    <c:v>3.5000000000000001E-3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1E-3</c:v>
                  </c:pt>
                  <c:pt idx="22">
                    <c:v>8.9999999999999998E-4</c:v>
                  </c:pt>
                  <c:pt idx="23">
                    <c:v>0</c:v>
                  </c:pt>
                  <c:pt idx="24">
                    <c:v>5.0000000000000001E-4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1E-3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2.9999999999999997E-4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2.2000000000000001E-3</c:v>
                  </c:pt>
                  <c:pt idx="37">
                    <c:v>1.6000000000000001E-3</c:v>
                  </c:pt>
                  <c:pt idx="38">
                    <c:v>1E-4</c:v>
                  </c:pt>
                  <c:pt idx="39">
                    <c:v>0</c:v>
                  </c:pt>
                  <c:pt idx="40">
                    <c:v>2.0000000000000001E-4</c:v>
                  </c:pt>
                  <c:pt idx="41">
                    <c:v>1.1999999999999999E-3</c:v>
                  </c:pt>
                  <c:pt idx="42">
                    <c:v>2.0000000000000001E-4</c:v>
                  </c:pt>
                  <c:pt idx="43">
                    <c:v>8.9999999999999998E-4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2.2000000000000001E-4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2.9999999999999997E-4</c:v>
                  </c:pt>
                  <c:pt idx="55">
                    <c:v>6.9999999999999999E-4</c:v>
                  </c:pt>
                  <c:pt idx="56">
                    <c:v>1.1000000000000001E-3</c:v>
                  </c:pt>
                  <c:pt idx="57">
                    <c:v>1.4999999999999999E-4</c:v>
                  </c:pt>
                  <c:pt idx="58">
                    <c:v>2.0000000000000001E-4</c:v>
                  </c:pt>
                  <c:pt idx="59">
                    <c:v>0</c:v>
                  </c:pt>
                  <c:pt idx="60">
                    <c:v>4.0000000000000002E-4</c:v>
                  </c:pt>
                  <c:pt idx="61">
                    <c:v>2.9999999999999997E-4</c:v>
                  </c:pt>
                  <c:pt idx="62">
                    <c:v>2.0000000000000001E-4</c:v>
                  </c:pt>
                  <c:pt idx="63">
                    <c:v>5.9999999999999995E-4</c:v>
                  </c:pt>
                  <c:pt idx="64">
                    <c:v>2.0000000000000001E-4</c:v>
                  </c:pt>
                  <c:pt idx="65">
                    <c:v>4.0000000000000002E-4</c:v>
                  </c:pt>
                  <c:pt idx="66">
                    <c:v>1.7000000000000001E-4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-1868</c:v>
                </c:pt>
                <c:pt idx="1">
                  <c:v>-1867.5</c:v>
                </c:pt>
                <c:pt idx="2">
                  <c:v>-1854.5</c:v>
                </c:pt>
                <c:pt idx="3">
                  <c:v>-1799</c:v>
                </c:pt>
                <c:pt idx="4">
                  <c:v>-1798.5</c:v>
                </c:pt>
                <c:pt idx="5">
                  <c:v>-1748.5</c:v>
                </c:pt>
                <c:pt idx="6">
                  <c:v>-1748</c:v>
                </c:pt>
                <c:pt idx="7">
                  <c:v>-883</c:v>
                </c:pt>
                <c:pt idx="8">
                  <c:v>168.5</c:v>
                </c:pt>
                <c:pt idx="9">
                  <c:v>1012.5</c:v>
                </c:pt>
                <c:pt idx="10">
                  <c:v>1979</c:v>
                </c:pt>
                <c:pt idx="11">
                  <c:v>3282.5</c:v>
                </c:pt>
                <c:pt idx="12">
                  <c:v>3914.5</c:v>
                </c:pt>
                <c:pt idx="13">
                  <c:v>3914.5</c:v>
                </c:pt>
                <c:pt idx="14">
                  <c:v>3934</c:v>
                </c:pt>
                <c:pt idx="15">
                  <c:v>3946</c:v>
                </c:pt>
                <c:pt idx="16">
                  <c:v>3946.5</c:v>
                </c:pt>
                <c:pt idx="17">
                  <c:v>3986</c:v>
                </c:pt>
                <c:pt idx="18">
                  <c:v>4018</c:v>
                </c:pt>
                <c:pt idx="19">
                  <c:v>4822.5</c:v>
                </c:pt>
                <c:pt idx="20">
                  <c:v>4890</c:v>
                </c:pt>
                <c:pt idx="21">
                  <c:v>4965.5</c:v>
                </c:pt>
                <c:pt idx="22">
                  <c:v>4966</c:v>
                </c:pt>
                <c:pt idx="23">
                  <c:v>4966.5</c:v>
                </c:pt>
                <c:pt idx="24">
                  <c:v>5929.5</c:v>
                </c:pt>
                <c:pt idx="25">
                  <c:v>5941</c:v>
                </c:pt>
                <c:pt idx="26">
                  <c:v>5941</c:v>
                </c:pt>
                <c:pt idx="27">
                  <c:v>6022.5</c:v>
                </c:pt>
                <c:pt idx="28">
                  <c:v>6147</c:v>
                </c:pt>
                <c:pt idx="29">
                  <c:v>6813.5</c:v>
                </c:pt>
                <c:pt idx="30">
                  <c:v>6927.5</c:v>
                </c:pt>
                <c:pt idx="31">
                  <c:v>7074.5</c:v>
                </c:pt>
                <c:pt idx="32">
                  <c:v>7164</c:v>
                </c:pt>
                <c:pt idx="33">
                  <c:v>7737.5</c:v>
                </c:pt>
                <c:pt idx="34">
                  <c:v>7756.5</c:v>
                </c:pt>
                <c:pt idx="35">
                  <c:v>7815.5</c:v>
                </c:pt>
                <c:pt idx="36">
                  <c:v>7843.5</c:v>
                </c:pt>
                <c:pt idx="37">
                  <c:v>7844</c:v>
                </c:pt>
                <c:pt idx="38">
                  <c:v>7889</c:v>
                </c:pt>
                <c:pt idx="39">
                  <c:v>7904.5</c:v>
                </c:pt>
                <c:pt idx="40">
                  <c:v>8596.5</c:v>
                </c:pt>
                <c:pt idx="41">
                  <c:v>8786</c:v>
                </c:pt>
                <c:pt idx="42">
                  <c:v>8786.5</c:v>
                </c:pt>
                <c:pt idx="43">
                  <c:v>8786.5</c:v>
                </c:pt>
                <c:pt idx="44">
                  <c:v>8811</c:v>
                </c:pt>
                <c:pt idx="45">
                  <c:v>9708.5</c:v>
                </c:pt>
                <c:pt idx="46">
                  <c:v>9911.5</c:v>
                </c:pt>
                <c:pt idx="47">
                  <c:v>9911.5</c:v>
                </c:pt>
                <c:pt idx="48">
                  <c:v>10740</c:v>
                </c:pt>
                <c:pt idx="49">
                  <c:v>10880.5</c:v>
                </c:pt>
                <c:pt idx="50">
                  <c:v>11688</c:v>
                </c:pt>
                <c:pt idx="51">
                  <c:v>11744</c:v>
                </c:pt>
                <c:pt idx="52">
                  <c:v>11815.5</c:v>
                </c:pt>
                <c:pt idx="53">
                  <c:v>12652.5</c:v>
                </c:pt>
                <c:pt idx="54">
                  <c:v>12724</c:v>
                </c:pt>
                <c:pt idx="55">
                  <c:v>12744.5</c:v>
                </c:pt>
                <c:pt idx="56">
                  <c:v>12789.5</c:v>
                </c:pt>
                <c:pt idx="57">
                  <c:v>12795</c:v>
                </c:pt>
                <c:pt idx="58">
                  <c:v>13574</c:v>
                </c:pt>
                <c:pt idx="59">
                  <c:v>13590.5</c:v>
                </c:pt>
                <c:pt idx="60">
                  <c:v>13742.5</c:v>
                </c:pt>
                <c:pt idx="61">
                  <c:v>13742.5</c:v>
                </c:pt>
                <c:pt idx="62">
                  <c:v>13742.5</c:v>
                </c:pt>
                <c:pt idx="63">
                  <c:v>13785</c:v>
                </c:pt>
                <c:pt idx="64">
                  <c:v>13785</c:v>
                </c:pt>
                <c:pt idx="65">
                  <c:v>13785</c:v>
                </c:pt>
                <c:pt idx="66">
                  <c:v>13917.5</c:v>
                </c:pt>
                <c:pt idx="67">
                  <c:v>14643</c:v>
                </c:pt>
                <c:pt idx="68">
                  <c:v>15697.5</c:v>
                </c:pt>
                <c:pt idx="69">
                  <c:v>17605.5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15">
                  <c:v>-2.4199999970733188E-3</c:v>
                </c:pt>
                <c:pt idx="16">
                  <c:v>-3.254999995988328E-3</c:v>
                </c:pt>
                <c:pt idx="17">
                  <c:v>-4.2199999952572398E-3</c:v>
                </c:pt>
                <c:pt idx="18">
                  <c:v>-3.0599999954574741E-3</c:v>
                </c:pt>
                <c:pt idx="19">
                  <c:v>-3.6749999926541932E-3</c:v>
                </c:pt>
                <c:pt idx="21">
                  <c:v>-3.2849999988684431E-3</c:v>
                </c:pt>
                <c:pt idx="22">
                  <c:v>-4.1199999977834523E-3</c:v>
                </c:pt>
                <c:pt idx="24">
                  <c:v>-3.4649999943212606E-3</c:v>
                </c:pt>
                <c:pt idx="27">
                  <c:v>-3.174999998009298E-3</c:v>
                </c:pt>
                <c:pt idx="29">
                  <c:v>-5.3449999977601692E-3</c:v>
                </c:pt>
                <c:pt idx="30">
                  <c:v>-5.2249999935156666E-3</c:v>
                </c:pt>
                <c:pt idx="36">
                  <c:v>-6.4449999917997047E-3</c:v>
                </c:pt>
                <c:pt idx="37">
                  <c:v>-5.6799999947543256E-3</c:v>
                </c:pt>
                <c:pt idx="41">
                  <c:v>-8.0199999938486144E-3</c:v>
                </c:pt>
                <c:pt idx="43">
                  <c:v>-7.0550000018556602E-3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1D-4FA0-9154-2C16A6A6F6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5.9999999999999995E-4</c:v>
                  </c:pt>
                  <c:pt idx="9">
                    <c:v>1.1999999999999999E-3</c:v>
                  </c:pt>
                  <c:pt idx="10">
                    <c:v>1E-3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4.4000000000000003E-3</c:v>
                  </c:pt>
                  <c:pt idx="16">
                    <c:v>2.8E-3</c:v>
                  </c:pt>
                  <c:pt idx="17">
                    <c:v>8.0000000000000004E-4</c:v>
                  </c:pt>
                  <c:pt idx="18">
                    <c:v>3.5000000000000001E-3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1E-3</c:v>
                  </c:pt>
                  <c:pt idx="22">
                    <c:v>8.9999999999999998E-4</c:v>
                  </c:pt>
                  <c:pt idx="23">
                    <c:v>0</c:v>
                  </c:pt>
                  <c:pt idx="24">
                    <c:v>5.0000000000000001E-4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1E-3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2.9999999999999997E-4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2.2000000000000001E-3</c:v>
                  </c:pt>
                  <c:pt idx="37">
                    <c:v>1.6000000000000001E-3</c:v>
                  </c:pt>
                  <c:pt idx="38">
                    <c:v>1E-4</c:v>
                  </c:pt>
                  <c:pt idx="39">
                    <c:v>0</c:v>
                  </c:pt>
                  <c:pt idx="40">
                    <c:v>2.0000000000000001E-4</c:v>
                  </c:pt>
                  <c:pt idx="41">
                    <c:v>1.1999999999999999E-3</c:v>
                  </c:pt>
                  <c:pt idx="42">
                    <c:v>2.0000000000000001E-4</c:v>
                  </c:pt>
                  <c:pt idx="43">
                    <c:v>8.9999999999999998E-4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2.2000000000000001E-4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2.9999999999999997E-4</c:v>
                  </c:pt>
                  <c:pt idx="55">
                    <c:v>6.9999999999999999E-4</c:v>
                  </c:pt>
                  <c:pt idx="56">
                    <c:v>1.1000000000000001E-3</c:v>
                  </c:pt>
                  <c:pt idx="57">
                    <c:v>1.4999999999999999E-4</c:v>
                  </c:pt>
                  <c:pt idx="58">
                    <c:v>2.0000000000000001E-4</c:v>
                  </c:pt>
                  <c:pt idx="59">
                    <c:v>0</c:v>
                  </c:pt>
                  <c:pt idx="60">
                    <c:v>4.0000000000000002E-4</c:v>
                  </c:pt>
                  <c:pt idx="61">
                    <c:v>2.9999999999999997E-4</c:v>
                  </c:pt>
                  <c:pt idx="62">
                    <c:v>2.0000000000000001E-4</c:v>
                  </c:pt>
                  <c:pt idx="63">
                    <c:v>5.9999999999999995E-4</c:v>
                  </c:pt>
                  <c:pt idx="64">
                    <c:v>2.0000000000000001E-4</c:v>
                  </c:pt>
                  <c:pt idx="65">
                    <c:v>4.0000000000000002E-4</c:v>
                  </c:pt>
                  <c:pt idx="66">
                    <c:v>1.7000000000000001E-4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2.3E-3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5.9999999999999995E-4</c:v>
                  </c:pt>
                  <c:pt idx="9">
                    <c:v>1.1999999999999999E-3</c:v>
                  </c:pt>
                  <c:pt idx="10">
                    <c:v>1E-3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4.4000000000000003E-3</c:v>
                  </c:pt>
                  <c:pt idx="16">
                    <c:v>2.8E-3</c:v>
                  </c:pt>
                  <c:pt idx="17">
                    <c:v>8.0000000000000004E-4</c:v>
                  </c:pt>
                  <c:pt idx="18">
                    <c:v>3.5000000000000001E-3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1E-3</c:v>
                  </c:pt>
                  <c:pt idx="22">
                    <c:v>8.9999999999999998E-4</c:v>
                  </c:pt>
                  <c:pt idx="23">
                    <c:v>0</c:v>
                  </c:pt>
                  <c:pt idx="24">
                    <c:v>5.0000000000000001E-4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1E-3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2.9999999999999997E-4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2.2000000000000001E-3</c:v>
                  </c:pt>
                  <c:pt idx="37">
                    <c:v>1.6000000000000001E-3</c:v>
                  </c:pt>
                  <c:pt idx="38">
                    <c:v>1E-4</c:v>
                  </c:pt>
                  <c:pt idx="39">
                    <c:v>0</c:v>
                  </c:pt>
                  <c:pt idx="40">
                    <c:v>2.0000000000000001E-4</c:v>
                  </c:pt>
                  <c:pt idx="41">
                    <c:v>1.1999999999999999E-3</c:v>
                  </c:pt>
                  <c:pt idx="42">
                    <c:v>2.0000000000000001E-4</c:v>
                  </c:pt>
                  <c:pt idx="43">
                    <c:v>8.9999999999999998E-4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2.2000000000000001E-4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2.9999999999999997E-4</c:v>
                  </c:pt>
                  <c:pt idx="55">
                    <c:v>6.9999999999999999E-4</c:v>
                  </c:pt>
                  <c:pt idx="56">
                    <c:v>1.1000000000000001E-3</c:v>
                  </c:pt>
                  <c:pt idx="57">
                    <c:v>1.4999999999999999E-4</c:v>
                  </c:pt>
                  <c:pt idx="58">
                    <c:v>2.0000000000000001E-4</c:v>
                  </c:pt>
                  <c:pt idx="59">
                    <c:v>0</c:v>
                  </c:pt>
                  <c:pt idx="60">
                    <c:v>4.0000000000000002E-4</c:v>
                  </c:pt>
                  <c:pt idx="61">
                    <c:v>2.9999999999999997E-4</c:v>
                  </c:pt>
                  <c:pt idx="62">
                    <c:v>2.0000000000000001E-4</c:v>
                  </c:pt>
                  <c:pt idx="63">
                    <c:v>5.9999999999999995E-4</c:v>
                  </c:pt>
                  <c:pt idx="64">
                    <c:v>2.0000000000000001E-4</c:v>
                  </c:pt>
                  <c:pt idx="65">
                    <c:v>4.0000000000000002E-4</c:v>
                  </c:pt>
                  <c:pt idx="66">
                    <c:v>1.7000000000000001E-4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-1868</c:v>
                </c:pt>
                <c:pt idx="1">
                  <c:v>-1867.5</c:v>
                </c:pt>
                <c:pt idx="2">
                  <c:v>-1854.5</c:v>
                </c:pt>
                <c:pt idx="3">
                  <c:v>-1799</c:v>
                </c:pt>
                <c:pt idx="4">
                  <c:v>-1798.5</c:v>
                </c:pt>
                <c:pt idx="5">
                  <c:v>-1748.5</c:v>
                </c:pt>
                <c:pt idx="6">
                  <c:v>-1748</c:v>
                </c:pt>
                <c:pt idx="7">
                  <c:v>-883</c:v>
                </c:pt>
                <c:pt idx="8">
                  <c:v>168.5</c:v>
                </c:pt>
                <c:pt idx="9">
                  <c:v>1012.5</c:v>
                </c:pt>
                <c:pt idx="10">
                  <c:v>1979</c:v>
                </c:pt>
                <c:pt idx="11">
                  <c:v>3282.5</c:v>
                </c:pt>
                <c:pt idx="12">
                  <c:v>3914.5</c:v>
                </c:pt>
                <c:pt idx="13">
                  <c:v>3914.5</c:v>
                </c:pt>
                <c:pt idx="14">
                  <c:v>3934</c:v>
                </c:pt>
                <c:pt idx="15">
                  <c:v>3946</c:v>
                </c:pt>
                <c:pt idx="16">
                  <c:v>3946.5</c:v>
                </c:pt>
                <c:pt idx="17">
                  <c:v>3986</c:v>
                </c:pt>
                <c:pt idx="18">
                  <c:v>4018</c:v>
                </c:pt>
                <c:pt idx="19">
                  <c:v>4822.5</c:v>
                </c:pt>
                <c:pt idx="20">
                  <c:v>4890</c:v>
                </c:pt>
                <c:pt idx="21">
                  <c:v>4965.5</c:v>
                </c:pt>
                <c:pt idx="22">
                  <c:v>4966</c:v>
                </c:pt>
                <c:pt idx="23">
                  <c:v>4966.5</c:v>
                </c:pt>
                <c:pt idx="24">
                  <c:v>5929.5</c:v>
                </c:pt>
                <c:pt idx="25">
                  <c:v>5941</c:v>
                </c:pt>
                <c:pt idx="26">
                  <c:v>5941</c:v>
                </c:pt>
                <c:pt idx="27">
                  <c:v>6022.5</c:v>
                </c:pt>
                <c:pt idx="28">
                  <c:v>6147</c:v>
                </c:pt>
                <c:pt idx="29">
                  <c:v>6813.5</c:v>
                </c:pt>
                <c:pt idx="30">
                  <c:v>6927.5</c:v>
                </c:pt>
                <c:pt idx="31">
                  <c:v>7074.5</c:v>
                </c:pt>
                <c:pt idx="32">
                  <c:v>7164</c:v>
                </c:pt>
                <c:pt idx="33">
                  <c:v>7737.5</c:v>
                </c:pt>
                <c:pt idx="34">
                  <c:v>7756.5</c:v>
                </c:pt>
                <c:pt idx="35">
                  <c:v>7815.5</c:v>
                </c:pt>
                <c:pt idx="36">
                  <c:v>7843.5</c:v>
                </c:pt>
                <c:pt idx="37">
                  <c:v>7844</c:v>
                </c:pt>
                <c:pt idx="38">
                  <c:v>7889</c:v>
                </c:pt>
                <c:pt idx="39">
                  <c:v>7904.5</c:v>
                </c:pt>
                <c:pt idx="40">
                  <c:v>8596.5</c:v>
                </c:pt>
                <c:pt idx="41">
                  <c:v>8786</c:v>
                </c:pt>
                <c:pt idx="42">
                  <c:v>8786.5</c:v>
                </c:pt>
                <c:pt idx="43">
                  <c:v>8786.5</c:v>
                </c:pt>
                <c:pt idx="44">
                  <c:v>8811</c:v>
                </c:pt>
                <c:pt idx="45">
                  <c:v>9708.5</c:v>
                </c:pt>
                <c:pt idx="46">
                  <c:v>9911.5</c:v>
                </c:pt>
                <c:pt idx="47">
                  <c:v>9911.5</c:v>
                </c:pt>
                <c:pt idx="48">
                  <c:v>10740</c:v>
                </c:pt>
                <c:pt idx="49">
                  <c:v>10880.5</c:v>
                </c:pt>
                <c:pt idx="50">
                  <c:v>11688</c:v>
                </c:pt>
                <c:pt idx="51">
                  <c:v>11744</c:v>
                </c:pt>
                <c:pt idx="52">
                  <c:v>11815.5</c:v>
                </c:pt>
                <c:pt idx="53">
                  <c:v>12652.5</c:v>
                </c:pt>
                <c:pt idx="54">
                  <c:v>12724</c:v>
                </c:pt>
                <c:pt idx="55">
                  <c:v>12744.5</c:v>
                </c:pt>
                <c:pt idx="56">
                  <c:v>12789.5</c:v>
                </c:pt>
                <c:pt idx="57">
                  <c:v>12795</c:v>
                </c:pt>
                <c:pt idx="58">
                  <c:v>13574</c:v>
                </c:pt>
                <c:pt idx="59">
                  <c:v>13590.5</c:v>
                </c:pt>
                <c:pt idx="60">
                  <c:v>13742.5</c:v>
                </c:pt>
                <c:pt idx="61">
                  <c:v>13742.5</c:v>
                </c:pt>
                <c:pt idx="62">
                  <c:v>13742.5</c:v>
                </c:pt>
                <c:pt idx="63">
                  <c:v>13785</c:v>
                </c:pt>
                <c:pt idx="64">
                  <c:v>13785</c:v>
                </c:pt>
                <c:pt idx="65">
                  <c:v>13785</c:v>
                </c:pt>
                <c:pt idx="66">
                  <c:v>13917.5</c:v>
                </c:pt>
                <c:pt idx="67">
                  <c:v>14643</c:v>
                </c:pt>
                <c:pt idx="68">
                  <c:v>15697.5</c:v>
                </c:pt>
                <c:pt idx="69">
                  <c:v>17605.5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0">
                  <c:v>-5.2399999985937029E-3</c:v>
                </c:pt>
                <c:pt idx="1">
                  <c:v>-4.6749999964958988E-3</c:v>
                </c:pt>
                <c:pt idx="2">
                  <c:v>-4.2849999954341911E-3</c:v>
                </c:pt>
                <c:pt idx="3">
                  <c:v>-4.0699999954085797E-3</c:v>
                </c:pt>
                <c:pt idx="4">
                  <c:v>-4.3050000022049062E-3</c:v>
                </c:pt>
                <c:pt idx="5">
                  <c:v>-4.6050000019022264E-3</c:v>
                </c:pt>
                <c:pt idx="6">
                  <c:v>-6.2400000024354085E-3</c:v>
                </c:pt>
                <c:pt idx="7">
                  <c:v>-3.2900000005611219E-3</c:v>
                </c:pt>
                <c:pt idx="8">
                  <c:v>-4.4949999937671237E-3</c:v>
                </c:pt>
                <c:pt idx="9">
                  <c:v>-1.6749999995226972E-3</c:v>
                </c:pt>
                <c:pt idx="10">
                  <c:v>-2.829999997629784E-3</c:v>
                </c:pt>
                <c:pt idx="11">
                  <c:v>0</c:v>
                </c:pt>
                <c:pt idx="12">
                  <c:v>-3.6149999941699207E-3</c:v>
                </c:pt>
                <c:pt idx="13">
                  <c:v>-3.1149999922490679E-3</c:v>
                </c:pt>
                <c:pt idx="14">
                  <c:v>-4.1799999962677248E-3</c:v>
                </c:pt>
                <c:pt idx="20">
                  <c:v>-4.2999999932362698E-3</c:v>
                </c:pt>
                <c:pt idx="23">
                  <c:v>-5.5549999960931018E-3</c:v>
                </c:pt>
                <c:pt idx="25">
                  <c:v>-4.1700000001583248E-3</c:v>
                </c:pt>
                <c:pt idx="26">
                  <c:v>-4.1700000001583248E-3</c:v>
                </c:pt>
                <c:pt idx="28">
                  <c:v>-4.2899999971268699E-3</c:v>
                </c:pt>
                <c:pt idx="31">
                  <c:v>-3.7149999989196658E-3</c:v>
                </c:pt>
                <c:pt idx="32">
                  <c:v>-6.9799999982933514E-3</c:v>
                </c:pt>
                <c:pt idx="33">
                  <c:v>-7.1249999964493327E-3</c:v>
                </c:pt>
                <c:pt idx="34">
                  <c:v>-6.1749999949824996E-3</c:v>
                </c:pt>
                <c:pt idx="35">
                  <c:v>-5.0849999970523641E-3</c:v>
                </c:pt>
                <c:pt idx="38">
                  <c:v>-5.8299999946029857E-3</c:v>
                </c:pt>
                <c:pt idx="39">
                  <c:v>-6.7149999958928674E-3</c:v>
                </c:pt>
                <c:pt idx="40">
                  <c:v>-6.3549999977112748E-3</c:v>
                </c:pt>
                <c:pt idx="42">
                  <c:v>-7.0649999979650602E-3</c:v>
                </c:pt>
                <c:pt idx="44">
                  <c:v>-8.4700000006705523E-3</c:v>
                </c:pt>
                <c:pt idx="45">
                  <c:v>-8.6949999968055636E-3</c:v>
                </c:pt>
                <c:pt idx="48">
                  <c:v>-1.1399999995774124E-2</c:v>
                </c:pt>
                <c:pt idx="49">
                  <c:v>-1.098499999352498E-2</c:v>
                </c:pt>
                <c:pt idx="50">
                  <c:v>-9.5900000014808029E-3</c:v>
                </c:pt>
                <c:pt idx="51">
                  <c:v>-1.4150000002700835E-2</c:v>
                </c:pt>
                <c:pt idx="52">
                  <c:v>-1.1064999998779967E-2</c:v>
                </c:pt>
                <c:pt idx="53">
                  <c:v>-1.4974999990954529E-2</c:v>
                </c:pt>
                <c:pt idx="54">
                  <c:v>-1.5379999997094274E-2</c:v>
                </c:pt>
                <c:pt idx="55">
                  <c:v>-1.4514999995299149E-2</c:v>
                </c:pt>
                <c:pt idx="56">
                  <c:v>-1.4464999992924277E-2</c:v>
                </c:pt>
                <c:pt idx="57">
                  <c:v>-1.4819999996689148E-2</c:v>
                </c:pt>
                <c:pt idx="58">
                  <c:v>-1.7079999997804407E-2</c:v>
                </c:pt>
                <c:pt idx="59">
                  <c:v>-1.7834999998740386E-2</c:v>
                </c:pt>
                <c:pt idx="60">
                  <c:v>-1.7354999887174927E-2</c:v>
                </c:pt>
                <c:pt idx="61">
                  <c:v>-1.7344999811029993E-2</c:v>
                </c:pt>
                <c:pt idx="62">
                  <c:v>-1.6914999796426855E-2</c:v>
                </c:pt>
                <c:pt idx="63">
                  <c:v>-1.7879999883007258E-2</c:v>
                </c:pt>
                <c:pt idx="64">
                  <c:v>-1.7509999859612435E-2</c:v>
                </c:pt>
                <c:pt idx="65">
                  <c:v>-1.7250000208150595E-2</c:v>
                </c:pt>
                <c:pt idx="66">
                  <c:v>-1.7514999999548309E-2</c:v>
                </c:pt>
                <c:pt idx="67">
                  <c:v>-2.0139999993261881E-2</c:v>
                </c:pt>
                <c:pt idx="68">
                  <c:v>-2.1224999996775296E-2</c:v>
                </c:pt>
                <c:pt idx="69">
                  <c:v>-2.1885000001930166E-2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1D-4FA0-9154-2C16A6A6F6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5.9999999999999995E-4</c:v>
                  </c:pt>
                  <c:pt idx="9">
                    <c:v>1.1999999999999999E-3</c:v>
                  </c:pt>
                  <c:pt idx="10">
                    <c:v>1E-3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4.4000000000000003E-3</c:v>
                  </c:pt>
                  <c:pt idx="16">
                    <c:v>2.8E-3</c:v>
                  </c:pt>
                  <c:pt idx="17">
                    <c:v>8.0000000000000004E-4</c:v>
                  </c:pt>
                  <c:pt idx="18">
                    <c:v>3.5000000000000001E-3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1E-3</c:v>
                  </c:pt>
                  <c:pt idx="22">
                    <c:v>8.9999999999999998E-4</c:v>
                  </c:pt>
                  <c:pt idx="23">
                    <c:v>0</c:v>
                  </c:pt>
                  <c:pt idx="24">
                    <c:v>5.0000000000000001E-4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1E-3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2.9999999999999997E-4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2.2000000000000001E-3</c:v>
                  </c:pt>
                  <c:pt idx="37">
                    <c:v>1.6000000000000001E-3</c:v>
                  </c:pt>
                  <c:pt idx="38">
                    <c:v>1E-4</c:v>
                  </c:pt>
                  <c:pt idx="39">
                    <c:v>0</c:v>
                  </c:pt>
                  <c:pt idx="40">
                    <c:v>2.0000000000000001E-4</c:v>
                  </c:pt>
                  <c:pt idx="41">
                    <c:v>1.1999999999999999E-3</c:v>
                  </c:pt>
                  <c:pt idx="42">
                    <c:v>2.0000000000000001E-4</c:v>
                  </c:pt>
                  <c:pt idx="43">
                    <c:v>8.9999999999999998E-4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2.2000000000000001E-4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2.9999999999999997E-4</c:v>
                  </c:pt>
                  <c:pt idx="55">
                    <c:v>6.9999999999999999E-4</c:v>
                  </c:pt>
                  <c:pt idx="56">
                    <c:v>1.1000000000000001E-3</c:v>
                  </c:pt>
                  <c:pt idx="57">
                    <c:v>1.4999999999999999E-4</c:v>
                  </c:pt>
                  <c:pt idx="58">
                    <c:v>2.0000000000000001E-4</c:v>
                  </c:pt>
                  <c:pt idx="59">
                    <c:v>0</c:v>
                  </c:pt>
                  <c:pt idx="60">
                    <c:v>4.0000000000000002E-4</c:v>
                  </c:pt>
                  <c:pt idx="61">
                    <c:v>2.9999999999999997E-4</c:v>
                  </c:pt>
                  <c:pt idx="62">
                    <c:v>2.0000000000000001E-4</c:v>
                  </c:pt>
                  <c:pt idx="63">
                    <c:v>5.9999999999999995E-4</c:v>
                  </c:pt>
                  <c:pt idx="64">
                    <c:v>2.0000000000000001E-4</c:v>
                  </c:pt>
                  <c:pt idx="65">
                    <c:v>4.0000000000000002E-4</c:v>
                  </c:pt>
                  <c:pt idx="66">
                    <c:v>1.7000000000000001E-4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2.3E-3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5.9999999999999995E-4</c:v>
                  </c:pt>
                  <c:pt idx="9">
                    <c:v>1.1999999999999999E-3</c:v>
                  </c:pt>
                  <c:pt idx="10">
                    <c:v>1E-3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4.4000000000000003E-3</c:v>
                  </c:pt>
                  <c:pt idx="16">
                    <c:v>2.8E-3</c:v>
                  </c:pt>
                  <c:pt idx="17">
                    <c:v>8.0000000000000004E-4</c:v>
                  </c:pt>
                  <c:pt idx="18">
                    <c:v>3.5000000000000001E-3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1E-3</c:v>
                  </c:pt>
                  <c:pt idx="22">
                    <c:v>8.9999999999999998E-4</c:v>
                  </c:pt>
                  <c:pt idx="23">
                    <c:v>0</c:v>
                  </c:pt>
                  <c:pt idx="24">
                    <c:v>5.0000000000000001E-4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1E-3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2.9999999999999997E-4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2.2000000000000001E-3</c:v>
                  </c:pt>
                  <c:pt idx="37">
                    <c:v>1.6000000000000001E-3</c:v>
                  </c:pt>
                  <c:pt idx="38">
                    <c:v>1E-4</c:v>
                  </c:pt>
                  <c:pt idx="39">
                    <c:v>0</c:v>
                  </c:pt>
                  <c:pt idx="40">
                    <c:v>2.0000000000000001E-4</c:v>
                  </c:pt>
                  <c:pt idx="41">
                    <c:v>1.1999999999999999E-3</c:v>
                  </c:pt>
                  <c:pt idx="42">
                    <c:v>2.0000000000000001E-4</c:v>
                  </c:pt>
                  <c:pt idx="43">
                    <c:v>8.9999999999999998E-4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2.2000000000000001E-4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2.9999999999999997E-4</c:v>
                  </c:pt>
                  <c:pt idx="55">
                    <c:v>6.9999999999999999E-4</c:v>
                  </c:pt>
                  <c:pt idx="56">
                    <c:v>1.1000000000000001E-3</c:v>
                  </c:pt>
                  <c:pt idx="57">
                    <c:v>1.4999999999999999E-4</c:v>
                  </c:pt>
                  <c:pt idx="58">
                    <c:v>2.0000000000000001E-4</c:v>
                  </c:pt>
                  <c:pt idx="59">
                    <c:v>0</c:v>
                  </c:pt>
                  <c:pt idx="60">
                    <c:v>4.0000000000000002E-4</c:v>
                  </c:pt>
                  <c:pt idx="61">
                    <c:v>2.9999999999999997E-4</c:v>
                  </c:pt>
                  <c:pt idx="62">
                    <c:v>2.0000000000000001E-4</c:v>
                  </c:pt>
                  <c:pt idx="63">
                    <c:v>5.9999999999999995E-4</c:v>
                  </c:pt>
                  <c:pt idx="64">
                    <c:v>2.0000000000000001E-4</c:v>
                  </c:pt>
                  <c:pt idx="65">
                    <c:v>4.0000000000000002E-4</c:v>
                  </c:pt>
                  <c:pt idx="66">
                    <c:v>1.7000000000000001E-4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-1868</c:v>
                </c:pt>
                <c:pt idx="1">
                  <c:v>-1867.5</c:v>
                </c:pt>
                <c:pt idx="2">
                  <c:v>-1854.5</c:v>
                </c:pt>
                <c:pt idx="3">
                  <c:v>-1799</c:v>
                </c:pt>
                <c:pt idx="4">
                  <c:v>-1798.5</c:v>
                </c:pt>
                <c:pt idx="5">
                  <c:v>-1748.5</c:v>
                </c:pt>
                <c:pt idx="6">
                  <c:v>-1748</c:v>
                </c:pt>
                <c:pt idx="7">
                  <c:v>-883</c:v>
                </c:pt>
                <c:pt idx="8">
                  <c:v>168.5</c:v>
                </c:pt>
                <c:pt idx="9">
                  <c:v>1012.5</c:v>
                </c:pt>
                <c:pt idx="10">
                  <c:v>1979</c:v>
                </c:pt>
                <c:pt idx="11">
                  <c:v>3282.5</c:v>
                </c:pt>
                <c:pt idx="12">
                  <c:v>3914.5</c:v>
                </c:pt>
                <c:pt idx="13">
                  <c:v>3914.5</c:v>
                </c:pt>
                <c:pt idx="14">
                  <c:v>3934</c:v>
                </c:pt>
                <c:pt idx="15">
                  <c:v>3946</c:v>
                </c:pt>
                <c:pt idx="16">
                  <c:v>3946.5</c:v>
                </c:pt>
                <c:pt idx="17">
                  <c:v>3986</c:v>
                </c:pt>
                <c:pt idx="18">
                  <c:v>4018</c:v>
                </c:pt>
                <c:pt idx="19">
                  <c:v>4822.5</c:v>
                </c:pt>
                <c:pt idx="20">
                  <c:v>4890</c:v>
                </c:pt>
                <c:pt idx="21">
                  <c:v>4965.5</c:v>
                </c:pt>
                <c:pt idx="22">
                  <c:v>4966</c:v>
                </c:pt>
                <c:pt idx="23">
                  <c:v>4966.5</c:v>
                </c:pt>
                <c:pt idx="24">
                  <c:v>5929.5</c:v>
                </c:pt>
                <c:pt idx="25">
                  <c:v>5941</c:v>
                </c:pt>
                <c:pt idx="26">
                  <c:v>5941</c:v>
                </c:pt>
                <c:pt idx="27">
                  <c:v>6022.5</c:v>
                </c:pt>
                <c:pt idx="28">
                  <c:v>6147</c:v>
                </c:pt>
                <c:pt idx="29">
                  <c:v>6813.5</c:v>
                </c:pt>
                <c:pt idx="30">
                  <c:v>6927.5</c:v>
                </c:pt>
                <c:pt idx="31">
                  <c:v>7074.5</c:v>
                </c:pt>
                <c:pt idx="32">
                  <c:v>7164</c:v>
                </c:pt>
                <c:pt idx="33">
                  <c:v>7737.5</c:v>
                </c:pt>
                <c:pt idx="34">
                  <c:v>7756.5</c:v>
                </c:pt>
                <c:pt idx="35">
                  <c:v>7815.5</c:v>
                </c:pt>
                <c:pt idx="36">
                  <c:v>7843.5</c:v>
                </c:pt>
                <c:pt idx="37">
                  <c:v>7844</c:v>
                </c:pt>
                <c:pt idx="38">
                  <c:v>7889</c:v>
                </c:pt>
                <c:pt idx="39">
                  <c:v>7904.5</c:v>
                </c:pt>
                <c:pt idx="40">
                  <c:v>8596.5</c:v>
                </c:pt>
                <c:pt idx="41">
                  <c:v>8786</c:v>
                </c:pt>
                <c:pt idx="42">
                  <c:v>8786.5</c:v>
                </c:pt>
                <c:pt idx="43">
                  <c:v>8786.5</c:v>
                </c:pt>
                <c:pt idx="44">
                  <c:v>8811</c:v>
                </c:pt>
                <c:pt idx="45">
                  <c:v>9708.5</c:v>
                </c:pt>
                <c:pt idx="46">
                  <c:v>9911.5</c:v>
                </c:pt>
                <c:pt idx="47">
                  <c:v>9911.5</c:v>
                </c:pt>
                <c:pt idx="48">
                  <c:v>10740</c:v>
                </c:pt>
                <c:pt idx="49">
                  <c:v>10880.5</c:v>
                </c:pt>
                <c:pt idx="50">
                  <c:v>11688</c:v>
                </c:pt>
                <c:pt idx="51">
                  <c:v>11744</c:v>
                </c:pt>
                <c:pt idx="52">
                  <c:v>11815.5</c:v>
                </c:pt>
                <c:pt idx="53">
                  <c:v>12652.5</c:v>
                </c:pt>
                <c:pt idx="54">
                  <c:v>12724</c:v>
                </c:pt>
                <c:pt idx="55">
                  <c:v>12744.5</c:v>
                </c:pt>
                <c:pt idx="56">
                  <c:v>12789.5</c:v>
                </c:pt>
                <c:pt idx="57">
                  <c:v>12795</c:v>
                </c:pt>
                <c:pt idx="58">
                  <c:v>13574</c:v>
                </c:pt>
                <c:pt idx="59">
                  <c:v>13590.5</c:v>
                </c:pt>
                <c:pt idx="60">
                  <c:v>13742.5</c:v>
                </c:pt>
                <c:pt idx="61">
                  <c:v>13742.5</c:v>
                </c:pt>
                <c:pt idx="62">
                  <c:v>13742.5</c:v>
                </c:pt>
                <c:pt idx="63">
                  <c:v>13785</c:v>
                </c:pt>
                <c:pt idx="64">
                  <c:v>13785</c:v>
                </c:pt>
                <c:pt idx="65">
                  <c:v>13785</c:v>
                </c:pt>
                <c:pt idx="66">
                  <c:v>13917.5</c:v>
                </c:pt>
                <c:pt idx="67">
                  <c:v>14643</c:v>
                </c:pt>
                <c:pt idx="68">
                  <c:v>15697.5</c:v>
                </c:pt>
                <c:pt idx="69">
                  <c:v>17605.5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1D-4FA0-9154-2C16A6A6F6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5.9999999999999995E-4</c:v>
                  </c:pt>
                  <c:pt idx="9">
                    <c:v>1.1999999999999999E-3</c:v>
                  </c:pt>
                  <c:pt idx="10">
                    <c:v>1E-3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4.4000000000000003E-3</c:v>
                  </c:pt>
                  <c:pt idx="16">
                    <c:v>2.8E-3</c:v>
                  </c:pt>
                  <c:pt idx="17">
                    <c:v>8.0000000000000004E-4</c:v>
                  </c:pt>
                  <c:pt idx="18">
                    <c:v>3.5000000000000001E-3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1E-3</c:v>
                  </c:pt>
                  <c:pt idx="22">
                    <c:v>8.9999999999999998E-4</c:v>
                  </c:pt>
                  <c:pt idx="23">
                    <c:v>0</c:v>
                  </c:pt>
                  <c:pt idx="24">
                    <c:v>5.0000000000000001E-4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1E-3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2.9999999999999997E-4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2.2000000000000001E-3</c:v>
                  </c:pt>
                  <c:pt idx="37">
                    <c:v>1.6000000000000001E-3</c:v>
                  </c:pt>
                  <c:pt idx="38">
                    <c:v>1E-4</c:v>
                  </c:pt>
                  <c:pt idx="39">
                    <c:v>0</c:v>
                  </c:pt>
                  <c:pt idx="40">
                    <c:v>2.0000000000000001E-4</c:v>
                  </c:pt>
                  <c:pt idx="41">
                    <c:v>1.1999999999999999E-3</c:v>
                  </c:pt>
                  <c:pt idx="42">
                    <c:v>2.0000000000000001E-4</c:v>
                  </c:pt>
                  <c:pt idx="43">
                    <c:v>8.9999999999999998E-4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2.2000000000000001E-4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2.9999999999999997E-4</c:v>
                  </c:pt>
                  <c:pt idx="55">
                    <c:v>6.9999999999999999E-4</c:v>
                  </c:pt>
                  <c:pt idx="56">
                    <c:v>1.1000000000000001E-3</c:v>
                  </c:pt>
                  <c:pt idx="57">
                    <c:v>1.4999999999999999E-4</c:v>
                  </c:pt>
                  <c:pt idx="58">
                    <c:v>2.0000000000000001E-4</c:v>
                  </c:pt>
                  <c:pt idx="59">
                    <c:v>0</c:v>
                  </c:pt>
                  <c:pt idx="60">
                    <c:v>4.0000000000000002E-4</c:v>
                  </c:pt>
                  <c:pt idx="61">
                    <c:v>2.9999999999999997E-4</c:v>
                  </c:pt>
                  <c:pt idx="62">
                    <c:v>2.0000000000000001E-4</c:v>
                  </c:pt>
                  <c:pt idx="63">
                    <c:v>5.9999999999999995E-4</c:v>
                  </c:pt>
                  <c:pt idx="64">
                    <c:v>2.0000000000000001E-4</c:v>
                  </c:pt>
                  <c:pt idx="65">
                    <c:v>4.0000000000000002E-4</c:v>
                  </c:pt>
                  <c:pt idx="66">
                    <c:v>1.7000000000000001E-4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2.3E-3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5.9999999999999995E-4</c:v>
                  </c:pt>
                  <c:pt idx="9">
                    <c:v>1.1999999999999999E-3</c:v>
                  </c:pt>
                  <c:pt idx="10">
                    <c:v>1E-3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4.4000000000000003E-3</c:v>
                  </c:pt>
                  <c:pt idx="16">
                    <c:v>2.8E-3</c:v>
                  </c:pt>
                  <c:pt idx="17">
                    <c:v>8.0000000000000004E-4</c:v>
                  </c:pt>
                  <c:pt idx="18">
                    <c:v>3.5000000000000001E-3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1E-3</c:v>
                  </c:pt>
                  <c:pt idx="22">
                    <c:v>8.9999999999999998E-4</c:v>
                  </c:pt>
                  <c:pt idx="23">
                    <c:v>0</c:v>
                  </c:pt>
                  <c:pt idx="24">
                    <c:v>5.0000000000000001E-4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1E-3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2.9999999999999997E-4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2.2000000000000001E-3</c:v>
                  </c:pt>
                  <c:pt idx="37">
                    <c:v>1.6000000000000001E-3</c:v>
                  </c:pt>
                  <c:pt idx="38">
                    <c:v>1E-4</c:v>
                  </c:pt>
                  <c:pt idx="39">
                    <c:v>0</c:v>
                  </c:pt>
                  <c:pt idx="40">
                    <c:v>2.0000000000000001E-4</c:v>
                  </c:pt>
                  <c:pt idx="41">
                    <c:v>1.1999999999999999E-3</c:v>
                  </c:pt>
                  <c:pt idx="42">
                    <c:v>2.0000000000000001E-4</c:v>
                  </c:pt>
                  <c:pt idx="43">
                    <c:v>8.9999999999999998E-4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2.2000000000000001E-4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2.9999999999999997E-4</c:v>
                  </c:pt>
                  <c:pt idx="55">
                    <c:v>6.9999999999999999E-4</c:v>
                  </c:pt>
                  <c:pt idx="56">
                    <c:v>1.1000000000000001E-3</c:v>
                  </c:pt>
                  <c:pt idx="57">
                    <c:v>1.4999999999999999E-4</c:v>
                  </c:pt>
                  <c:pt idx="58">
                    <c:v>2.0000000000000001E-4</c:v>
                  </c:pt>
                  <c:pt idx="59">
                    <c:v>0</c:v>
                  </c:pt>
                  <c:pt idx="60">
                    <c:v>4.0000000000000002E-4</c:v>
                  </c:pt>
                  <c:pt idx="61">
                    <c:v>2.9999999999999997E-4</c:v>
                  </c:pt>
                  <c:pt idx="62">
                    <c:v>2.0000000000000001E-4</c:v>
                  </c:pt>
                  <c:pt idx="63">
                    <c:v>5.9999999999999995E-4</c:v>
                  </c:pt>
                  <c:pt idx="64">
                    <c:v>2.0000000000000001E-4</c:v>
                  </c:pt>
                  <c:pt idx="65">
                    <c:v>4.0000000000000002E-4</c:v>
                  </c:pt>
                  <c:pt idx="66">
                    <c:v>1.7000000000000001E-4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-1868</c:v>
                </c:pt>
                <c:pt idx="1">
                  <c:v>-1867.5</c:v>
                </c:pt>
                <c:pt idx="2">
                  <c:v>-1854.5</c:v>
                </c:pt>
                <c:pt idx="3">
                  <c:v>-1799</c:v>
                </c:pt>
                <c:pt idx="4">
                  <c:v>-1798.5</c:v>
                </c:pt>
                <c:pt idx="5">
                  <c:v>-1748.5</c:v>
                </c:pt>
                <c:pt idx="6">
                  <c:v>-1748</c:v>
                </c:pt>
                <c:pt idx="7">
                  <c:v>-883</c:v>
                </c:pt>
                <c:pt idx="8">
                  <c:v>168.5</c:v>
                </c:pt>
                <c:pt idx="9">
                  <c:v>1012.5</c:v>
                </c:pt>
                <c:pt idx="10">
                  <c:v>1979</c:v>
                </c:pt>
                <c:pt idx="11">
                  <c:v>3282.5</c:v>
                </c:pt>
                <c:pt idx="12">
                  <c:v>3914.5</c:v>
                </c:pt>
                <c:pt idx="13">
                  <c:v>3914.5</c:v>
                </c:pt>
                <c:pt idx="14">
                  <c:v>3934</c:v>
                </c:pt>
                <c:pt idx="15">
                  <c:v>3946</c:v>
                </c:pt>
                <c:pt idx="16">
                  <c:v>3946.5</c:v>
                </c:pt>
                <c:pt idx="17">
                  <c:v>3986</c:v>
                </c:pt>
                <c:pt idx="18">
                  <c:v>4018</c:v>
                </c:pt>
                <c:pt idx="19">
                  <c:v>4822.5</c:v>
                </c:pt>
                <c:pt idx="20">
                  <c:v>4890</c:v>
                </c:pt>
                <c:pt idx="21">
                  <c:v>4965.5</c:v>
                </c:pt>
                <c:pt idx="22">
                  <c:v>4966</c:v>
                </c:pt>
                <c:pt idx="23">
                  <c:v>4966.5</c:v>
                </c:pt>
                <c:pt idx="24">
                  <c:v>5929.5</c:v>
                </c:pt>
                <c:pt idx="25">
                  <c:v>5941</c:v>
                </c:pt>
                <c:pt idx="26">
                  <c:v>5941</c:v>
                </c:pt>
                <c:pt idx="27">
                  <c:v>6022.5</c:v>
                </c:pt>
                <c:pt idx="28">
                  <c:v>6147</c:v>
                </c:pt>
                <c:pt idx="29">
                  <c:v>6813.5</c:v>
                </c:pt>
                <c:pt idx="30">
                  <c:v>6927.5</c:v>
                </c:pt>
                <c:pt idx="31">
                  <c:v>7074.5</c:v>
                </c:pt>
                <c:pt idx="32">
                  <c:v>7164</c:v>
                </c:pt>
                <c:pt idx="33">
                  <c:v>7737.5</c:v>
                </c:pt>
                <c:pt idx="34">
                  <c:v>7756.5</c:v>
                </c:pt>
                <c:pt idx="35">
                  <c:v>7815.5</c:v>
                </c:pt>
                <c:pt idx="36">
                  <c:v>7843.5</c:v>
                </c:pt>
                <c:pt idx="37">
                  <c:v>7844</c:v>
                </c:pt>
                <c:pt idx="38">
                  <c:v>7889</c:v>
                </c:pt>
                <c:pt idx="39">
                  <c:v>7904.5</c:v>
                </c:pt>
                <c:pt idx="40">
                  <c:v>8596.5</c:v>
                </c:pt>
                <c:pt idx="41">
                  <c:v>8786</c:v>
                </c:pt>
                <c:pt idx="42">
                  <c:v>8786.5</c:v>
                </c:pt>
                <c:pt idx="43">
                  <c:v>8786.5</c:v>
                </c:pt>
                <c:pt idx="44">
                  <c:v>8811</c:v>
                </c:pt>
                <c:pt idx="45">
                  <c:v>9708.5</c:v>
                </c:pt>
                <c:pt idx="46">
                  <c:v>9911.5</c:v>
                </c:pt>
                <c:pt idx="47">
                  <c:v>9911.5</c:v>
                </c:pt>
                <c:pt idx="48">
                  <c:v>10740</c:v>
                </c:pt>
                <c:pt idx="49">
                  <c:v>10880.5</c:v>
                </c:pt>
                <c:pt idx="50">
                  <c:v>11688</c:v>
                </c:pt>
                <c:pt idx="51">
                  <c:v>11744</c:v>
                </c:pt>
                <c:pt idx="52">
                  <c:v>11815.5</c:v>
                </c:pt>
                <c:pt idx="53">
                  <c:v>12652.5</c:v>
                </c:pt>
                <c:pt idx="54">
                  <c:v>12724</c:v>
                </c:pt>
                <c:pt idx="55">
                  <c:v>12744.5</c:v>
                </c:pt>
                <c:pt idx="56">
                  <c:v>12789.5</c:v>
                </c:pt>
                <c:pt idx="57">
                  <c:v>12795</c:v>
                </c:pt>
                <c:pt idx="58">
                  <c:v>13574</c:v>
                </c:pt>
                <c:pt idx="59">
                  <c:v>13590.5</c:v>
                </c:pt>
                <c:pt idx="60">
                  <c:v>13742.5</c:v>
                </c:pt>
                <c:pt idx="61">
                  <c:v>13742.5</c:v>
                </c:pt>
                <c:pt idx="62">
                  <c:v>13742.5</c:v>
                </c:pt>
                <c:pt idx="63">
                  <c:v>13785</c:v>
                </c:pt>
                <c:pt idx="64">
                  <c:v>13785</c:v>
                </c:pt>
                <c:pt idx="65">
                  <c:v>13785</c:v>
                </c:pt>
                <c:pt idx="66">
                  <c:v>13917.5</c:v>
                </c:pt>
                <c:pt idx="67">
                  <c:v>14643</c:v>
                </c:pt>
                <c:pt idx="68">
                  <c:v>15697.5</c:v>
                </c:pt>
                <c:pt idx="69">
                  <c:v>17605.5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1D-4FA0-9154-2C16A6A6F6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5.9999999999999995E-4</c:v>
                  </c:pt>
                  <c:pt idx="9">
                    <c:v>1.1999999999999999E-3</c:v>
                  </c:pt>
                  <c:pt idx="10">
                    <c:v>1E-3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4.4000000000000003E-3</c:v>
                  </c:pt>
                  <c:pt idx="16">
                    <c:v>2.8E-3</c:v>
                  </c:pt>
                  <c:pt idx="17">
                    <c:v>8.0000000000000004E-4</c:v>
                  </c:pt>
                  <c:pt idx="18">
                    <c:v>3.5000000000000001E-3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1E-3</c:v>
                  </c:pt>
                  <c:pt idx="22">
                    <c:v>8.9999999999999998E-4</c:v>
                  </c:pt>
                  <c:pt idx="23">
                    <c:v>0</c:v>
                  </c:pt>
                  <c:pt idx="24">
                    <c:v>5.0000000000000001E-4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1E-3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2.9999999999999997E-4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2.2000000000000001E-3</c:v>
                  </c:pt>
                  <c:pt idx="37">
                    <c:v>1.6000000000000001E-3</c:v>
                  </c:pt>
                  <c:pt idx="38">
                    <c:v>1E-4</c:v>
                  </c:pt>
                  <c:pt idx="39">
                    <c:v>0</c:v>
                  </c:pt>
                  <c:pt idx="40">
                    <c:v>2.0000000000000001E-4</c:v>
                  </c:pt>
                  <c:pt idx="41">
                    <c:v>1.1999999999999999E-3</c:v>
                  </c:pt>
                  <c:pt idx="42">
                    <c:v>2.0000000000000001E-4</c:v>
                  </c:pt>
                  <c:pt idx="43">
                    <c:v>8.9999999999999998E-4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2.2000000000000001E-4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2.9999999999999997E-4</c:v>
                  </c:pt>
                  <c:pt idx="55">
                    <c:v>6.9999999999999999E-4</c:v>
                  </c:pt>
                  <c:pt idx="56">
                    <c:v>1.1000000000000001E-3</c:v>
                  </c:pt>
                  <c:pt idx="57">
                    <c:v>1.4999999999999999E-4</c:v>
                  </c:pt>
                  <c:pt idx="58">
                    <c:v>2.0000000000000001E-4</c:v>
                  </c:pt>
                  <c:pt idx="59">
                    <c:v>0</c:v>
                  </c:pt>
                  <c:pt idx="60">
                    <c:v>4.0000000000000002E-4</c:v>
                  </c:pt>
                  <c:pt idx="61">
                    <c:v>2.9999999999999997E-4</c:v>
                  </c:pt>
                  <c:pt idx="62">
                    <c:v>2.0000000000000001E-4</c:v>
                  </c:pt>
                  <c:pt idx="63">
                    <c:v>5.9999999999999995E-4</c:v>
                  </c:pt>
                  <c:pt idx="64">
                    <c:v>2.0000000000000001E-4</c:v>
                  </c:pt>
                  <c:pt idx="65">
                    <c:v>4.0000000000000002E-4</c:v>
                  </c:pt>
                  <c:pt idx="66">
                    <c:v>1.7000000000000001E-4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2.3E-3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5.9999999999999995E-4</c:v>
                  </c:pt>
                  <c:pt idx="9">
                    <c:v>1.1999999999999999E-3</c:v>
                  </c:pt>
                  <c:pt idx="10">
                    <c:v>1E-3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4.4000000000000003E-3</c:v>
                  </c:pt>
                  <c:pt idx="16">
                    <c:v>2.8E-3</c:v>
                  </c:pt>
                  <c:pt idx="17">
                    <c:v>8.0000000000000004E-4</c:v>
                  </c:pt>
                  <c:pt idx="18">
                    <c:v>3.5000000000000001E-3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1E-3</c:v>
                  </c:pt>
                  <c:pt idx="22">
                    <c:v>8.9999999999999998E-4</c:v>
                  </c:pt>
                  <c:pt idx="23">
                    <c:v>0</c:v>
                  </c:pt>
                  <c:pt idx="24">
                    <c:v>5.0000000000000001E-4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1E-3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2.9999999999999997E-4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6.9999999999999999E-4</c:v>
                  </c:pt>
                  <c:pt idx="36">
                    <c:v>2.2000000000000001E-3</c:v>
                  </c:pt>
                  <c:pt idx="37">
                    <c:v>1.6000000000000001E-3</c:v>
                  </c:pt>
                  <c:pt idx="38">
                    <c:v>1E-4</c:v>
                  </c:pt>
                  <c:pt idx="39">
                    <c:v>0</c:v>
                  </c:pt>
                  <c:pt idx="40">
                    <c:v>2.0000000000000001E-4</c:v>
                  </c:pt>
                  <c:pt idx="41">
                    <c:v>1.1999999999999999E-3</c:v>
                  </c:pt>
                  <c:pt idx="42">
                    <c:v>2.0000000000000001E-4</c:v>
                  </c:pt>
                  <c:pt idx="43">
                    <c:v>8.9999999999999998E-4</c:v>
                  </c:pt>
                  <c:pt idx="44">
                    <c:v>2.0000000000000001E-4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2.2000000000000001E-4</c:v>
                  </c:pt>
                  <c:pt idx="48">
                    <c:v>2.0000000000000001E-4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2.9999999999999997E-4</c:v>
                  </c:pt>
                  <c:pt idx="54">
                    <c:v>2.9999999999999997E-4</c:v>
                  </c:pt>
                  <c:pt idx="55">
                    <c:v>6.9999999999999999E-4</c:v>
                  </c:pt>
                  <c:pt idx="56">
                    <c:v>1.1000000000000001E-3</c:v>
                  </c:pt>
                  <c:pt idx="57">
                    <c:v>1.4999999999999999E-4</c:v>
                  </c:pt>
                  <c:pt idx="58">
                    <c:v>2.0000000000000001E-4</c:v>
                  </c:pt>
                  <c:pt idx="59">
                    <c:v>0</c:v>
                  </c:pt>
                  <c:pt idx="60">
                    <c:v>4.0000000000000002E-4</c:v>
                  </c:pt>
                  <c:pt idx="61">
                    <c:v>2.9999999999999997E-4</c:v>
                  </c:pt>
                  <c:pt idx="62">
                    <c:v>2.0000000000000001E-4</c:v>
                  </c:pt>
                  <c:pt idx="63">
                    <c:v>5.9999999999999995E-4</c:v>
                  </c:pt>
                  <c:pt idx="64">
                    <c:v>2.0000000000000001E-4</c:v>
                  </c:pt>
                  <c:pt idx="65">
                    <c:v>4.0000000000000002E-4</c:v>
                  </c:pt>
                  <c:pt idx="66">
                    <c:v>1.7000000000000001E-4</c:v>
                  </c:pt>
                  <c:pt idx="67">
                    <c:v>1E-4</c:v>
                  </c:pt>
                  <c:pt idx="68">
                    <c:v>4.0000000000000002E-4</c:v>
                  </c:pt>
                  <c:pt idx="69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-1868</c:v>
                </c:pt>
                <c:pt idx="1">
                  <c:v>-1867.5</c:v>
                </c:pt>
                <c:pt idx="2">
                  <c:v>-1854.5</c:v>
                </c:pt>
                <c:pt idx="3">
                  <c:v>-1799</c:v>
                </c:pt>
                <c:pt idx="4">
                  <c:v>-1798.5</c:v>
                </c:pt>
                <c:pt idx="5">
                  <c:v>-1748.5</c:v>
                </c:pt>
                <c:pt idx="6">
                  <c:v>-1748</c:v>
                </c:pt>
                <c:pt idx="7">
                  <c:v>-883</c:v>
                </c:pt>
                <c:pt idx="8">
                  <c:v>168.5</c:v>
                </c:pt>
                <c:pt idx="9">
                  <c:v>1012.5</c:v>
                </c:pt>
                <c:pt idx="10">
                  <c:v>1979</c:v>
                </c:pt>
                <c:pt idx="11">
                  <c:v>3282.5</c:v>
                </c:pt>
                <c:pt idx="12">
                  <c:v>3914.5</c:v>
                </c:pt>
                <c:pt idx="13">
                  <c:v>3914.5</c:v>
                </c:pt>
                <c:pt idx="14">
                  <c:v>3934</c:v>
                </c:pt>
                <c:pt idx="15">
                  <c:v>3946</c:v>
                </c:pt>
                <c:pt idx="16">
                  <c:v>3946.5</c:v>
                </c:pt>
                <c:pt idx="17">
                  <c:v>3986</c:v>
                </c:pt>
                <c:pt idx="18">
                  <c:v>4018</c:v>
                </c:pt>
                <c:pt idx="19">
                  <c:v>4822.5</c:v>
                </c:pt>
                <c:pt idx="20">
                  <c:v>4890</c:v>
                </c:pt>
                <c:pt idx="21">
                  <c:v>4965.5</c:v>
                </c:pt>
                <c:pt idx="22">
                  <c:v>4966</c:v>
                </c:pt>
                <c:pt idx="23">
                  <c:v>4966.5</c:v>
                </c:pt>
                <c:pt idx="24">
                  <c:v>5929.5</c:v>
                </c:pt>
                <c:pt idx="25">
                  <c:v>5941</c:v>
                </c:pt>
                <c:pt idx="26">
                  <c:v>5941</c:v>
                </c:pt>
                <c:pt idx="27">
                  <c:v>6022.5</c:v>
                </c:pt>
                <c:pt idx="28">
                  <c:v>6147</c:v>
                </c:pt>
                <c:pt idx="29">
                  <c:v>6813.5</c:v>
                </c:pt>
                <c:pt idx="30">
                  <c:v>6927.5</c:v>
                </c:pt>
                <c:pt idx="31">
                  <c:v>7074.5</c:v>
                </c:pt>
                <c:pt idx="32">
                  <c:v>7164</c:v>
                </c:pt>
                <c:pt idx="33">
                  <c:v>7737.5</c:v>
                </c:pt>
                <c:pt idx="34">
                  <c:v>7756.5</c:v>
                </c:pt>
                <c:pt idx="35">
                  <c:v>7815.5</c:v>
                </c:pt>
                <c:pt idx="36">
                  <c:v>7843.5</c:v>
                </c:pt>
                <c:pt idx="37">
                  <c:v>7844</c:v>
                </c:pt>
                <c:pt idx="38">
                  <c:v>7889</c:v>
                </c:pt>
                <c:pt idx="39">
                  <c:v>7904.5</c:v>
                </c:pt>
                <c:pt idx="40">
                  <c:v>8596.5</c:v>
                </c:pt>
                <c:pt idx="41">
                  <c:v>8786</c:v>
                </c:pt>
                <c:pt idx="42">
                  <c:v>8786.5</c:v>
                </c:pt>
                <c:pt idx="43">
                  <c:v>8786.5</c:v>
                </c:pt>
                <c:pt idx="44">
                  <c:v>8811</c:v>
                </c:pt>
                <c:pt idx="45">
                  <c:v>9708.5</c:v>
                </c:pt>
                <c:pt idx="46">
                  <c:v>9911.5</c:v>
                </c:pt>
                <c:pt idx="47">
                  <c:v>9911.5</c:v>
                </c:pt>
                <c:pt idx="48">
                  <c:v>10740</c:v>
                </c:pt>
                <c:pt idx="49">
                  <c:v>10880.5</c:v>
                </c:pt>
                <c:pt idx="50">
                  <c:v>11688</c:v>
                </c:pt>
                <c:pt idx="51">
                  <c:v>11744</c:v>
                </c:pt>
                <c:pt idx="52">
                  <c:v>11815.5</c:v>
                </c:pt>
                <c:pt idx="53">
                  <c:v>12652.5</c:v>
                </c:pt>
                <c:pt idx="54">
                  <c:v>12724</c:v>
                </c:pt>
                <c:pt idx="55">
                  <c:v>12744.5</c:v>
                </c:pt>
                <c:pt idx="56">
                  <c:v>12789.5</c:v>
                </c:pt>
                <c:pt idx="57">
                  <c:v>12795</c:v>
                </c:pt>
                <c:pt idx="58">
                  <c:v>13574</c:v>
                </c:pt>
                <c:pt idx="59">
                  <c:v>13590.5</c:v>
                </c:pt>
                <c:pt idx="60">
                  <c:v>13742.5</c:v>
                </c:pt>
                <c:pt idx="61">
                  <c:v>13742.5</c:v>
                </c:pt>
                <c:pt idx="62">
                  <c:v>13742.5</c:v>
                </c:pt>
                <c:pt idx="63">
                  <c:v>13785</c:v>
                </c:pt>
                <c:pt idx="64">
                  <c:v>13785</c:v>
                </c:pt>
                <c:pt idx="65">
                  <c:v>13785</c:v>
                </c:pt>
                <c:pt idx="66">
                  <c:v>13917.5</c:v>
                </c:pt>
                <c:pt idx="67">
                  <c:v>14643</c:v>
                </c:pt>
                <c:pt idx="68">
                  <c:v>15697.5</c:v>
                </c:pt>
                <c:pt idx="69">
                  <c:v>17605.5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1D-4FA0-9154-2C16A6A6F6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-1868</c:v>
                </c:pt>
                <c:pt idx="1">
                  <c:v>-1867.5</c:v>
                </c:pt>
                <c:pt idx="2">
                  <c:v>-1854.5</c:v>
                </c:pt>
                <c:pt idx="3">
                  <c:v>-1799</c:v>
                </c:pt>
                <c:pt idx="4">
                  <c:v>-1798.5</c:v>
                </c:pt>
                <c:pt idx="5">
                  <c:v>-1748.5</c:v>
                </c:pt>
                <c:pt idx="6">
                  <c:v>-1748</c:v>
                </c:pt>
                <c:pt idx="7">
                  <c:v>-883</c:v>
                </c:pt>
                <c:pt idx="8">
                  <c:v>168.5</c:v>
                </c:pt>
                <c:pt idx="9">
                  <c:v>1012.5</c:v>
                </c:pt>
                <c:pt idx="10">
                  <c:v>1979</c:v>
                </c:pt>
                <c:pt idx="11">
                  <c:v>3282.5</c:v>
                </c:pt>
                <c:pt idx="12">
                  <c:v>3914.5</c:v>
                </c:pt>
                <c:pt idx="13">
                  <c:v>3914.5</c:v>
                </c:pt>
                <c:pt idx="14">
                  <c:v>3934</c:v>
                </c:pt>
                <c:pt idx="15">
                  <c:v>3946</c:v>
                </c:pt>
                <c:pt idx="16">
                  <c:v>3946.5</c:v>
                </c:pt>
                <c:pt idx="17">
                  <c:v>3986</c:v>
                </c:pt>
                <c:pt idx="18">
                  <c:v>4018</c:v>
                </c:pt>
                <c:pt idx="19">
                  <c:v>4822.5</c:v>
                </c:pt>
                <c:pt idx="20">
                  <c:v>4890</c:v>
                </c:pt>
                <c:pt idx="21">
                  <c:v>4965.5</c:v>
                </c:pt>
                <c:pt idx="22">
                  <c:v>4966</c:v>
                </c:pt>
                <c:pt idx="23">
                  <c:v>4966.5</c:v>
                </c:pt>
                <c:pt idx="24">
                  <c:v>5929.5</c:v>
                </c:pt>
                <c:pt idx="25">
                  <c:v>5941</c:v>
                </c:pt>
                <c:pt idx="26">
                  <c:v>5941</c:v>
                </c:pt>
                <c:pt idx="27">
                  <c:v>6022.5</c:v>
                </c:pt>
                <c:pt idx="28">
                  <c:v>6147</c:v>
                </c:pt>
                <c:pt idx="29">
                  <c:v>6813.5</c:v>
                </c:pt>
                <c:pt idx="30">
                  <c:v>6927.5</c:v>
                </c:pt>
                <c:pt idx="31">
                  <c:v>7074.5</c:v>
                </c:pt>
                <c:pt idx="32">
                  <c:v>7164</c:v>
                </c:pt>
                <c:pt idx="33">
                  <c:v>7737.5</c:v>
                </c:pt>
                <c:pt idx="34">
                  <c:v>7756.5</c:v>
                </c:pt>
                <c:pt idx="35">
                  <c:v>7815.5</c:v>
                </c:pt>
                <c:pt idx="36">
                  <c:v>7843.5</c:v>
                </c:pt>
                <c:pt idx="37">
                  <c:v>7844</c:v>
                </c:pt>
                <c:pt idx="38">
                  <c:v>7889</c:v>
                </c:pt>
                <c:pt idx="39">
                  <c:v>7904.5</c:v>
                </c:pt>
                <c:pt idx="40">
                  <c:v>8596.5</c:v>
                </c:pt>
                <c:pt idx="41">
                  <c:v>8786</c:v>
                </c:pt>
                <c:pt idx="42">
                  <c:v>8786.5</c:v>
                </c:pt>
                <c:pt idx="43">
                  <c:v>8786.5</c:v>
                </c:pt>
                <c:pt idx="44">
                  <c:v>8811</c:v>
                </c:pt>
                <c:pt idx="45">
                  <c:v>9708.5</c:v>
                </c:pt>
                <c:pt idx="46">
                  <c:v>9911.5</c:v>
                </c:pt>
                <c:pt idx="47">
                  <c:v>9911.5</c:v>
                </c:pt>
                <c:pt idx="48">
                  <c:v>10740</c:v>
                </c:pt>
                <c:pt idx="49">
                  <c:v>10880.5</c:v>
                </c:pt>
                <c:pt idx="50">
                  <c:v>11688</c:v>
                </c:pt>
                <c:pt idx="51">
                  <c:v>11744</c:v>
                </c:pt>
                <c:pt idx="52">
                  <c:v>11815.5</c:v>
                </c:pt>
                <c:pt idx="53">
                  <c:v>12652.5</c:v>
                </c:pt>
                <c:pt idx="54">
                  <c:v>12724</c:v>
                </c:pt>
                <c:pt idx="55">
                  <c:v>12744.5</c:v>
                </c:pt>
                <c:pt idx="56">
                  <c:v>12789.5</c:v>
                </c:pt>
                <c:pt idx="57">
                  <c:v>12795</c:v>
                </c:pt>
                <c:pt idx="58">
                  <c:v>13574</c:v>
                </c:pt>
                <c:pt idx="59">
                  <c:v>13590.5</c:v>
                </c:pt>
                <c:pt idx="60">
                  <c:v>13742.5</c:v>
                </c:pt>
                <c:pt idx="61">
                  <c:v>13742.5</c:v>
                </c:pt>
                <c:pt idx="62">
                  <c:v>13742.5</c:v>
                </c:pt>
                <c:pt idx="63">
                  <c:v>13785</c:v>
                </c:pt>
                <c:pt idx="64">
                  <c:v>13785</c:v>
                </c:pt>
                <c:pt idx="65">
                  <c:v>13785</c:v>
                </c:pt>
                <c:pt idx="66">
                  <c:v>13917.5</c:v>
                </c:pt>
                <c:pt idx="67">
                  <c:v>14643</c:v>
                </c:pt>
                <c:pt idx="68">
                  <c:v>15697.5</c:v>
                </c:pt>
                <c:pt idx="69">
                  <c:v>17605.5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39">
                  <c:v>-5.7700934077585253E-3</c:v>
                </c:pt>
                <c:pt idx="40">
                  <c:v>-7.0853920418012858E-3</c:v>
                </c:pt>
                <c:pt idx="41">
                  <c:v>-7.4455785897075012E-3</c:v>
                </c:pt>
                <c:pt idx="42">
                  <c:v>-7.446528949992216E-3</c:v>
                </c:pt>
                <c:pt idx="43">
                  <c:v>-7.446528949992216E-3</c:v>
                </c:pt>
                <c:pt idx="44">
                  <c:v>-7.4930966039431519E-3</c:v>
                </c:pt>
                <c:pt idx="45">
                  <c:v>-9.1989933150029447E-3</c:v>
                </c:pt>
                <c:pt idx="46">
                  <c:v>-9.5848395905964116E-3</c:v>
                </c:pt>
                <c:pt idx="47">
                  <c:v>-9.5848395905964116E-3</c:v>
                </c:pt>
                <c:pt idx="48">
                  <c:v>-1.1159586582365816E-2</c:v>
                </c:pt>
                <c:pt idx="49">
                  <c:v>-1.142663782237016E-2</c:v>
                </c:pt>
                <c:pt idx="50">
                  <c:v>-1.2961469682181618E-2</c:v>
                </c:pt>
                <c:pt idx="51">
                  <c:v>-1.3067910034069473E-2</c:v>
                </c:pt>
                <c:pt idx="52">
                  <c:v>-1.3203811554783429E-2</c:v>
                </c:pt>
                <c:pt idx="53">
                  <c:v>-1.479471467139295E-2</c:v>
                </c:pt>
                <c:pt idx="54">
                  <c:v>-1.4930616192106906E-2</c:v>
                </c:pt>
                <c:pt idx="55">
                  <c:v>-1.4969580963780137E-2</c:v>
                </c:pt>
                <c:pt idx="56">
                  <c:v>-1.5055113389404308E-2</c:v>
                </c:pt>
                <c:pt idx="57">
                  <c:v>-1.506556735253615E-2</c:v>
                </c:pt>
                <c:pt idx="58">
                  <c:v>-1.6546228676118969E-2</c:v>
                </c:pt>
                <c:pt idx="59">
                  <c:v>-1.6577590565514493E-2</c:v>
                </c:pt>
                <c:pt idx="60">
                  <c:v>-1.6866500092067242E-2</c:v>
                </c:pt>
                <c:pt idx="61">
                  <c:v>-1.6866500092067242E-2</c:v>
                </c:pt>
                <c:pt idx="62">
                  <c:v>-1.6866500092067242E-2</c:v>
                </c:pt>
                <c:pt idx="63">
                  <c:v>-1.6947280716267846E-2</c:v>
                </c:pt>
                <c:pt idx="64">
                  <c:v>-1.6947280716267846E-2</c:v>
                </c:pt>
                <c:pt idx="65">
                  <c:v>-1.6947280716267846E-2</c:v>
                </c:pt>
                <c:pt idx="66">
                  <c:v>-1.7199126191716783E-2</c:v>
                </c:pt>
                <c:pt idx="67">
                  <c:v>-1.857809896483531E-2</c:v>
                </c:pt>
                <c:pt idx="68">
                  <c:v>-2.058240880529498E-2</c:v>
                </c:pt>
                <c:pt idx="69">
                  <c:v>-2.4208983651759698E-2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1D-4FA0-9154-2C16A6A6F65D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Active!$V$2:$V$25</c:f>
              <c:numCache>
                <c:formatCode>General</c:formatCode>
                <c:ptCount val="24"/>
                <c:pt idx="0">
                  <c:v>-4000</c:v>
                </c:pt>
                <c:pt idx="1">
                  <c:v>-3000</c:v>
                </c:pt>
                <c:pt idx="2">
                  <c:v>-2000</c:v>
                </c:pt>
                <c:pt idx="3">
                  <c:v>-1000</c:v>
                </c:pt>
                <c:pt idx="4">
                  <c:v>0</c:v>
                </c:pt>
                <c:pt idx="5">
                  <c:v>1000</c:v>
                </c:pt>
                <c:pt idx="6">
                  <c:v>2000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18000</c:v>
                </c:pt>
                <c:pt idx="23">
                  <c:v>19000</c:v>
                </c:pt>
              </c:numCache>
            </c:numRef>
          </c:xVal>
          <c:yVal>
            <c:numRef>
              <c:f>Active!$W$2:$W$25</c:f>
              <c:numCache>
                <c:formatCode>General</c:formatCode>
                <c:ptCount val="24"/>
                <c:pt idx="0">
                  <c:v>-7.1297501800175701E-3</c:v>
                </c:pt>
                <c:pt idx="1">
                  <c:v>-5.889077326765987E-3</c:v>
                </c:pt>
                <c:pt idx="2">
                  <c:v>-4.8628108104679189E-3</c:v>
                </c:pt>
                <c:pt idx="3">
                  <c:v>-4.0509506311233647E-3</c:v>
                </c:pt>
                <c:pt idx="4">
                  <c:v>-3.4534967887323263E-3</c:v>
                </c:pt>
                <c:pt idx="5">
                  <c:v>-3.0704492832948024E-3</c:v>
                </c:pt>
                <c:pt idx="6">
                  <c:v>-2.9018081148107933E-3</c:v>
                </c:pt>
                <c:pt idx="7">
                  <c:v>-2.9475732832802983E-3</c:v>
                </c:pt>
                <c:pt idx="8">
                  <c:v>-3.207744788703319E-3</c:v>
                </c:pt>
                <c:pt idx="9">
                  <c:v>-3.6823226310798538E-3</c:v>
                </c:pt>
                <c:pt idx="10">
                  <c:v>-4.3713068104099043E-3</c:v>
                </c:pt>
                <c:pt idx="11">
                  <c:v>-5.2746973266934684E-3</c:v>
                </c:pt>
                <c:pt idx="12">
                  <c:v>-6.3924941799305482E-3</c:v>
                </c:pt>
                <c:pt idx="13">
                  <c:v>-7.7246973701211412E-3</c:v>
                </c:pt>
                <c:pt idx="14">
                  <c:v>-9.2713068972652517E-3</c:v>
                </c:pt>
                <c:pt idx="15">
                  <c:v>-1.1032322761362876E-2</c:v>
                </c:pt>
                <c:pt idx="16">
                  <c:v>-1.3007744962414015E-2</c:v>
                </c:pt>
                <c:pt idx="17">
                  <c:v>-1.5197573500418667E-2</c:v>
                </c:pt>
                <c:pt idx="18">
                  <c:v>-1.7601808375376837E-2</c:v>
                </c:pt>
                <c:pt idx="19">
                  <c:v>-2.0220449587288521E-2</c:v>
                </c:pt>
                <c:pt idx="20">
                  <c:v>-2.3053497136153719E-2</c:v>
                </c:pt>
                <c:pt idx="21">
                  <c:v>-2.6100951021972432E-2</c:v>
                </c:pt>
                <c:pt idx="22">
                  <c:v>-2.9362811244744654E-2</c:v>
                </c:pt>
                <c:pt idx="23">
                  <c:v>-3.2839077804470401E-2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F1D-4FA0-9154-2C16A6A6F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675216"/>
        <c:axId val="1"/>
      </c:scatterChart>
      <c:valAx>
        <c:axId val="687675216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322580645161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675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03225806451614"/>
          <c:y val="0.92097264437689974"/>
          <c:w val="0.7709677419354839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GR Boo - O-C Diagr.</a:t>
            </a:r>
          </a:p>
        </c:rich>
      </c:tx>
      <c:layout>
        <c:manualLayout>
          <c:xMode val="edge"/>
          <c:yMode val="edge"/>
          <c:x val="0.37419354838709679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"/>
          <c:y val="0.14678942920199375"/>
          <c:w val="0.8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(2)'!$F$21:$F$994</c:f>
              <c:numCache>
                <c:formatCode>General</c:formatCode>
                <c:ptCount val="974"/>
                <c:pt idx="0">
                  <c:v>0</c:v>
                </c:pt>
                <c:pt idx="1">
                  <c:v>168.5</c:v>
                </c:pt>
                <c:pt idx="2">
                  <c:v>1012.5</c:v>
                </c:pt>
                <c:pt idx="3">
                  <c:v>1979</c:v>
                </c:pt>
                <c:pt idx="4">
                  <c:v>3282.5</c:v>
                </c:pt>
                <c:pt idx="5">
                  <c:v>3914.5</c:v>
                </c:pt>
                <c:pt idx="6">
                  <c:v>3934</c:v>
                </c:pt>
                <c:pt idx="7">
                  <c:v>3946</c:v>
                </c:pt>
                <c:pt idx="8">
                  <c:v>3946.5</c:v>
                </c:pt>
                <c:pt idx="9">
                  <c:v>3986</c:v>
                </c:pt>
                <c:pt idx="10">
                  <c:v>4018</c:v>
                </c:pt>
                <c:pt idx="11">
                  <c:v>4822.5</c:v>
                </c:pt>
                <c:pt idx="12">
                  <c:v>4890</c:v>
                </c:pt>
                <c:pt idx="13">
                  <c:v>4965.5</c:v>
                </c:pt>
                <c:pt idx="14">
                  <c:v>4966</c:v>
                </c:pt>
                <c:pt idx="15">
                  <c:v>5929.5</c:v>
                </c:pt>
                <c:pt idx="16">
                  <c:v>5941</c:v>
                </c:pt>
                <c:pt idx="17">
                  <c:v>6022.5</c:v>
                </c:pt>
                <c:pt idx="18">
                  <c:v>6147</c:v>
                </c:pt>
                <c:pt idx="19">
                  <c:v>6813.5</c:v>
                </c:pt>
                <c:pt idx="20">
                  <c:v>6927.5</c:v>
                </c:pt>
                <c:pt idx="21">
                  <c:v>7074.5</c:v>
                </c:pt>
                <c:pt idx="22">
                  <c:v>7164</c:v>
                </c:pt>
                <c:pt idx="23">
                  <c:v>7756.5</c:v>
                </c:pt>
                <c:pt idx="24">
                  <c:v>7815.5</c:v>
                </c:pt>
                <c:pt idx="25">
                  <c:v>7843.5</c:v>
                </c:pt>
                <c:pt idx="26">
                  <c:v>7844</c:v>
                </c:pt>
                <c:pt idx="27">
                  <c:v>7889</c:v>
                </c:pt>
                <c:pt idx="28">
                  <c:v>8596.5</c:v>
                </c:pt>
                <c:pt idx="29">
                  <c:v>8786</c:v>
                </c:pt>
                <c:pt idx="30">
                  <c:v>8786.5</c:v>
                </c:pt>
                <c:pt idx="31">
                  <c:v>8786.5</c:v>
                </c:pt>
                <c:pt idx="32">
                  <c:v>8811</c:v>
                </c:pt>
                <c:pt idx="33">
                  <c:v>9708.5</c:v>
                </c:pt>
                <c:pt idx="34">
                  <c:v>9911.5</c:v>
                </c:pt>
                <c:pt idx="35">
                  <c:v>9911.5</c:v>
                </c:pt>
                <c:pt idx="36">
                  <c:v>10740</c:v>
                </c:pt>
                <c:pt idx="37">
                  <c:v>10880.5</c:v>
                </c:pt>
                <c:pt idx="38">
                  <c:v>12652.5</c:v>
                </c:pt>
                <c:pt idx="39">
                  <c:v>12724</c:v>
                </c:pt>
              </c:numCache>
            </c:numRef>
          </c:xVal>
          <c:yVal>
            <c:numRef>
              <c:f>'A (2)'!$H$21:$H$994</c:f>
              <c:numCache>
                <c:formatCode>General</c:formatCode>
                <c:ptCount val="97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C7-46B4-B1B6-D526C8A3490F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4.4000000000000003E-3</c:v>
                  </c:pt>
                  <c:pt idx="8">
                    <c:v>2.8E-3</c:v>
                  </c:pt>
                  <c:pt idx="9">
                    <c:v>8.0000000000000004E-4</c:v>
                  </c:pt>
                  <c:pt idx="10">
                    <c:v>3.5000000000000001E-3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1E-3</c:v>
                  </c:pt>
                  <c:pt idx="14">
                    <c:v>8.9999999999999998E-4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6.9999999999999999E-4</c:v>
                  </c:pt>
                  <c:pt idx="25">
                    <c:v>2.2000000000000001E-3</c:v>
                  </c:pt>
                  <c:pt idx="26">
                    <c:v>1.6000000000000001E-3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1.1999999999999999E-3</c:v>
                  </c:pt>
                  <c:pt idx="30">
                    <c:v>2.0000000000000001E-4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2.2000000000000001E-4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</c:numCache>
              </c:numRef>
            </c:plus>
            <c:min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4.4000000000000003E-3</c:v>
                  </c:pt>
                  <c:pt idx="8">
                    <c:v>2.8E-3</c:v>
                  </c:pt>
                  <c:pt idx="9">
                    <c:v>8.0000000000000004E-4</c:v>
                  </c:pt>
                  <c:pt idx="10">
                    <c:v>3.5000000000000001E-3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1E-3</c:v>
                  </c:pt>
                  <c:pt idx="14">
                    <c:v>8.9999999999999998E-4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6.9999999999999999E-4</c:v>
                  </c:pt>
                  <c:pt idx="25">
                    <c:v>2.2000000000000001E-3</c:v>
                  </c:pt>
                  <c:pt idx="26">
                    <c:v>1.6000000000000001E-3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1.1999999999999999E-3</c:v>
                  </c:pt>
                  <c:pt idx="30">
                    <c:v>2.0000000000000001E-4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2.2000000000000001E-4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(2)'!$F$21:$F$994</c:f>
              <c:numCache>
                <c:formatCode>General</c:formatCode>
                <c:ptCount val="974"/>
                <c:pt idx="0">
                  <c:v>0</c:v>
                </c:pt>
                <c:pt idx="1">
                  <c:v>168.5</c:v>
                </c:pt>
                <c:pt idx="2">
                  <c:v>1012.5</c:v>
                </c:pt>
                <c:pt idx="3">
                  <c:v>1979</c:v>
                </c:pt>
                <c:pt idx="4">
                  <c:v>3282.5</c:v>
                </c:pt>
                <c:pt idx="5">
                  <c:v>3914.5</c:v>
                </c:pt>
                <c:pt idx="6">
                  <c:v>3934</c:v>
                </c:pt>
                <c:pt idx="7">
                  <c:v>3946</c:v>
                </c:pt>
                <c:pt idx="8">
                  <c:v>3946.5</c:v>
                </c:pt>
                <c:pt idx="9">
                  <c:v>3986</c:v>
                </c:pt>
                <c:pt idx="10">
                  <c:v>4018</c:v>
                </c:pt>
                <c:pt idx="11">
                  <c:v>4822.5</c:v>
                </c:pt>
                <c:pt idx="12">
                  <c:v>4890</c:v>
                </c:pt>
                <c:pt idx="13">
                  <c:v>4965.5</c:v>
                </c:pt>
                <c:pt idx="14">
                  <c:v>4966</c:v>
                </c:pt>
                <c:pt idx="15">
                  <c:v>5929.5</c:v>
                </c:pt>
                <c:pt idx="16">
                  <c:v>5941</c:v>
                </c:pt>
                <c:pt idx="17">
                  <c:v>6022.5</c:v>
                </c:pt>
                <c:pt idx="18">
                  <c:v>6147</c:v>
                </c:pt>
                <c:pt idx="19">
                  <c:v>6813.5</c:v>
                </c:pt>
                <c:pt idx="20">
                  <c:v>6927.5</c:v>
                </c:pt>
                <c:pt idx="21">
                  <c:v>7074.5</c:v>
                </c:pt>
                <c:pt idx="22">
                  <c:v>7164</c:v>
                </c:pt>
                <c:pt idx="23">
                  <c:v>7756.5</c:v>
                </c:pt>
                <c:pt idx="24">
                  <c:v>7815.5</c:v>
                </c:pt>
                <c:pt idx="25">
                  <c:v>7843.5</c:v>
                </c:pt>
                <c:pt idx="26">
                  <c:v>7844</c:v>
                </c:pt>
                <c:pt idx="27">
                  <c:v>7889</c:v>
                </c:pt>
                <c:pt idx="28">
                  <c:v>8596.5</c:v>
                </c:pt>
                <c:pt idx="29">
                  <c:v>8786</c:v>
                </c:pt>
                <c:pt idx="30">
                  <c:v>8786.5</c:v>
                </c:pt>
                <c:pt idx="31">
                  <c:v>8786.5</c:v>
                </c:pt>
                <c:pt idx="32">
                  <c:v>8811</c:v>
                </c:pt>
                <c:pt idx="33">
                  <c:v>9708.5</c:v>
                </c:pt>
                <c:pt idx="34">
                  <c:v>9911.5</c:v>
                </c:pt>
                <c:pt idx="35">
                  <c:v>9911.5</c:v>
                </c:pt>
                <c:pt idx="36">
                  <c:v>10740</c:v>
                </c:pt>
                <c:pt idx="37">
                  <c:v>10880.5</c:v>
                </c:pt>
                <c:pt idx="38">
                  <c:v>12652.5</c:v>
                </c:pt>
                <c:pt idx="39">
                  <c:v>12724</c:v>
                </c:pt>
              </c:numCache>
            </c:numRef>
          </c:xVal>
          <c:yVal>
            <c:numRef>
              <c:f>'A (2)'!$I$21:$I$994</c:f>
              <c:numCache>
                <c:formatCode>General</c:formatCode>
                <c:ptCount val="974"/>
                <c:pt idx="1">
                  <c:v>-4.4949999937671237E-3</c:v>
                </c:pt>
                <c:pt idx="2">
                  <c:v>-1.6749999995226972E-3</c:v>
                </c:pt>
                <c:pt idx="3">
                  <c:v>-2.829999997629784E-3</c:v>
                </c:pt>
                <c:pt idx="4">
                  <c:v>4.2500000563450158E-4</c:v>
                </c:pt>
                <c:pt idx="5">
                  <c:v>-3.1149999922490679E-3</c:v>
                </c:pt>
                <c:pt idx="7">
                  <c:v>-2.4199999970733188E-3</c:v>
                </c:pt>
                <c:pt idx="8">
                  <c:v>-3.254999995988328E-3</c:v>
                </c:pt>
                <c:pt idx="9">
                  <c:v>-4.2199999952572398E-3</c:v>
                </c:pt>
                <c:pt idx="10">
                  <c:v>-3.0599999954574741E-3</c:v>
                </c:pt>
                <c:pt idx="11">
                  <c:v>-3.6749999926541932E-3</c:v>
                </c:pt>
                <c:pt idx="13">
                  <c:v>-3.2849999988684431E-3</c:v>
                </c:pt>
                <c:pt idx="14">
                  <c:v>-4.1199999977834523E-3</c:v>
                </c:pt>
                <c:pt idx="15">
                  <c:v>-3.4649999943212606E-3</c:v>
                </c:pt>
                <c:pt idx="17">
                  <c:v>-3.174999998009298E-3</c:v>
                </c:pt>
                <c:pt idx="18">
                  <c:v>-4.2899999971268699E-3</c:v>
                </c:pt>
                <c:pt idx="19">
                  <c:v>-5.3449999977601692E-3</c:v>
                </c:pt>
                <c:pt idx="20">
                  <c:v>-5.2249999935156666E-3</c:v>
                </c:pt>
                <c:pt idx="21">
                  <c:v>-3.7149999989196658E-3</c:v>
                </c:pt>
                <c:pt idx="22">
                  <c:v>-6.9799999982933514E-3</c:v>
                </c:pt>
                <c:pt idx="23">
                  <c:v>-6.1749999949824996E-3</c:v>
                </c:pt>
                <c:pt idx="24">
                  <c:v>-5.0849999970523641E-3</c:v>
                </c:pt>
                <c:pt idx="25">
                  <c:v>-6.4449999917997047E-3</c:v>
                </c:pt>
                <c:pt idx="26">
                  <c:v>-5.6799999947543256E-3</c:v>
                </c:pt>
                <c:pt idx="27">
                  <c:v>-5.8299999946029857E-3</c:v>
                </c:pt>
                <c:pt idx="29">
                  <c:v>-8.0199999938486144E-3</c:v>
                </c:pt>
                <c:pt idx="30">
                  <c:v>-7.0649999979650602E-3</c:v>
                </c:pt>
                <c:pt idx="31">
                  <c:v>-7.0550000018556602E-3</c:v>
                </c:pt>
                <c:pt idx="32">
                  <c:v>-8.4700000006705523E-3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C7-46B4-B1B6-D526C8A3490F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4.4000000000000003E-3</c:v>
                  </c:pt>
                  <c:pt idx="8">
                    <c:v>2.8E-3</c:v>
                  </c:pt>
                  <c:pt idx="9">
                    <c:v>8.0000000000000004E-4</c:v>
                  </c:pt>
                  <c:pt idx="10">
                    <c:v>3.5000000000000001E-3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1E-3</c:v>
                  </c:pt>
                  <c:pt idx="14">
                    <c:v>8.9999999999999998E-4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6.9999999999999999E-4</c:v>
                  </c:pt>
                  <c:pt idx="25">
                    <c:v>2.2000000000000001E-3</c:v>
                  </c:pt>
                  <c:pt idx="26">
                    <c:v>1.6000000000000001E-3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1.1999999999999999E-3</c:v>
                  </c:pt>
                  <c:pt idx="30">
                    <c:v>2.0000000000000001E-4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2.2000000000000001E-4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</c:numCache>
              </c:numRef>
            </c:plus>
            <c:min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4.4000000000000003E-3</c:v>
                  </c:pt>
                  <c:pt idx="8">
                    <c:v>2.8E-3</c:v>
                  </c:pt>
                  <c:pt idx="9">
                    <c:v>8.0000000000000004E-4</c:v>
                  </c:pt>
                  <c:pt idx="10">
                    <c:v>3.5000000000000001E-3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1E-3</c:v>
                  </c:pt>
                  <c:pt idx="14">
                    <c:v>8.9999999999999998E-4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6.9999999999999999E-4</c:v>
                  </c:pt>
                  <c:pt idx="25">
                    <c:v>2.2000000000000001E-3</c:v>
                  </c:pt>
                  <c:pt idx="26">
                    <c:v>1.6000000000000001E-3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1.1999999999999999E-3</c:v>
                  </c:pt>
                  <c:pt idx="30">
                    <c:v>2.0000000000000001E-4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2.2000000000000001E-4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(2)'!$F$21:$F$994</c:f>
              <c:numCache>
                <c:formatCode>General</c:formatCode>
                <c:ptCount val="974"/>
                <c:pt idx="0">
                  <c:v>0</c:v>
                </c:pt>
                <c:pt idx="1">
                  <c:v>168.5</c:v>
                </c:pt>
                <c:pt idx="2">
                  <c:v>1012.5</c:v>
                </c:pt>
                <c:pt idx="3">
                  <c:v>1979</c:v>
                </c:pt>
                <c:pt idx="4">
                  <c:v>3282.5</c:v>
                </c:pt>
                <c:pt idx="5">
                  <c:v>3914.5</c:v>
                </c:pt>
                <c:pt idx="6">
                  <c:v>3934</c:v>
                </c:pt>
                <c:pt idx="7">
                  <c:v>3946</c:v>
                </c:pt>
                <c:pt idx="8">
                  <c:v>3946.5</c:v>
                </c:pt>
                <c:pt idx="9">
                  <c:v>3986</c:v>
                </c:pt>
                <c:pt idx="10">
                  <c:v>4018</c:v>
                </c:pt>
                <c:pt idx="11">
                  <c:v>4822.5</c:v>
                </c:pt>
                <c:pt idx="12">
                  <c:v>4890</c:v>
                </c:pt>
                <c:pt idx="13">
                  <c:v>4965.5</c:v>
                </c:pt>
                <c:pt idx="14">
                  <c:v>4966</c:v>
                </c:pt>
                <c:pt idx="15">
                  <c:v>5929.5</c:v>
                </c:pt>
                <c:pt idx="16">
                  <c:v>5941</c:v>
                </c:pt>
                <c:pt idx="17">
                  <c:v>6022.5</c:v>
                </c:pt>
                <c:pt idx="18">
                  <c:v>6147</c:v>
                </c:pt>
                <c:pt idx="19">
                  <c:v>6813.5</c:v>
                </c:pt>
                <c:pt idx="20">
                  <c:v>6927.5</c:v>
                </c:pt>
                <c:pt idx="21">
                  <c:v>7074.5</c:v>
                </c:pt>
                <c:pt idx="22">
                  <c:v>7164</c:v>
                </c:pt>
                <c:pt idx="23">
                  <c:v>7756.5</c:v>
                </c:pt>
                <c:pt idx="24">
                  <c:v>7815.5</c:v>
                </c:pt>
                <c:pt idx="25">
                  <c:v>7843.5</c:v>
                </c:pt>
                <c:pt idx="26">
                  <c:v>7844</c:v>
                </c:pt>
                <c:pt idx="27">
                  <c:v>7889</c:v>
                </c:pt>
                <c:pt idx="28">
                  <c:v>8596.5</c:v>
                </c:pt>
                <c:pt idx="29">
                  <c:v>8786</c:v>
                </c:pt>
                <c:pt idx="30">
                  <c:v>8786.5</c:v>
                </c:pt>
                <c:pt idx="31">
                  <c:v>8786.5</c:v>
                </c:pt>
                <c:pt idx="32">
                  <c:v>8811</c:v>
                </c:pt>
                <c:pt idx="33">
                  <c:v>9708.5</c:v>
                </c:pt>
                <c:pt idx="34">
                  <c:v>9911.5</c:v>
                </c:pt>
                <c:pt idx="35">
                  <c:v>9911.5</c:v>
                </c:pt>
                <c:pt idx="36">
                  <c:v>10740</c:v>
                </c:pt>
                <c:pt idx="37">
                  <c:v>10880.5</c:v>
                </c:pt>
                <c:pt idx="38">
                  <c:v>12652.5</c:v>
                </c:pt>
                <c:pt idx="39">
                  <c:v>12724</c:v>
                </c:pt>
              </c:numCache>
            </c:numRef>
          </c:xVal>
          <c:yVal>
            <c:numRef>
              <c:f>'A (2)'!$J$21:$J$994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C7-46B4-B1B6-D526C8A3490F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4.4000000000000003E-3</c:v>
                  </c:pt>
                  <c:pt idx="8">
                    <c:v>2.8E-3</c:v>
                  </c:pt>
                  <c:pt idx="9">
                    <c:v>8.0000000000000004E-4</c:v>
                  </c:pt>
                  <c:pt idx="10">
                    <c:v>3.5000000000000001E-3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1E-3</c:v>
                  </c:pt>
                  <c:pt idx="14">
                    <c:v>8.9999999999999998E-4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6.9999999999999999E-4</c:v>
                  </c:pt>
                  <c:pt idx="25">
                    <c:v>2.2000000000000001E-3</c:v>
                  </c:pt>
                  <c:pt idx="26">
                    <c:v>1.6000000000000001E-3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1.1999999999999999E-3</c:v>
                  </c:pt>
                  <c:pt idx="30">
                    <c:v>2.0000000000000001E-4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2.2000000000000001E-4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</c:numCache>
              </c:numRef>
            </c:plus>
            <c:min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4.4000000000000003E-3</c:v>
                  </c:pt>
                  <c:pt idx="8">
                    <c:v>2.8E-3</c:v>
                  </c:pt>
                  <c:pt idx="9">
                    <c:v>8.0000000000000004E-4</c:v>
                  </c:pt>
                  <c:pt idx="10">
                    <c:v>3.5000000000000001E-3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1E-3</c:v>
                  </c:pt>
                  <c:pt idx="14">
                    <c:v>8.9999999999999998E-4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6.9999999999999999E-4</c:v>
                  </c:pt>
                  <c:pt idx="25">
                    <c:v>2.2000000000000001E-3</c:v>
                  </c:pt>
                  <c:pt idx="26">
                    <c:v>1.6000000000000001E-3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1.1999999999999999E-3</c:v>
                  </c:pt>
                  <c:pt idx="30">
                    <c:v>2.0000000000000001E-4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2.2000000000000001E-4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(2)'!$F$21:$F$994</c:f>
              <c:numCache>
                <c:formatCode>General</c:formatCode>
                <c:ptCount val="974"/>
                <c:pt idx="0">
                  <c:v>0</c:v>
                </c:pt>
                <c:pt idx="1">
                  <c:v>168.5</c:v>
                </c:pt>
                <c:pt idx="2">
                  <c:v>1012.5</c:v>
                </c:pt>
                <c:pt idx="3">
                  <c:v>1979</c:v>
                </c:pt>
                <c:pt idx="4">
                  <c:v>3282.5</c:v>
                </c:pt>
                <c:pt idx="5">
                  <c:v>3914.5</c:v>
                </c:pt>
                <c:pt idx="6">
                  <c:v>3934</c:v>
                </c:pt>
                <c:pt idx="7">
                  <c:v>3946</c:v>
                </c:pt>
                <c:pt idx="8">
                  <c:v>3946.5</c:v>
                </c:pt>
                <c:pt idx="9">
                  <c:v>3986</c:v>
                </c:pt>
                <c:pt idx="10">
                  <c:v>4018</c:v>
                </c:pt>
                <c:pt idx="11">
                  <c:v>4822.5</c:v>
                </c:pt>
                <c:pt idx="12">
                  <c:v>4890</c:v>
                </c:pt>
                <c:pt idx="13">
                  <c:v>4965.5</c:v>
                </c:pt>
                <c:pt idx="14">
                  <c:v>4966</c:v>
                </c:pt>
                <c:pt idx="15">
                  <c:v>5929.5</c:v>
                </c:pt>
                <c:pt idx="16">
                  <c:v>5941</c:v>
                </c:pt>
                <c:pt idx="17">
                  <c:v>6022.5</c:v>
                </c:pt>
                <c:pt idx="18">
                  <c:v>6147</c:v>
                </c:pt>
                <c:pt idx="19">
                  <c:v>6813.5</c:v>
                </c:pt>
                <c:pt idx="20">
                  <c:v>6927.5</c:v>
                </c:pt>
                <c:pt idx="21">
                  <c:v>7074.5</c:v>
                </c:pt>
                <c:pt idx="22">
                  <c:v>7164</c:v>
                </c:pt>
                <c:pt idx="23">
                  <c:v>7756.5</c:v>
                </c:pt>
                <c:pt idx="24">
                  <c:v>7815.5</c:v>
                </c:pt>
                <c:pt idx="25">
                  <c:v>7843.5</c:v>
                </c:pt>
                <c:pt idx="26">
                  <c:v>7844</c:v>
                </c:pt>
                <c:pt idx="27">
                  <c:v>7889</c:v>
                </c:pt>
                <c:pt idx="28">
                  <c:v>8596.5</c:v>
                </c:pt>
                <c:pt idx="29">
                  <c:v>8786</c:v>
                </c:pt>
                <c:pt idx="30">
                  <c:v>8786.5</c:v>
                </c:pt>
                <c:pt idx="31">
                  <c:v>8786.5</c:v>
                </c:pt>
                <c:pt idx="32">
                  <c:v>8811</c:v>
                </c:pt>
                <c:pt idx="33">
                  <c:v>9708.5</c:v>
                </c:pt>
                <c:pt idx="34">
                  <c:v>9911.5</c:v>
                </c:pt>
                <c:pt idx="35">
                  <c:v>9911.5</c:v>
                </c:pt>
                <c:pt idx="36">
                  <c:v>10740</c:v>
                </c:pt>
                <c:pt idx="37">
                  <c:v>10880.5</c:v>
                </c:pt>
                <c:pt idx="38">
                  <c:v>12652.5</c:v>
                </c:pt>
                <c:pt idx="39">
                  <c:v>12724</c:v>
                </c:pt>
              </c:numCache>
            </c:numRef>
          </c:xVal>
          <c:yVal>
            <c:numRef>
              <c:f>'A (2)'!$K$21:$K$994</c:f>
              <c:numCache>
                <c:formatCode>General</c:formatCode>
                <c:ptCount val="974"/>
                <c:pt idx="6">
                  <c:v>-4.1799999962677248E-3</c:v>
                </c:pt>
                <c:pt idx="12">
                  <c:v>-4.2999999932362698E-3</c:v>
                </c:pt>
                <c:pt idx="16">
                  <c:v>-4.1700000001583248E-3</c:v>
                </c:pt>
                <c:pt idx="28">
                  <c:v>-6.3549999977112748E-3</c:v>
                </c:pt>
                <c:pt idx="33">
                  <c:v>-8.6949999968055636E-3</c:v>
                </c:pt>
                <c:pt idx="38">
                  <c:v>-1.4974999990954529E-2</c:v>
                </c:pt>
                <c:pt idx="39">
                  <c:v>-1.5379999997094274E-2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C7-46B4-B1B6-D526C8A3490F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4.4000000000000003E-3</c:v>
                  </c:pt>
                  <c:pt idx="8">
                    <c:v>2.8E-3</c:v>
                  </c:pt>
                  <c:pt idx="9">
                    <c:v>8.0000000000000004E-4</c:v>
                  </c:pt>
                  <c:pt idx="10">
                    <c:v>3.5000000000000001E-3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1E-3</c:v>
                  </c:pt>
                  <c:pt idx="14">
                    <c:v>8.9999999999999998E-4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6.9999999999999999E-4</c:v>
                  </c:pt>
                  <c:pt idx="25">
                    <c:v>2.2000000000000001E-3</c:v>
                  </c:pt>
                  <c:pt idx="26">
                    <c:v>1.6000000000000001E-3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1.1999999999999999E-3</c:v>
                  </c:pt>
                  <c:pt idx="30">
                    <c:v>2.0000000000000001E-4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2.2000000000000001E-4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</c:numCache>
              </c:numRef>
            </c:plus>
            <c:min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4.4000000000000003E-3</c:v>
                  </c:pt>
                  <c:pt idx="8">
                    <c:v>2.8E-3</c:v>
                  </c:pt>
                  <c:pt idx="9">
                    <c:v>8.0000000000000004E-4</c:v>
                  </c:pt>
                  <c:pt idx="10">
                    <c:v>3.5000000000000001E-3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1E-3</c:v>
                  </c:pt>
                  <c:pt idx="14">
                    <c:v>8.9999999999999998E-4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6.9999999999999999E-4</c:v>
                  </c:pt>
                  <c:pt idx="25">
                    <c:v>2.2000000000000001E-3</c:v>
                  </c:pt>
                  <c:pt idx="26">
                    <c:v>1.6000000000000001E-3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1.1999999999999999E-3</c:v>
                  </c:pt>
                  <c:pt idx="30">
                    <c:v>2.0000000000000001E-4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2.2000000000000001E-4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(2)'!$F$21:$F$994</c:f>
              <c:numCache>
                <c:formatCode>General</c:formatCode>
                <c:ptCount val="974"/>
                <c:pt idx="0">
                  <c:v>0</c:v>
                </c:pt>
                <c:pt idx="1">
                  <c:v>168.5</c:v>
                </c:pt>
                <c:pt idx="2">
                  <c:v>1012.5</c:v>
                </c:pt>
                <c:pt idx="3">
                  <c:v>1979</c:v>
                </c:pt>
                <c:pt idx="4">
                  <c:v>3282.5</c:v>
                </c:pt>
                <c:pt idx="5">
                  <c:v>3914.5</c:v>
                </c:pt>
                <c:pt idx="6">
                  <c:v>3934</c:v>
                </c:pt>
                <c:pt idx="7">
                  <c:v>3946</c:v>
                </c:pt>
                <c:pt idx="8">
                  <c:v>3946.5</c:v>
                </c:pt>
                <c:pt idx="9">
                  <c:v>3986</c:v>
                </c:pt>
                <c:pt idx="10">
                  <c:v>4018</c:v>
                </c:pt>
                <c:pt idx="11">
                  <c:v>4822.5</c:v>
                </c:pt>
                <c:pt idx="12">
                  <c:v>4890</c:v>
                </c:pt>
                <c:pt idx="13">
                  <c:v>4965.5</c:v>
                </c:pt>
                <c:pt idx="14">
                  <c:v>4966</c:v>
                </c:pt>
                <c:pt idx="15">
                  <c:v>5929.5</c:v>
                </c:pt>
                <c:pt idx="16">
                  <c:v>5941</c:v>
                </c:pt>
                <c:pt idx="17">
                  <c:v>6022.5</c:v>
                </c:pt>
                <c:pt idx="18">
                  <c:v>6147</c:v>
                </c:pt>
                <c:pt idx="19">
                  <c:v>6813.5</c:v>
                </c:pt>
                <c:pt idx="20">
                  <c:v>6927.5</c:v>
                </c:pt>
                <c:pt idx="21">
                  <c:v>7074.5</c:v>
                </c:pt>
                <c:pt idx="22">
                  <c:v>7164</c:v>
                </c:pt>
                <c:pt idx="23">
                  <c:v>7756.5</c:v>
                </c:pt>
                <c:pt idx="24">
                  <c:v>7815.5</c:v>
                </c:pt>
                <c:pt idx="25">
                  <c:v>7843.5</c:v>
                </c:pt>
                <c:pt idx="26">
                  <c:v>7844</c:v>
                </c:pt>
                <c:pt idx="27">
                  <c:v>7889</c:v>
                </c:pt>
                <c:pt idx="28">
                  <c:v>8596.5</c:v>
                </c:pt>
                <c:pt idx="29">
                  <c:v>8786</c:v>
                </c:pt>
                <c:pt idx="30">
                  <c:v>8786.5</c:v>
                </c:pt>
                <c:pt idx="31">
                  <c:v>8786.5</c:v>
                </c:pt>
                <c:pt idx="32">
                  <c:v>8811</c:v>
                </c:pt>
                <c:pt idx="33">
                  <c:v>9708.5</c:v>
                </c:pt>
                <c:pt idx="34">
                  <c:v>9911.5</c:v>
                </c:pt>
                <c:pt idx="35">
                  <c:v>9911.5</c:v>
                </c:pt>
                <c:pt idx="36">
                  <c:v>10740</c:v>
                </c:pt>
                <c:pt idx="37">
                  <c:v>10880.5</c:v>
                </c:pt>
                <c:pt idx="38">
                  <c:v>12652.5</c:v>
                </c:pt>
                <c:pt idx="39">
                  <c:v>12724</c:v>
                </c:pt>
              </c:numCache>
            </c:numRef>
          </c:xVal>
          <c:yVal>
            <c:numRef>
              <c:f>'A (2)'!$L$21:$L$994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C7-46B4-B1B6-D526C8A3490F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4.4000000000000003E-3</c:v>
                  </c:pt>
                  <c:pt idx="8">
                    <c:v>2.8E-3</c:v>
                  </c:pt>
                  <c:pt idx="9">
                    <c:v>8.0000000000000004E-4</c:v>
                  </c:pt>
                  <c:pt idx="10">
                    <c:v>3.5000000000000001E-3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1E-3</c:v>
                  </c:pt>
                  <c:pt idx="14">
                    <c:v>8.9999999999999998E-4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6.9999999999999999E-4</c:v>
                  </c:pt>
                  <c:pt idx="25">
                    <c:v>2.2000000000000001E-3</c:v>
                  </c:pt>
                  <c:pt idx="26">
                    <c:v>1.6000000000000001E-3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1.1999999999999999E-3</c:v>
                  </c:pt>
                  <c:pt idx="30">
                    <c:v>2.0000000000000001E-4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2.2000000000000001E-4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</c:numCache>
              </c:numRef>
            </c:plus>
            <c:min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4.4000000000000003E-3</c:v>
                  </c:pt>
                  <c:pt idx="8">
                    <c:v>2.8E-3</c:v>
                  </c:pt>
                  <c:pt idx="9">
                    <c:v>8.0000000000000004E-4</c:v>
                  </c:pt>
                  <c:pt idx="10">
                    <c:v>3.5000000000000001E-3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1E-3</c:v>
                  </c:pt>
                  <c:pt idx="14">
                    <c:v>8.9999999999999998E-4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6.9999999999999999E-4</c:v>
                  </c:pt>
                  <c:pt idx="25">
                    <c:v>2.2000000000000001E-3</c:v>
                  </c:pt>
                  <c:pt idx="26">
                    <c:v>1.6000000000000001E-3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1.1999999999999999E-3</c:v>
                  </c:pt>
                  <c:pt idx="30">
                    <c:v>2.0000000000000001E-4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2.2000000000000001E-4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(2)'!$F$21:$F$994</c:f>
              <c:numCache>
                <c:formatCode>General</c:formatCode>
                <c:ptCount val="974"/>
                <c:pt idx="0">
                  <c:v>0</c:v>
                </c:pt>
                <c:pt idx="1">
                  <c:v>168.5</c:v>
                </c:pt>
                <c:pt idx="2">
                  <c:v>1012.5</c:v>
                </c:pt>
                <c:pt idx="3">
                  <c:v>1979</c:v>
                </c:pt>
                <c:pt idx="4">
                  <c:v>3282.5</c:v>
                </c:pt>
                <c:pt idx="5">
                  <c:v>3914.5</c:v>
                </c:pt>
                <c:pt idx="6">
                  <c:v>3934</c:v>
                </c:pt>
                <c:pt idx="7">
                  <c:v>3946</c:v>
                </c:pt>
                <c:pt idx="8">
                  <c:v>3946.5</c:v>
                </c:pt>
                <c:pt idx="9">
                  <c:v>3986</c:v>
                </c:pt>
                <c:pt idx="10">
                  <c:v>4018</c:v>
                </c:pt>
                <c:pt idx="11">
                  <c:v>4822.5</c:v>
                </c:pt>
                <c:pt idx="12">
                  <c:v>4890</c:v>
                </c:pt>
                <c:pt idx="13">
                  <c:v>4965.5</c:v>
                </c:pt>
                <c:pt idx="14">
                  <c:v>4966</c:v>
                </c:pt>
                <c:pt idx="15">
                  <c:v>5929.5</c:v>
                </c:pt>
                <c:pt idx="16">
                  <c:v>5941</c:v>
                </c:pt>
                <c:pt idx="17">
                  <c:v>6022.5</c:v>
                </c:pt>
                <c:pt idx="18">
                  <c:v>6147</c:v>
                </c:pt>
                <c:pt idx="19">
                  <c:v>6813.5</c:v>
                </c:pt>
                <c:pt idx="20">
                  <c:v>6927.5</c:v>
                </c:pt>
                <c:pt idx="21">
                  <c:v>7074.5</c:v>
                </c:pt>
                <c:pt idx="22">
                  <c:v>7164</c:v>
                </c:pt>
                <c:pt idx="23">
                  <c:v>7756.5</c:v>
                </c:pt>
                <c:pt idx="24">
                  <c:v>7815.5</c:v>
                </c:pt>
                <c:pt idx="25">
                  <c:v>7843.5</c:v>
                </c:pt>
                <c:pt idx="26">
                  <c:v>7844</c:v>
                </c:pt>
                <c:pt idx="27">
                  <c:v>7889</c:v>
                </c:pt>
                <c:pt idx="28">
                  <c:v>8596.5</c:v>
                </c:pt>
                <c:pt idx="29">
                  <c:v>8786</c:v>
                </c:pt>
                <c:pt idx="30">
                  <c:v>8786.5</c:v>
                </c:pt>
                <c:pt idx="31">
                  <c:v>8786.5</c:v>
                </c:pt>
                <c:pt idx="32">
                  <c:v>8811</c:v>
                </c:pt>
                <c:pt idx="33">
                  <c:v>9708.5</c:v>
                </c:pt>
                <c:pt idx="34">
                  <c:v>9911.5</c:v>
                </c:pt>
                <c:pt idx="35">
                  <c:v>9911.5</c:v>
                </c:pt>
                <c:pt idx="36">
                  <c:v>10740</c:v>
                </c:pt>
                <c:pt idx="37">
                  <c:v>10880.5</c:v>
                </c:pt>
                <c:pt idx="38">
                  <c:v>12652.5</c:v>
                </c:pt>
                <c:pt idx="39">
                  <c:v>12724</c:v>
                </c:pt>
              </c:numCache>
            </c:numRef>
          </c:xVal>
          <c:yVal>
            <c:numRef>
              <c:f>'A (2)'!$M$21:$M$994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C7-46B4-B1B6-D526C8A3490F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4.4000000000000003E-3</c:v>
                  </c:pt>
                  <c:pt idx="8">
                    <c:v>2.8E-3</c:v>
                  </c:pt>
                  <c:pt idx="9">
                    <c:v>8.0000000000000004E-4</c:v>
                  </c:pt>
                  <c:pt idx="10">
                    <c:v>3.5000000000000001E-3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1E-3</c:v>
                  </c:pt>
                  <c:pt idx="14">
                    <c:v>8.9999999999999998E-4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6.9999999999999999E-4</c:v>
                  </c:pt>
                  <c:pt idx="25">
                    <c:v>2.2000000000000001E-3</c:v>
                  </c:pt>
                  <c:pt idx="26">
                    <c:v>1.6000000000000001E-3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1.1999999999999999E-3</c:v>
                  </c:pt>
                  <c:pt idx="30">
                    <c:v>2.0000000000000001E-4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2.2000000000000001E-4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</c:numCache>
              </c:numRef>
            </c:plus>
            <c:min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1.4E-3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4.4000000000000003E-3</c:v>
                  </c:pt>
                  <c:pt idx="8">
                    <c:v>2.8E-3</c:v>
                  </c:pt>
                  <c:pt idx="9">
                    <c:v>8.0000000000000004E-4</c:v>
                  </c:pt>
                  <c:pt idx="10">
                    <c:v>3.5000000000000001E-3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1E-3</c:v>
                  </c:pt>
                  <c:pt idx="14">
                    <c:v>8.9999999999999998E-4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6.9999999999999999E-4</c:v>
                  </c:pt>
                  <c:pt idx="25">
                    <c:v>2.2000000000000001E-3</c:v>
                  </c:pt>
                  <c:pt idx="26">
                    <c:v>1.6000000000000001E-3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1.1999999999999999E-3</c:v>
                  </c:pt>
                  <c:pt idx="30">
                    <c:v>2.0000000000000001E-4</c:v>
                  </c:pt>
                  <c:pt idx="31">
                    <c:v>8.9999999999999998E-4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2.2000000000000001E-4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(2)'!$F$21:$F$994</c:f>
              <c:numCache>
                <c:formatCode>General</c:formatCode>
                <c:ptCount val="974"/>
                <c:pt idx="0">
                  <c:v>0</c:v>
                </c:pt>
                <c:pt idx="1">
                  <c:v>168.5</c:v>
                </c:pt>
                <c:pt idx="2">
                  <c:v>1012.5</c:v>
                </c:pt>
                <c:pt idx="3">
                  <c:v>1979</c:v>
                </c:pt>
                <c:pt idx="4">
                  <c:v>3282.5</c:v>
                </c:pt>
                <c:pt idx="5">
                  <c:v>3914.5</c:v>
                </c:pt>
                <c:pt idx="6">
                  <c:v>3934</c:v>
                </c:pt>
                <c:pt idx="7">
                  <c:v>3946</c:v>
                </c:pt>
                <c:pt idx="8">
                  <c:v>3946.5</c:v>
                </c:pt>
                <c:pt idx="9">
                  <c:v>3986</c:v>
                </c:pt>
                <c:pt idx="10">
                  <c:v>4018</c:v>
                </c:pt>
                <c:pt idx="11">
                  <c:v>4822.5</c:v>
                </c:pt>
                <c:pt idx="12">
                  <c:v>4890</c:v>
                </c:pt>
                <c:pt idx="13">
                  <c:v>4965.5</c:v>
                </c:pt>
                <c:pt idx="14">
                  <c:v>4966</c:v>
                </c:pt>
                <c:pt idx="15">
                  <c:v>5929.5</c:v>
                </c:pt>
                <c:pt idx="16">
                  <c:v>5941</c:v>
                </c:pt>
                <c:pt idx="17">
                  <c:v>6022.5</c:v>
                </c:pt>
                <c:pt idx="18">
                  <c:v>6147</c:v>
                </c:pt>
                <c:pt idx="19">
                  <c:v>6813.5</c:v>
                </c:pt>
                <c:pt idx="20">
                  <c:v>6927.5</c:v>
                </c:pt>
                <c:pt idx="21">
                  <c:v>7074.5</c:v>
                </c:pt>
                <c:pt idx="22">
                  <c:v>7164</c:v>
                </c:pt>
                <c:pt idx="23">
                  <c:v>7756.5</c:v>
                </c:pt>
                <c:pt idx="24">
                  <c:v>7815.5</c:v>
                </c:pt>
                <c:pt idx="25">
                  <c:v>7843.5</c:v>
                </c:pt>
                <c:pt idx="26">
                  <c:v>7844</c:v>
                </c:pt>
                <c:pt idx="27">
                  <c:v>7889</c:v>
                </c:pt>
                <c:pt idx="28">
                  <c:v>8596.5</c:v>
                </c:pt>
                <c:pt idx="29">
                  <c:v>8786</c:v>
                </c:pt>
                <c:pt idx="30">
                  <c:v>8786.5</c:v>
                </c:pt>
                <c:pt idx="31">
                  <c:v>8786.5</c:v>
                </c:pt>
                <c:pt idx="32">
                  <c:v>8811</c:v>
                </c:pt>
                <c:pt idx="33">
                  <c:v>9708.5</c:v>
                </c:pt>
                <c:pt idx="34">
                  <c:v>9911.5</c:v>
                </c:pt>
                <c:pt idx="35">
                  <c:v>9911.5</c:v>
                </c:pt>
                <c:pt idx="36">
                  <c:v>10740</c:v>
                </c:pt>
                <c:pt idx="37">
                  <c:v>10880.5</c:v>
                </c:pt>
                <c:pt idx="38">
                  <c:v>12652.5</c:v>
                </c:pt>
                <c:pt idx="39">
                  <c:v>12724</c:v>
                </c:pt>
              </c:numCache>
            </c:numRef>
          </c:xVal>
          <c:yVal>
            <c:numRef>
              <c:f>'A (2)'!$N$21:$N$994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C7-46B4-B1B6-D526C8A3490F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(2)'!$F$21:$F$994</c:f>
              <c:numCache>
                <c:formatCode>General</c:formatCode>
                <c:ptCount val="974"/>
                <c:pt idx="0">
                  <c:v>0</c:v>
                </c:pt>
                <c:pt idx="1">
                  <c:v>168.5</c:v>
                </c:pt>
                <c:pt idx="2">
                  <c:v>1012.5</c:v>
                </c:pt>
                <c:pt idx="3">
                  <c:v>1979</c:v>
                </c:pt>
                <c:pt idx="4">
                  <c:v>3282.5</c:v>
                </c:pt>
                <c:pt idx="5">
                  <c:v>3914.5</c:v>
                </c:pt>
                <c:pt idx="6">
                  <c:v>3934</c:v>
                </c:pt>
                <c:pt idx="7">
                  <c:v>3946</c:v>
                </c:pt>
                <c:pt idx="8">
                  <c:v>3946.5</c:v>
                </c:pt>
                <c:pt idx="9">
                  <c:v>3986</c:v>
                </c:pt>
                <c:pt idx="10">
                  <c:v>4018</c:v>
                </c:pt>
                <c:pt idx="11">
                  <c:v>4822.5</c:v>
                </c:pt>
                <c:pt idx="12">
                  <c:v>4890</c:v>
                </c:pt>
                <c:pt idx="13">
                  <c:v>4965.5</c:v>
                </c:pt>
                <c:pt idx="14">
                  <c:v>4966</c:v>
                </c:pt>
                <c:pt idx="15">
                  <c:v>5929.5</c:v>
                </c:pt>
                <c:pt idx="16">
                  <c:v>5941</c:v>
                </c:pt>
                <c:pt idx="17">
                  <c:v>6022.5</c:v>
                </c:pt>
                <c:pt idx="18">
                  <c:v>6147</c:v>
                </c:pt>
                <c:pt idx="19">
                  <c:v>6813.5</c:v>
                </c:pt>
                <c:pt idx="20">
                  <c:v>6927.5</c:v>
                </c:pt>
                <c:pt idx="21">
                  <c:v>7074.5</c:v>
                </c:pt>
                <c:pt idx="22">
                  <c:v>7164</c:v>
                </c:pt>
                <c:pt idx="23">
                  <c:v>7756.5</c:v>
                </c:pt>
                <c:pt idx="24">
                  <c:v>7815.5</c:v>
                </c:pt>
                <c:pt idx="25">
                  <c:v>7843.5</c:v>
                </c:pt>
                <c:pt idx="26">
                  <c:v>7844</c:v>
                </c:pt>
                <c:pt idx="27">
                  <c:v>7889</c:v>
                </c:pt>
                <c:pt idx="28">
                  <c:v>8596.5</c:v>
                </c:pt>
                <c:pt idx="29">
                  <c:v>8786</c:v>
                </c:pt>
                <c:pt idx="30">
                  <c:v>8786.5</c:v>
                </c:pt>
                <c:pt idx="31">
                  <c:v>8786.5</c:v>
                </c:pt>
                <c:pt idx="32">
                  <c:v>8811</c:v>
                </c:pt>
                <c:pt idx="33">
                  <c:v>9708.5</c:v>
                </c:pt>
                <c:pt idx="34">
                  <c:v>9911.5</c:v>
                </c:pt>
                <c:pt idx="35">
                  <c:v>9911.5</c:v>
                </c:pt>
                <c:pt idx="36">
                  <c:v>10740</c:v>
                </c:pt>
                <c:pt idx="37">
                  <c:v>10880.5</c:v>
                </c:pt>
                <c:pt idx="38">
                  <c:v>12652.5</c:v>
                </c:pt>
                <c:pt idx="39">
                  <c:v>12724</c:v>
                </c:pt>
              </c:numCache>
            </c:numRef>
          </c:xVal>
          <c:yVal>
            <c:numRef>
              <c:f>'A (2)'!$O$21:$O$994</c:f>
              <c:numCache>
                <c:formatCode>General</c:formatCode>
                <c:ptCount val="974"/>
                <c:pt idx="28">
                  <c:v>-7.8931634097920023E-3</c:v>
                </c:pt>
                <c:pt idx="29">
                  <c:v>-8.2431496013409284E-3</c:v>
                </c:pt>
                <c:pt idx="30">
                  <c:v>-8.2440730477566278E-3</c:v>
                </c:pt>
                <c:pt idx="31">
                  <c:v>-8.2440730477566278E-3</c:v>
                </c:pt>
                <c:pt idx="32">
                  <c:v>-8.2893219221257478E-3</c:v>
                </c:pt>
                <c:pt idx="33">
                  <c:v>-9.9469082383007428E-3</c:v>
                </c:pt>
                <c:pt idx="34">
                  <c:v>-1.0321827483073471E-2</c:v>
                </c:pt>
                <c:pt idx="35">
                  <c:v>-1.0321827483073471E-2</c:v>
                </c:pt>
                <c:pt idx="36">
                  <c:v>-1.1851978193882362E-2</c:v>
                </c:pt>
                <c:pt idx="37">
                  <c:v>-1.2111466636693045E-2</c:v>
                </c:pt>
                <c:pt idx="38">
                  <c:v>-1.5384160733920996E-2</c:v>
                </c:pt>
                <c:pt idx="39">
                  <c:v>-1.5516213571365579E-2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C7-46B4-B1B6-D526C8A34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696208"/>
        <c:axId val="1"/>
      </c:scatterChart>
      <c:valAx>
        <c:axId val="687696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322580645161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696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709677419354839"/>
          <c:y val="0.92048929663608559"/>
          <c:w val="0.94193548387096782"/>
          <c:h val="0.981651376146788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16</xdr:col>
      <xdr:colOff>352425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290A7BF1-9736-10DD-8FA4-00EF50FC3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16</xdr:col>
      <xdr:colOff>352425</xdr:colOff>
      <xdr:row>18</xdr:row>
      <xdr:rowOff>47625</xdr:rowOff>
    </xdr:to>
    <xdr:graphicFrame macro="">
      <xdr:nvGraphicFramePr>
        <xdr:cNvPr id="50179" name="Chart 1025">
          <a:extLst>
            <a:ext uri="{FF2B5EF4-FFF2-40B4-BE49-F238E27FC236}">
              <a16:creationId xmlns:a16="http://schemas.microsoft.com/office/drawing/2014/main" id="{5CA6E8D3-7C56-362E-0F9D-E7D6B2DD4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86" TargetMode="External"/><Relationship Id="rId13" Type="http://schemas.openxmlformats.org/officeDocument/2006/relationships/hyperlink" Target="http://var.astro.cz/oejv/issues/oejv0162.pdf" TargetMode="External"/><Relationship Id="rId18" Type="http://schemas.openxmlformats.org/officeDocument/2006/relationships/hyperlink" Target="http://www.bav-astro.de/sfs/BAVM_link.php?BAVMnr=234" TargetMode="External"/><Relationship Id="rId26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203" TargetMode="External"/><Relationship Id="rId21" Type="http://schemas.openxmlformats.org/officeDocument/2006/relationships/hyperlink" Target="http://www.konkoly.hu/cgi-bin/IBVS?5960" TargetMode="External"/><Relationship Id="rId34" Type="http://schemas.openxmlformats.org/officeDocument/2006/relationships/hyperlink" Target="http://www.konkoly.hu/cgi-bin/IBVS?6092" TargetMode="External"/><Relationship Id="rId7" Type="http://schemas.openxmlformats.org/officeDocument/2006/relationships/hyperlink" Target="http://www.bav-astro.de/sfs/BAVM_link.php?BAVMnr=186" TargetMode="External"/><Relationship Id="rId12" Type="http://schemas.openxmlformats.org/officeDocument/2006/relationships/hyperlink" Target="http://www.bav-astro.de/sfs/BAVM_link.php?BAVMnr=201" TargetMode="External"/><Relationship Id="rId17" Type="http://schemas.openxmlformats.org/officeDocument/2006/relationships/hyperlink" Target="http://www.konkoly.hu/cgi-bin/IBVS?5920" TargetMode="External"/><Relationship Id="rId25" Type="http://schemas.openxmlformats.org/officeDocument/2006/relationships/hyperlink" Target="http://www.bav-astro.de/sfs/BAVM_link.php?BAVMnr=220" TargetMode="External"/><Relationship Id="rId33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konkoly.hu/cgi-bin/IBVS?5653" TargetMode="External"/><Relationship Id="rId16" Type="http://schemas.openxmlformats.org/officeDocument/2006/relationships/hyperlink" Target="http://www.bav-astro.de/sfs/BAVM_link.php?BAVMnr=209" TargetMode="External"/><Relationship Id="rId20" Type="http://schemas.openxmlformats.org/officeDocument/2006/relationships/hyperlink" Target="http://www.konkoly.hu/cgi-bin/IBVS?5945" TargetMode="External"/><Relationship Id="rId29" Type="http://schemas.openxmlformats.org/officeDocument/2006/relationships/hyperlink" Target="http://www.konkoly.hu/cgi-bin/IBVS?6050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86" TargetMode="External"/><Relationship Id="rId11" Type="http://schemas.openxmlformats.org/officeDocument/2006/relationships/hyperlink" Target="http://www.bav-astro.de/sfs/BAVM_link.php?BAVMnr=201" TargetMode="External"/><Relationship Id="rId24" Type="http://schemas.openxmlformats.org/officeDocument/2006/relationships/hyperlink" Target="http://www.konkoly.hu/cgi-bin/IBVS?5992" TargetMode="External"/><Relationship Id="rId32" Type="http://schemas.openxmlformats.org/officeDocument/2006/relationships/hyperlink" Target="http://www.bav-astro.de/sfs/BAVM_link.php?BAVMnr=228" TargetMode="External"/><Relationship Id="rId5" Type="http://schemas.openxmlformats.org/officeDocument/2006/relationships/hyperlink" Target="http://www.bav-astro.de/sfs/BAVM_link.php?BAVMnr=186" TargetMode="External"/><Relationship Id="rId15" Type="http://schemas.openxmlformats.org/officeDocument/2006/relationships/hyperlink" Target="http://www.konkoly.hu/cgi-bin/IBVS?5929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konkoly.hu/cgi-bin/IBVS?5875" TargetMode="External"/><Relationship Id="rId19" Type="http://schemas.openxmlformats.org/officeDocument/2006/relationships/hyperlink" Target="http://www.bav-astro.de/sfs/BAVM_link.php?BAVMnr=234" TargetMode="External"/><Relationship Id="rId31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820" TargetMode="External"/><Relationship Id="rId9" Type="http://schemas.openxmlformats.org/officeDocument/2006/relationships/hyperlink" Target="http://www.bav-astro.de/sfs/BAVM_link.php?BAVMnr=209" TargetMode="External"/><Relationship Id="rId14" Type="http://schemas.openxmlformats.org/officeDocument/2006/relationships/hyperlink" Target="http://www.bav-astro.de/sfs/BAVM_link.php?BAVMnr=209" TargetMode="External"/><Relationship Id="rId22" Type="http://schemas.openxmlformats.org/officeDocument/2006/relationships/hyperlink" Target="http://www.bav-astro.de/sfs/BAVM_link.php?BAVMnr=225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www.bav-astro.de/sfs/BAVM_link.php?BAVMnr=228" TargetMode="External"/><Relationship Id="rId35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2"/>
  </sheetPr>
  <dimension ref="A1:W262"/>
  <sheetViews>
    <sheetView tabSelected="1" workbookViewId="0">
      <pane xSplit="14" ySplit="21" topLeftCell="O76" activePane="bottomRight" state="frozen"/>
      <selection pane="topRight" activeCell="O1" sqref="O1"/>
      <selection pane="bottomLeft" activeCell="A22" sqref="A22"/>
      <selection pane="bottomRight" activeCell="F14" sqref="F1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10.28515625" style="2" customWidth="1"/>
  </cols>
  <sheetData>
    <row r="1" spans="1:23" ht="21" thickBot="1">
      <c r="A1" s="16" t="s">
        <v>292</v>
      </c>
      <c r="V1" s="3" t="s">
        <v>10</v>
      </c>
      <c r="W1" s="5" t="s">
        <v>22</v>
      </c>
    </row>
    <row r="2" spans="1:23">
      <c r="A2" t="s">
        <v>24</v>
      </c>
      <c r="B2" t="s">
        <v>32</v>
      </c>
      <c r="C2" s="2"/>
      <c r="D2" s="2"/>
      <c r="V2" s="57">
        <v>-4000</v>
      </c>
      <c r="W2" s="57">
        <f t="shared" ref="W2:W20" si="0">+D$11+D$12*V2+D$13*V2^2</f>
        <v>-7.1297501800175701E-3</v>
      </c>
    </row>
    <row r="3" spans="1:23" ht="13.5" thickBot="1">
      <c r="D3" s="14" t="s">
        <v>45</v>
      </c>
      <c r="V3" s="57">
        <v>-3000</v>
      </c>
      <c r="W3" s="57">
        <f t="shared" si="0"/>
        <v>-5.889077326765987E-3</v>
      </c>
    </row>
    <row r="4" spans="1:23" ht="13.5" thickBot="1">
      <c r="A4" s="4" t="s">
        <v>30</v>
      </c>
      <c r="C4" s="7">
        <v>52700.02</v>
      </c>
      <c r="D4" s="8">
        <v>0.37667</v>
      </c>
      <c r="V4" s="57">
        <v>-2000</v>
      </c>
      <c r="W4" s="57">
        <f t="shared" si="0"/>
        <v>-4.8628108104679189E-3</v>
      </c>
    </row>
    <row r="5" spans="1:23">
      <c r="A5" s="17" t="s">
        <v>39</v>
      </c>
      <c r="B5" s="18"/>
      <c r="C5" s="19">
        <v>-9.5</v>
      </c>
      <c r="D5" s="18" t="s">
        <v>40</v>
      </c>
      <c r="V5" s="57">
        <v>-1000</v>
      </c>
      <c r="W5" s="57">
        <f t="shared" si="0"/>
        <v>-4.0509506311233647E-3</v>
      </c>
    </row>
    <row r="6" spans="1:23">
      <c r="A6" s="4" t="s">
        <v>1</v>
      </c>
      <c r="V6" s="57">
        <v>0</v>
      </c>
      <c r="W6" s="57">
        <f t="shared" si="0"/>
        <v>-3.4534967887323263E-3</v>
      </c>
    </row>
    <row r="7" spans="1:23">
      <c r="A7" t="s">
        <v>2</v>
      </c>
      <c r="C7">
        <f>+C4</f>
        <v>52700.02</v>
      </c>
      <c r="V7" s="57">
        <v>1000</v>
      </c>
      <c r="W7" s="57">
        <f t="shared" si="0"/>
        <v>-3.0704492832948024E-3</v>
      </c>
    </row>
    <row r="8" spans="1:23">
      <c r="A8" t="s">
        <v>3</v>
      </c>
      <c r="C8">
        <f>+D4</f>
        <v>0.37667</v>
      </c>
      <c r="V8" s="57">
        <v>2000</v>
      </c>
      <c r="W8" s="57">
        <f t="shared" si="0"/>
        <v>-2.9018081148107933E-3</v>
      </c>
    </row>
    <row r="9" spans="1:23">
      <c r="A9" s="31" t="s">
        <v>48</v>
      </c>
      <c r="B9" s="32">
        <v>60</v>
      </c>
      <c r="C9" s="21" t="str">
        <f>"F"&amp;B9</f>
        <v>F60</v>
      </c>
      <c r="D9" s="13" t="str">
        <f>"G"&amp;B9</f>
        <v>G60</v>
      </c>
      <c r="V9" s="57">
        <v>3000</v>
      </c>
      <c r="W9" s="57">
        <f t="shared" si="0"/>
        <v>-2.9475732832802983E-3</v>
      </c>
    </row>
    <row r="10" spans="1:23" ht="13.5" thickBot="1">
      <c r="A10" s="18"/>
      <c r="B10" s="18"/>
      <c r="C10" s="3" t="s">
        <v>20</v>
      </c>
      <c r="D10" s="3" t="s">
        <v>21</v>
      </c>
      <c r="E10" s="18"/>
      <c r="V10" s="57">
        <v>4000</v>
      </c>
      <c r="W10" s="57">
        <f t="shared" si="0"/>
        <v>-3.207744788703319E-3</v>
      </c>
    </row>
    <row r="11" spans="1:23">
      <c r="A11" s="18" t="s">
        <v>16</v>
      </c>
      <c r="B11" s="18"/>
      <c r="C11" s="20">
        <f ca="1">INTERCEPT(INDIRECT($D$9):G991,INDIRECT($C$9):F991)</f>
        <v>9.2541523332689227E-3</v>
      </c>
      <c r="D11" s="2">
        <f>+E11*F11</f>
        <v>-3.4534967887323263E-3</v>
      </c>
      <c r="E11" s="52">
        <v>-3.4534967887323263E-3</v>
      </c>
      <c r="F11">
        <v>1</v>
      </c>
      <c r="V11" s="57">
        <v>5000</v>
      </c>
      <c r="W11" s="57">
        <f t="shared" si="0"/>
        <v>-3.6823226310798538E-3</v>
      </c>
    </row>
    <row r="12" spans="1:23">
      <c r="A12" s="18" t="s">
        <v>17</v>
      </c>
      <c r="B12" s="18"/>
      <c r="C12" s="20">
        <f ca="1">SLOPE(INDIRECT($D$9):G991,INDIRECT($C$9):F991)</f>
        <v>-1.9007205694259532E-6</v>
      </c>
      <c r="D12" s="2">
        <f>+E12*F12</f>
        <v>4.9025067391428153E-7</v>
      </c>
      <c r="E12" s="53">
        <v>4.9025067391428147E-3</v>
      </c>
      <c r="F12" s="54">
        <v>1E-4</v>
      </c>
      <c r="V12" s="57">
        <v>6000</v>
      </c>
      <c r="W12" s="57">
        <f t="shared" si="0"/>
        <v>-4.3713068104099043E-3</v>
      </c>
    </row>
    <row r="13" spans="1:23" ht="13.5" thickBot="1">
      <c r="A13" s="18" t="s">
        <v>19</v>
      </c>
      <c r="B13" s="18"/>
      <c r="C13" s="2" t="s">
        <v>14</v>
      </c>
      <c r="D13" s="2">
        <f>+E13*F13</f>
        <v>-1.0720316847675741E-10</v>
      </c>
      <c r="E13" s="55">
        <v>-1.0720316847675741E-2</v>
      </c>
      <c r="F13" s="54">
        <v>1E-8</v>
      </c>
      <c r="V13" s="57">
        <v>7000</v>
      </c>
      <c r="W13" s="57">
        <f t="shared" si="0"/>
        <v>-5.2746973266934684E-3</v>
      </c>
    </row>
    <row r="14" spans="1:23">
      <c r="A14" s="18"/>
      <c r="B14" s="18"/>
      <c r="C14" s="18"/>
      <c r="E14">
        <f>SUM(T21:T950)</f>
        <v>9.0407487676814042E-5</v>
      </c>
      <c r="V14" s="57">
        <v>8000</v>
      </c>
      <c r="W14" s="57">
        <f t="shared" si="0"/>
        <v>-6.3924941799305482E-3</v>
      </c>
    </row>
    <row r="15" spans="1:23">
      <c r="A15" s="22" t="s">
        <v>18</v>
      </c>
      <c r="B15" s="18"/>
      <c r="C15" s="23">
        <f ca="1">(C7+C11)+(C8+C12)*INT(MAX(F21:F3532))</f>
        <v>59331.271141966703</v>
      </c>
      <c r="D15" s="13">
        <f>+C7+INT(MAX(F21:F1588))*C8+D11+D12*INT(MAX(F21:F4023))+D13*INT(MAX(F21:F4050)^2)</f>
        <v>59331.26729935511</v>
      </c>
      <c r="E15" s="24" t="s">
        <v>56</v>
      </c>
      <c r="F15" s="19">
        <v>1</v>
      </c>
      <c r="V15" s="57">
        <v>9000</v>
      </c>
      <c r="W15" s="57">
        <f t="shared" si="0"/>
        <v>-7.7246973701211412E-3</v>
      </c>
    </row>
    <row r="16" spans="1:23">
      <c r="A16" s="26" t="s">
        <v>4</v>
      </c>
      <c r="B16" s="18"/>
      <c r="C16" s="27">
        <f ca="1">+C8+C12</f>
        <v>0.37666809927943057</v>
      </c>
      <c r="D16" s="13">
        <f>+C8+D12+2*D13*MAX(F21:F896)</f>
        <v>0.37666671551990866</v>
      </c>
      <c r="E16" s="24" t="s">
        <v>41</v>
      </c>
      <c r="F16" s="25">
        <f ca="1">NOW()+15018.5+$C$5/24</f>
        <v>59946.801053009258</v>
      </c>
      <c r="V16" s="57">
        <v>10000</v>
      </c>
      <c r="W16" s="57">
        <f t="shared" si="0"/>
        <v>-9.2713068972652517E-3</v>
      </c>
    </row>
    <row r="17" spans="1:23" ht="13.5" thickBot="1">
      <c r="A17" s="24" t="s">
        <v>29</v>
      </c>
      <c r="B17" s="18"/>
      <c r="C17" s="18">
        <f>COUNT(C21:C2190)</f>
        <v>70</v>
      </c>
      <c r="E17" s="24" t="s">
        <v>57</v>
      </c>
      <c r="F17" s="25">
        <f ca="1">ROUND(2*(F16-$C$7)/$C$8,0)/2+F15</f>
        <v>19240</v>
      </c>
      <c r="V17" s="57">
        <v>11000</v>
      </c>
      <c r="W17" s="57">
        <f t="shared" si="0"/>
        <v>-1.1032322761362876E-2</v>
      </c>
    </row>
    <row r="18" spans="1:23" ht="14.25" thickTop="1" thickBot="1">
      <c r="A18" s="4" t="s">
        <v>78</v>
      </c>
      <c r="C18" s="59">
        <f ca="1">+C15</f>
        <v>59331.271141966703</v>
      </c>
      <c r="D18" s="60">
        <f ca="1">C16</f>
        <v>0.37666809927943057</v>
      </c>
      <c r="E18" s="24" t="s">
        <v>42</v>
      </c>
      <c r="F18" s="13">
        <f ca="1">ROUND(2*(F16-$C$15)/$C$16,0)/2+F15</f>
        <v>1635</v>
      </c>
      <c r="V18" s="57">
        <v>12000</v>
      </c>
      <c r="W18" s="57">
        <f t="shared" si="0"/>
        <v>-1.3007744962414015E-2</v>
      </c>
    </row>
    <row r="19" spans="1:23" ht="13.5" thickBot="1">
      <c r="A19" s="4" t="s">
        <v>79</v>
      </c>
      <c r="C19" s="61">
        <f>+D15</f>
        <v>59331.26729935511</v>
      </c>
      <c r="D19" s="62">
        <f>+D16</f>
        <v>0.37666671551990866</v>
      </c>
      <c r="E19" s="24" t="s">
        <v>43</v>
      </c>
      <c r="F19" s="28">
        <f ca="1">+$C$15+$C$16*F18-15018.5-$C$5/24</f>
        <v>44929.019317621911</v>
      </c>
      <c r="V19" s="57">
        <v>13000</v>
      </c>
      <c r="W19" s="57">
        <f t="shared" si="0"/>
        <v>-1.5197573500418667E-2</v>
      </c>
    </row>
    <row r="20" spans="1:23" ht="15" thickBot="1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74</v>
      </c>
      <c r="I20" s="6" t="s">
        <v>75</v>
      </c>
      <c r="J20" s="6" t="s">
        <v>76</v>
      </c>
      <c r="K20" s="6" t="s">
        <v>77</v>
      </c>
      <c r="L20" s="6" t="s">
        <v>25</v>
      </c>
      <c r="M20" s="6" t="s">
        <v>26</v>
      </c>
      <c r="N20" s="6" t="s">
        <v>27</v>
      </c>
      <c r="O20" s="6" t="s">
        <v>23</v>
      </c>
      <c r="P20" s="50" t="s">
        <v>22</v>
      </c>
      <c r="Q20" s="3" t="s">
        <v>15</v>
      </c>
      <c r="R20" s="56" t="s">
        <v>72</v>
      </c>
      <c r="S20" s="5" t="s">
        <v>71</v>
      </c>
      <c r="T20" s="56" t="s">
        <v>73</v>
      </c>
      <c r="V20" s="57">
        <v>14000</v>
      </c>
      <c r="W20" s="57">
        <f t="shared" si="0"/>
        <v>-1.7601808375376837E-2</v>
      </c>
    </row>
    <row r="21" spans="1:23">
      <c r="A21" s="76" t="s">
        <v>93</v>
      </c>
      <c r="B21" s="77" t="s">
        <v>36</v>
      </c>
      <c r="C21" s="76">
        <v>51996.395199999999</v>
      </c>
      <c r="D21" s="76" t="s">
        <v>75</v>
      </c>
      <c r="E21" s="36">
        <f t="shared" ref="E21:E52" si="1">+(C21-C$7)/C$8</f>
        <v>-1868.0139113813093</v>
      </c>
      <c r="F21">
        <f t="shared" ref="F21:F52" si="2">ROUND(2*E21,0)/2</f>
        <v>-1868</v>
      </c>
      <c r="G21">
        <f t="shared" ref="G21:G31" si="3">+C21-(C$7+F21*C$8)</f>
        <v>-5.2399999985937029E-3</v>
      </c>
      <c r="K21">
        <f t="shared" ref="K21:K35" si="4">+G21</f>
        <v>-5.2399999985937029E-3</v>
      </c>
      <c r="P21" s="51">
        <f t="shared" ref="P21:P52" si="5">+D$11+D$12*F21+D$13*F21^2</f>
        <v>-4.7433623565630448E-3</v>
      </c>
      <c r="Q21" s="1">
        <f t="shared" ref="Q21:Q52" si="6">+C21-15018.5</f>
        <v>36977.895199999999</v>
      </c>
      <c r="R21" s="57">
        <f t="shared" ref="R21:R55" si="7">+(P21-G21)^2</f>
        <v>2.4664894748177211E-7</v>
      </c>
      <c r="S21" s="2">
        <v>1</v>
      </c>
      <c r="T21" s="57">
        <f t="shared" ref="T21:T55" si="8">+S21*R21</f>
        <v>2.4664894748177211E-7</v>
      </c>
      <c r="V21" s="57">
        <v>15000</v>
      </c>
      <c r="W21" s="57">
        <f>+D$11+D$12*V21+D$13*V21^2</f>
        <v>-2.0220449587288521E-2</v>
      </c>
    </row>
    <row r="22" spans="1:23">
      <c r="A22" s="76" t="s">
        <v>93</v>
      </c>
      <c r="B22" s="77" t="s">
        <v>34</v>
      </c>
      <c r="C22" s="76">
        <v>51996.5841</v>
      </c>
      <c r="D22" s="76" t="s">
        <v>75</v>
      </c>
      <c r="E22" s="36">
        <f t="shared" si="1"/>
        <v>-1867.5124113945808</v>
      </c>
      <c r="F22">
        <f t="shared" si="2"/>
        <v>-1867.5</v>
      </c>
      <c r="G22">
        <f t="shared" si="3"/>
        <v>-4.6749999964958988E-3</v>
      </c>
      <c r="K22">
        <f t="shared" si="4"/>
        <v>-4.6749999964958988E-3</v>
      </c>
      <c r="P22" s="51">
        <f t="shared" si="5"/>
        <v>-4.7429170025081648E-3</v>
      </c>
      <c r="Q22" s="1">
        <f t="shared" si="6"/>
        <v>36978.0841</v>
      </c>
      <c r="R22" s="57">
        <f t="shared" si="7"/>
        <v>4.6127197056701772E-9</v>
      </c>
      <c r="S22" s="2">
        <v>1</v>
      </c>
      <c r="T22" s="57">
        <f t="shared" si="8"/>
        <v>4.6127197056701772E-9</v>
      </c>
      <c r="V22" s="57">
        <v>16000</v>
      </c>
      <c r="W22" s="57">
        <f>+D$11+D$12*V22+D$13*V22^2</f>
        <v>-2.3053497136153719E-2</v>
      </c>
    </row>
    <row r="23" spans="1:23">
      <c r="A23" s="76" t="s">
        <v>93</v>
      </c>
      <c r="B23" s="77" t="s">
        <v>34</v>
      </c>
      <c r="C23" s="76">
        <v>52001.481200000002</v>
      </c>
      <c r="D23" s="76" t="s">
        <v>75</v>
      </c>
      <c r="E23" s="36">
        <f t="shared" si="1"/>
        <v>-1854.5113760055083</v>
      </c>
      <c r="F23">
        <f t="shared" si="2"/>
        <v>-1854.5</v>
      </c>
      <c r="G23">
        <f t="shared" si="3"/>
        <v>-4.2849999954341911E-3</v>
      </c>
      <c r="K23">
        <f t="shared" si="4"/>
        <v>-4.2849999954341911E-3</v>
      </c>
      <c r="P23" s="51">
        <f t="shared" si="5"/>
        <v>-4.7313566112373627E-3</v>
      </c>
      <c r="Q23" s="1">
        <f t="shared" si="6"/>
        <v>36982.981200000002</v>
      </c>
      <c r="R23" s="57">
        <f t="shared" si="7"/>
        <v>1.992342284712602E-7</v>
      </c>
      <c r="S23" s="2">
        <v>1</v>
      </c>
      <c r="T23" s="57">
        <f t="shared" si="8"/>
        <v>1.992342284712602E-7</v>
      </c>
      <c r="V23" s="57">
        <v>17000</v>
      </c>
      <c r="W23" s="57">
        <f>+D$11+D$12*V23+D$13*V23^2</f>
        <v>-2.6100951021972432E-2</v>
      </c>
    </row>
    <row r="24" spans="1:23">
      <c r="A24" s="76" t="s">
        <v>93</v>
      </c>
      <c r="B24" s="77" t="s">
        <v>36</v>
      </c>
      <c r="C24" s="76">
        <v>52022.386599999998</v>
      </c>
      <c r="D24" s="76" t="s">
        <v>75</v>
      </c>
      <c r="E24" s="36">
        <f t="shared" si="1"/>
        <v>-1799.01080521411</v>
      </c>
      <c r="F24">
        <f t="shared" si="2"/>
        <v>-1799</v>
      </c>
      <c r="G24">
        <f t="shared" si="3"/>
        <v>-4.0699999954085797E-3</v>
      </c>
      <c r="K24">
        <f t="shared" si="4"/>
        <v>-4.0699999954085797E-3</v>
      </c>
      <c r="P24" s="51">
        <f t="shared" si="5"/>
        <v>-4.6824101927654647E-3</v>
      </c>
      <c r="Q24" s="1">
        <f t="shared" si="6"/>
        <v>37003.886599999998</v>
      </c>
      <c r="R24" s="57">
        <f t="shared" si="7"/>
        <v>3.7504624982669887E-7</v>
      </c>
      <c r="S24" s="2">
        <v>1</v>
      </c>
      <c r="T24" s="57">
        <f t="shared" si="8"/>
        <v>3.7504624982669887E-7</v>
      </c>
      <c r="V24" s="106">
        <v>18000</v>
      </c>
      <c r="W24" s="106">
        <f>+D$11+D$12*V24+D$13*V24^2</f>
        <v>-2.9362811244744654E-2</v>
      </c>
    </row>
    <row r="25" spans="1:23">
      <c r="A25" s="76" t="s">
        <v>93</v>
      </c>
      <c r="B25" s="77" t="s">
        <v>34</v>
      </c>
      <c r="C25" s="76">
        <v>52022.574699999997</v>
      </c>
      <c r="D25" s="76" t="s">
        <v>75</v>
      </c>
      <c r="E25" s="36">
        <f t="shared" si="1"/>
        <v>-1798.5114291023958</v>
      </c>
      <c r="F25">
        <f t="shared" si="2"/>
        <v>-1798.5</v>
      </c>
      <c r="G25">
        <f t="shared" si="3"/>
        <v>-4.3050000022049062E-3</v>
      </c>
      <c r="K25">
        <f t="shared" si="4"/>
        <v>-4.3050000022049062E-3</v>
      </c>
      <c r="P25" s="51">
        <f t="shared" si="5"/>
        <v>-4.68197223572921E-3</v>
      </c>
      <c r="Q25" s="1">
        <f t="shared" si="6"/>
        <v>37004.074699999997</v>
      </c>
      <c r="R25" s="57">
        <f t="shared" si="7"/>
        <v>1.4210806484830224E-7</v>
      </c>
      <c r="S25" s="2">
        <v>1</v>
      </c>
      <c r="T25" s="57">
        <f t="shared" si="8"/>
        <v>1.4210806484830224E-7</v>
      </c>
      <c r="V25" s="106">
        <v>19000</v>
      </c>
      <c r="W25" s="106">
        <f>+D$11+D$12*V25+D$13*V25^2</f>
        <v>-3.2839077804470401E-2</v>
      </c>
    </row>
    <row r="26" spans="1:23">
      <c r="A26" s="76" t="s">
        <v>93</v>
      </c>
      <c r="B26" s="77" t="s">
        <v>34</v>
      </c>
      <c r="C26" s="76">
        <v>52041.407899999998</v>
      </c>
      <c r="D26" s="76" t="s">
        <v>75</v>
      </c>
      <c r="E26" s="36">
        <f t="shared" si="1"/>
        <v>-1748.512225555522</v>
      </c>
      <c r="F26">
        <f t="shared" si="2"/>
        <v>-1748.5</v>
      </c>
      <c r="G26">
        <f t="shared" si="3"/>
        <v>-4.6050000019022264E-3</v>
      </c>
      <c r="K26">
        <f t="shared" si="4"/>
        <v>-4.6050000019022264E-3</v>
      </c>
      <c r="P26" s="51">
        <f t="shared" si="5"/>
        <v>-4.6384472201041428E-3</v>
      </c>
      <c r="Q26" s="1">
        <f t="shared" si="6"/>
        <v>37022.907899999998</v>
      </c>
      <c r="R26" s="57">
        <f t="shared" si="7"/>
        <v>1.1187164054466091E-9</v>
      </c>
      <c r="S26" s="2">
        <v>1</v>
      </c>
      <c r="T26" s="57">
        <f t="shared" si="8"/>
        <v>1.1187164054466091E-9</v>
      </c>
    </row>
    <row r="27" spans="1:23">
      <c r="A27" s="76" t="s">
        <v>93</v>
      </c>
      <c r="B27" s="77" t="s">
        <v>36</v>
      </c>
      <c r="C27" s="76">
        <v>52041.594599999997</v>
      </c>
      <c r="D27" s="76" t="s">
        <v>75</v>
      </c>
      <c r="E27" s="36">
        <f t="shared" si="1"/>
        <v>-1748.0165662250779</v>
      </c>
      <c r="F27">
        <f t="shared" si="2"/>
        <v>-1748</v>
      </c>
      <c r="G27">
        <f t="shared" si="3"/>
        <v>-6.2400000024354085E-3</v>
      </c>
      <c r="K27">
        <f t="shared" si="4"/>
        <v>-6.2400000024354085E-3</v>
      </c>
      <c r="P27" s="51">
        <f t="shared" si="5"/>
        <v>-4.638014676827896E-3</v>
      </c>
      <c r="Q27" s="1">
        <f t="shared" si="6"/>
        <v>37023.094599999997</v>
      </c>
      <c r="R27" s="57">
        <f t="shared" si="7"/>
        <v>2.5663569834618079E-6</v>
      </c>
      <c r="S27" s="2">
        <v>1</v>
      </c>
      <c r="T27" s="57">
        <f t="shared" si="8"/>
        <v>2.5663569834618079E-6</v>
      </c>
    </row>
    <row r="28" spans="1:23">
      <c r="A28" s="76" t="s">
        <v>113</v>
      </c>
      <c r="B28" s="77" t="s">
        <v>36</v>
      </c>
      <c r="C28" s="76">
        <v>52367.417099999999</v>
      </c>
      <c r="D28" s="76" t="s">
        <v>75</v>
      </c>
      <c r="E28" s="36">
        <f t="shared" si="1"/>
        <v>-883.00873443597322</v>
      </c>
      <c r="F28">
        <f t="shared" si="2"/>
        <v>-883</v>
      </c>
      <c r="G28">
        <f t="shared" si="3"/>
        <v>-3.2900000005611219E-3</v>
      </c>
      <c r="K28">
        <f t="shared" si="4"/>
        <v>-3.2900000005611219E-3</v>
      </c>
      <c r="P28" s="51">
        <f t="shared" si="5"/>
        <v>-3.9699732650251111E-3</v>
      </c>
      <c r="Q28" s="1">
        <f t="shared" si="6"/>
        <v>37348.917099999999</v>
      </c>
      <c r="R28" s="57">
        <f t="shared" si="7"/>
        <v>4.6236364038581434E-7</v>
      </c>
      <c r="S28" s="2">
        <v>1</v>
      </c>
      <c r="T28" s="57">
        <f t="shared" si="8"/>
        <v>4.6236364038581434E-7</v>
      </c>
    </row>
    <row r="29" spans="1:23">
      <c r="A29" t="s">
        <v>37</v>
      </c>
      <c r="B29" s="2" t="s">
        <v>34</v>
      </c>
      <c r="C29" s="12">
        <v>52763.484400000001</v>
      </c>
      <c r="D29" s="12">
        <v>5.9999999999999995E-4</v>
      </c>
      <c r="E29">
        <f t="shared" si="1"/>
        <v>168.48806647729947</v>
      </c>
      <c r="F29">
        <f t="shared" si="2"/>
        <v>168.5</v>
      </c>
      <c r="G29">
        <f t="shared" si="3"/>
        <v>-4.4949999937671237E-3</v>
      </c>
      <c r="K29">
        <f t="shared" si="4"/>
        <v>-4.4949999937671237E-3</v>
      </c>
      <c r="P29" s="51">
        <f t="shared" si="5"/>
        <v>-3.3739332893379542E-3</v>
      </c>
      <c r="Q29" s="1">
        <f t="shared" si="6"/>
        <v>37744.984400000001</v>
      </c>
      <c r="R29" s="57">
        <f t="shared" si="7"/>
        <v>1.2567905557796789E-6</v>
      </c>
      <c r="S29" s="2">
        <v>1</v>
      </c>
      <c r="T29" s="57">
        <f t="shared" si="8"/>
        <v>1.2567905557796789E-6</v>
      </c>
    </row>
    <row r="30" spans="1:23">
      <c r="A30" s="9" t="s">
        <v>33</v>
      </c>
      <c r="B30" s="10" t="s">
        <v>34</v>
      </c>
      <c r="C30" s="9">
        <v>53081.396699999998</v>
      </c>
      <c r="D30" s="11">
        <v>1.1999999999999999E-3</v>
      </c>
      <c r="E30">
        <f t="shared" si="1"/>
        <v>1012.4955531366998</v>
      </c>
      <c r="F30">
        <f t="shared" si="2"/>
        <v>1012.5</v>
      </c>
      <c r="G30">
        <f t="shared" si="3"/>
        <v>-1.6749999995226972E-3</v>
      </c>
      <c r="K30">
        <f t="shared" si="4"/>
        <v>-1.6749999995226972E-3</v>
      </c>
      <c r="P30" s="51">
        <f t="shared" si="5"/>
        <v>-3.0670179795778672E-3</v>
      </c>
      <c r="Q30" s="1">
        <f t="shared" si="6"/>
        <v>38062.896699999998</v>
      </c>
      <c r="R30" s="57">
        <f t="shared" si="7"/>
        <v>1.9377140567968757E-6</v>
      </c>
      <c r="S30" s="2">
        <v>0.8</v>
      </c>
      <c r="T30" s="57">
        <f t="shared" si="8"/>
        <v>1.5501712454375008E-6</v>
      </c>
    </row>
    <row r="31" spans="1:23">
      <c r="A31" t="s">
        <v>35</v>
      </c>
      <c r="B31" s="2" t="s">
        <v>36</v>
      </c>
      <c r="C31" s="12">
        <v>53445.447099999998</v>
      </c>
      <c r="D31" s="12">
        <v>1E-3</v>
      </c>
      <c r="E31">
        <f t="shared" si="1"/>
        <v>1978.9924867921543</v>
      </c>
      <c r="F31">
        <f t="shared" si="2"/>
        <v>1979</v>
      </c>
      <c r="G31">
        <f t="shared" si="3"/>
        <v>-2.829999997629784E-3</v>
      </c>
      <c r="K31">
        <f t="shared" si="4"/>
        <v>-2.829999997629784E-3</v>
      </c>
      <c r="P31" s="51">
        <f t="shared" si="5"/>
        <v>-2.9031455894082433E-3</v>
      </c>
      <c r="Q31" s="1">
        <f t="shared" si="6"/>
        <v>38426.947099999998</v>
      </c>
      <c r="R31" s="57">
        <f t="shared" si="7"/>
        <v>5.350277596621011E-9</v>
      </c>
      <c r="S31" s="2">
        <v>0.8</v>
      </c>
      <c r="T31" s="57">
        <f t="shared" si="8"/>
        <v>4.2802220772968086E-9</v>
      </c>
    </row>
    <row r="32" spans="1:23">
      <c r="A32" s="15" t="s">
        <v>44</v>
      </c>
      <c r="B32" s="2" t="s">
        <v>34</v>
      </c>
      <c r="C32" s="12">
        <v>53936.439700000003</v>
      </c>
      <c r="D32" s="12">
        <v>1.4E-3</v>
      </c>
      <c r="E32">
        <f t="shared" si="1"/>
        <v>3282.5011283086146</v>
      </c>
      <c r="F32">
        <f t="shared" si="2"/>
        <v>3282.5</v>
      </c>
      <c r="I32" s="13"/>
      <c r="K32">
        <f t="shared" si="4"/>
        <v>0</v>
      </c>
      <c r="P32" s="51">
        <f t="shared" si="5"/>
        <v>-2.999342321331866E-3</v>
      </c>
      <c r="Q32" s="1">
        <f t="shared" si="6"/>
        <v>38917.939700000003</v>
      </c>
      <c r="R32" s="57">
        <f t="shared" si="7"/>
        <v>8.996054360532426E-6</v>
      </c>
      <c r="S32" s="2">
        <v>0.8</v>
      </c>
      <c r="T32" s="57">
        <f t="shared" si="8"/>
        <v>7.1968434884259412E-6</v>
      </c>
    </row>
    <row r="33" spans="1:20">
      <c r="A33" s="76" t="s">
        <v>137</v>
      </c>
      <c r="B33" s="77" t="s">
        <v>34</v>
      </c>
      <c r="C33" s="76">
        <v>54174.491099999999</v>
      </c>
      <c r="D33" s="76" t="s">
        <v>75</v>
      </c>
      <c r="E33" s="36">
        <f t="shared" si="1"/>
        <v>3914.4904027398052</v>
      </c>
      <c r="F33">
        <f t="shared" si="2"/>
        <v>3914.5</v>
      </c>
      <c r="G33">
        <f t="shared" ref="G33:G55" si="9">+C33-(C$7+F33*C$8)</f>
        <v>-3.6149999941699207E-3</v>
      </c>
      <c r="K33">
        <f t="shared" si="4"/>
        <v>-3.6149999941699207E-3</v>
      </c>
      <c r="P33" s="51">
        <f t="shared" si="5"/>
        <v>-3.1771179360472451E-3</v>
      </c>
      <c r="Q33" s="1">
        <f t="shared" si="6"/>
        <v>39155.991099999999</v>
      </c>
      <c r="R33" s="57">
        <f t="shared" si="7"/>
        <v>1.9174069682575027E-7</v>
      </c>
      <c r="S33" s="2">
        <v>1</v>
      </c>
      <c r="T33" s="57">
        <f t="shared" si="8"/>
        <v>1.9174069682575027E-7</v>
      </c>
    </row>
    <row r="34" spans="1:20">
      <c r="A34" s="15" t="s">
        <v>44</v>
      </c>
      <c r="B34" s="33" t="s">
        <v>34</v>
      </c>
      <c r="C34" s="34">
        <v>54174.491600000001</v>
      </c>
      <c r="D34" s="34">
        <v>2.9999999999999997E-4</v>
      </c>
      <c r="E34">
        <f t="shared" si="1"/>
        <v>3914.4917301616915</v>
      </c>
      <c r="F34">
        <f t="shared" si="2"/>
        <v>3914.5</v>
      </c>
      <c r="G34">
        <f t="shared" si="9"/>
        <v>-3.1149999922490679E-3</v>
      </c>
      <c r="K34">
        <f t="shared" si="4"/>
        <v>-3.1149999922490679E-3</v>
      </c>
      <c r="P34" s="51">
        <f t="shared" si="5"/>
        <v>-3.1771179360472451E-3</v>
      </c>
      <c r="Q34" s="1">
        <f t="shared" si="6"/>
        <v>39155.991600000001</v>
      </c>
      <c r="R34" s="57">
        <f t="shared" si="7"/>
        <v>3.8586389417134997E-9</v>
      </c>
      <c r="S34" s="2">
        <v>1</v>
      </c>
      <c r="T34" s="57">
        <f t="shared" si="8"/>
        <v>3.8586389417134997E-9</v>
      </c>
    </row>
    <row r="35" spans="1:20">
      <c r="A35" s="35" t="s">
        <v>50</v>
      </c>
      <c r="B35" s="36"/>
      <c r="C35" s="34">
        <v>54181.835599999999</v>
      </c>
      <c r="D35" s="34">
        <v>2.0000000000000001E-4</v>
      </c>
      <c r="E35">
        <f t="shared" si="1"/>
        <v>3933.9889027530776</v>
      </c>
      <c r="F35">
        <f t="shared" si="2"/>
        <v>3934</v>
      </c>
      <c r="G35">
        <f t="shared" si="9"/>
        <v>-4.1799999962677248E-3</v>
      </c>
      <c r="K35">
        <f t="shared" si="4"/>
        <v>-4.1799999962677248E-3</v>
      </c>
      <c r="P35" s="51">
        <f t="shared" si="5"/>
        <v>-3.1839650372278185E-3</v>
      </c>
      <c r="Q35" s="1">
        <f t="shared" si="6"/>
        <v>39163.335599999999</v>
      </c>
      <c r="R35" s="57">
        <f t="shared" si="7"/>
        <v>9.9208563962962785E-7</v>
      </c>
      <c r="S35" s="2">
        <v>1</v>
      </c>
      <c r="T35" s="57">
        <f t="shared" si="8"/>
        <v>9.9208563962962785E-7</v>
      </c>
    </row>
    <row r="36" spans="1:20">
      <c r="A36" s="34" t="s">
        <v>47</v>
      </c>
      <c r="B36" s="37"/>
      <c r="C36" s="34">
        <v>54186.357400000001</v>
      </c>
      <c r="D36" s="34">
        <v>4.4000000000000003E-3</v>
      </c>
      <c r="E36">
        <f t="shared" si="1"/>
        <v>3945.9935752781053</v>
      </c>
      <c r="F36">
        <f t="shared" si="2"/>
        <v>3946</v>
      </c>
      <c r="G36">
        <f t="shared" si="9"/>
        <v>-2.4199999970733188E-3</v>
      </c>
      <c r="J36" s="36">
        <v>-2.4199999970733188E-3</v>
      </c>
      <c r="K36" s="36"/>
      <c r="P36" s="51">
        <f t="shared" si="5"/>
        <v>-3.1882191607520089E-3</v>
      </c>
      <c r="Q36" s="1">
        <f t="shared" si="6"/>
        <v>39167.857400000001</v>
      </c>
      <c r="R36" s="57">
        <f t="shared" si="7"/>
        <v>5.9016068344318604E-7</v>
      </c>
      <c r="S36" s="2">
        <v>0.4</v>
      </c>
      <c r="T36" s="57">
        <f t="shared" si="8"/>
        <v>2.3606427337727443E-7</v>
      </c>
    </row>
    <row r="37" spans="1:20">
      <c r="A37" s="34" t="s">
        <v>47</v>
      </c>
      <c r="B37" s="37"/>
      <c r="C37" s="34">
        <v>54186.544900000001</v>
      </c>
      <c r="D37" s="34">
        <v>2.8E-3</v>
      </c>
      <c r="E37">
        <f t="shared" si="1"/>
        <v>3946.4913584835635</v>
      </c>
      <c r="F37">
        <f t="shared" si="2"/>
        <v>3946.5</v>
      </c>
      <c r="G37">
        <f t="shared" si="9"/>
        <v>-3.254999995988328E-3</v>
      </c>
      <c r="J37" s="36">
        <v>-3.254999995988328E-3</v>
      </c>
      <c r="K37" s="36"/>
      <c r="P37" s="51">
        <f t="shared" si="5"/>
        <v>-3.1883970859186532E-3</v>
      </c>
      <c r="Q37" s="1">
        <f t="shared" si="6"/>
        <v>39168.044900000001</v>
      </c>
      <c r="R37" s="57">
        <f t="shared" si="7"/>
        <v>4.4359476297491899E-9</v>
      </c>
      <c r="S37" s="2">
        <v>0.6</v>
      </c>
      <c r="T37" s="57">
        <f t="shared" si="8"/>
        <v>2.6615685778495139E-9</v>
      </c>
    </row>
    <row r="38" spans="1:20">
      <c r="A38" s="34" t="s">
        <v>47</v>
      </c>
      <c r="B38" s="37"/>
      <c r="C38" s="34">
        <v>54201.422400000003</v>
      </c>
      <c r="D38" s="34">
        <v>8.0000000000000004E-4</v>
      </c>
      <c r="E38">
        <f t="shared" si="1"/>
        <v>3985.9887965593393</v>
      </c>
      <c r="F38">
        <f t="shared" si="2"/>
        <v>3986</v>
      </c>
      <c r="G38">
        <f t="shared" si="9"/>
        <v>-4.2199999952572398E-3</v>
      </c>
      <c r="J38" s="36">
        <v>-4.2199999952572398E-3</v>
      </c>
      <c r="K38" s="36"/>
      <c r="P38" s="51">
        <f t="shared" si="5"/>
        <v>-3.2026225550897429E-3</v>
      </c>
      <c r="Q38" s="1">
        <f t="shared" si="6"/>
        <v>39182.922400000003</v>
      </c>
      <c r="R38" s="57">
        <f t="shared" si="7"/>
        <v>1.0350568557617688E-6</v>
      </c>
      <c r="S38" s="2">
        <v>0.9</v>
      </c>
      <c r="T38" s="57">
        <f t="shared" si="8"/>
        <v>9.3155117018559202E-7</v>
      </c>
    </row>
    <row r="39" spans="1:20">
      <c r="A39" s="34" t="s">
        <v>47</v>
      </c>
      <c r="B39" s="37"/>
      <c r="C39" s="34">
        <v>54213.476999999999</v>
      </c>
      <c r="D39" s="34">
        <v>3.5000000000000001E-3</v>
      </c>
      <c r="E39">
        <f t="shared" si="1"/>
        <v>4017.9918761780928</v>
      </c>
      <c r="F39">
        <f t="shared" si="2"/>
        <v>4018</v>
      </c>
      <c r="G39">
        <f t="shared" si="9"/>
        <v>-3.0599999954574741E-3</v>
      </c>
      <c r="J39" s="36">
        <v>-3.0599999954574741E-3</v>
      </c>
      <c r="K39" s="36"/>
      <c r="P39" s="51">
        <f t="shared" si="5"/>
        <v>-3.2143922666601011E-3</v>
      </c>
      <c r="Q39" s="1">
        <f t="shared" si="6"/>
        <v>39194.976999999999</v>
      </c>
      <c r="R39" s="57">
        <f t="shared" si="7"/>
        <v>2.3836973407105503E-8</v>
      </c>
      <c r="S39" s="2">
        <v>0.6</v>
      </c>
      <c r="T39" s="57">
        <f t="shared" si="8"/>
        <v>1.4302184044263302E-8</v>
      </c>
    </row>
    <row r="40" spans="1:20">
      <c r="A40" s="15" t="s">
        <v>59</v>
      </c>
      <c r="B40" s="38" t="s">
        <v>34</v>
      </c>
      <c r="C40" s="15">
        <v>54516.507400000002</v>
      </c>
      <c r="D40" s="15">
        <v>2.0000000000000001E-4</v>
      </c>
      <c r="E40">
        <f t="shared" si="1"/>
        <v>4822.4902434491878</v>
      </c>
      <c r="F40">
        <f t="shared" si="2"/>
        <v>4822.5</v>
      </c>
      <c r="G40">
        <f t="shared" si="9"/>
        <v>-3.6749999926541932E-3</v>
      </c>
      <c r="J40">
        <f>+G40</f>
        <v>-3.6749999926541932E-3</v>
      </c>
      <c r="P40" s="51">
        <f t="shared" si="5"/>
        <v>-3.5824340714802152E-3</v>
      </c>
      <c r="Q40" s="1">
        <f t="shared" si="6"/>
        <v>39498.007400000002</v>
      </c>
      <c r="R40" s="57">
        <f t="shared" si="7"/>
        <v>8.5684497627871068E-9</v>
      </c>
      <c r="S40" s="2">
        <v>1</v>
      </c>
      <c r="T40" s="57">
        <f t="shared" si="8"/>
        <v>8.5684497627871068E-9</v>
      </c>
    </row>
    <row r="41" spans="1:20">
      <c r="A41" s="39" t="s">
        <v>49</v>
      </c>
      <c r="B41" s="36"/>
      <c r="C41" s="40">
        <v>54541.932000000001</v>
      </c>
      <c r="D41" s="34">
        <v>1E-4</v>
      </c>
      <c r="E41">
        <f t="shared" si="1"/>
        <v>4889.9885841718315</v>
      </c>
      <c r="F41">
        <f t="shared" si="2"/>
        <v>4890</v>
      </c>
      <c r="G41">
        <f t="shared" si="9"/>
        <v>-4.2999999932362698E-3</v>
      </c>
      <c r="K41">
        <f>+G41</f>
        <v>-4.2999999932362698E-3</v>
      </c>
      <c r="P41" s="51">
        <f t="shared" si="5"/>
        <v>-3.6196238782245605E-3</v>
      </c>
      <c r="Q41" s="1">
        <f t="shared" si="6"/>
        <v>39523.432000000001</v>
      </c>
      <c r="R41" s="57">
        <f t="shared" si="7"/>
        <v>4.6291165787842662E-7</v>
      </c>
      <c r="S41" s="2">
        <v>1</v>
      </c>
      <c r="T41" s="57">
        <f t="shared" si="8"/>
        <v>4.6291165787842662E-7</v>
      </c>
    </row>
    <row r="42" spans="1:20">
      <c r="A42" s="34" t="s">
        <v>51</v>
      </c>
      <c r="B42" s="33" t="s">
        <v>34</v>
      </c>
      <c r="C42" s="34">
        <v>54570.371599999999</v>
      </c>
      <c r="D42" s="34">
        <v>1E-3</v>
      </c>
      <c r="E42">
        <f t="shared" si="1"/>
        <v>4965.4912788382453</v>
      </c>
      <c r="F42">
        <f t="shared" si="2"/>
        <v>4965.5</v>
      </c>
      <c r="G42">
        <f t="shared" si="9"/>
        <v>-3.2849999988684431E-3</v>
      </c>
      <c r="J42">
        <f>+G42</f>
        <v>-3.2849999988684431E-3</v>
      </c>
      <c r="P42" s="51">
        <f t="shared" si="5"/>
        <v>-3.662378784776695E-3</v>
      </c>
      <c r="Q42" s="1">
        <f t="shared" si="6"/>
        <v>39551.871599999999</v>
      </c>
      <c r="R42" s="57">
        <f t="shared" si="7"/>
        <v>1.4241474805358625E-7</v>
      </c>
      <c r="S42" s="2">
        <v>0.8</v>
      </c>
      <c r="T42" s="57">
        <f t="shared" si="8"/>
        <v>1.1393179844286901E-7</v>
      </c>
    </row>
    <row r="43" spans="1:20">
      <c r="A43" s="34" t="s">
        <v>51</v>
      </c>
      <c r="B43" s="33" t="s">
        <v>34</v>
      </c>
      <c r="C43" s="34">
        <v>54570.559099999999</v>
      </c>
      <c r="D43" s="34">
        <v>8.9999999999999998E-4</v>
      </c>
      <c r="E43">
        <f t="shared" si="1"/>
        <v>4965.9890620437036</v>
      </c>
      <c r="F43">
        <f t="shared" si="2"/>
        <v>4966</v>
      </c>
      <c r="G43">
        <f t="shared" si="9"/>
        <v>-4.1199999977834523E-3</v>
      </c>
      <c r="J43">
        <f>+G43</f>
        <v>-4.1199999977834523E-3</v>
      </c>
      <c r="P43" s="51">
        <f t="shared" si="5"/>
        <v>-3.6626660035736012E-3</v>
      </c>
      <c r="Q43" s="1">
        <f t="shared" si="6"/>
        <v>39552.059099999999</v>
      </c>
      <c r="R43" s="57">
        <f t="shared" si="7"/>
        <v>2.0915438225993607E-7</v>
      </c>
      <c r="S43" s="2">
        <v>0.9</v>
      </c>
      <c r="T43" s="57">
        <f t="shared" si="8"/>
        <v>1.8823894403394247E-7</v>
      </c>
    </row>
    <row r="44" spans="1:20">
      <c r="A44" s="76" t="s">
        <v>186</v>
      </c>
      <c r="B44" s="77" t="s">
        <v>34</v>
      </c>
      <c r="C44" s="76">
        <v>54570.745999999999</v>
      </c>
      <c r="D44" s="76" t="s">
        <v>75</v>
      </c>
      <c r="E44" s="36">
        <f t="shared" si="1"/>
        <v>4966.4852523429063</v>
      </c>
      <c r="F44">
        <f t="shared" si="2"/>
        <v>4966.5</v>
      </c>
      <c r="G44">
        <f t="shared" si="9"/>
        <v>-5.5549999960931018E-3</v>
      </c>
      <c r="K44">
        <f>+G44</f>
        <v>-5.5549999960931018E-3</v>
      </c>
      <c r="P44" s="51">
        <f t="shared" si="5"/>
        <v>-3.6629532759720916E-3</v>
      </c>
      <c r="Q44" s="1">
        <f t="shared" si="6"/>
        <v>39552.245999999999</v>
      </c>
      <c r="R44" s="57">
        <f t="shared" si="7"/>
        <v>3.5798407911206724E-6</v>
      </c>
      <c r="S44" s="2">
        <v>1</v>
      </c>
      <c r="T44" s="57">
        <f t="shared" si="8"/>
        <v>3.5798407911206724E-6</v>
      </c>
    </row>
    <row r="45" spans="1:20">
      <c r="A45" s="15" t="s">
        <v>59</v>
      </c>
      <c r="B45" s="38" t="s">
        <v>34</v>
      </c>
      <c r="C45" s="15">
        <v>54933.481299999999</v>
      </c>
      <c r="D45" s="15">
        <v>5.0000000000000001E-4</v>
      </c>
      <c r="E45" s="36">
        <f t="shared" si="1"/>
        <v>5929.4908009663704</v>
      </c>
      <c r="F45">
        <f t="shared" si="2"/>
        <v>5929.5</v>
      </c>
      <c r="G45">
        <f t="shared" si="9"/>
        <v>-3.4649999943212606E-3</v>
      </c>
      <c r="J45">
        <f>+G45</f>
        <v>-3.4649999943212606E-3</v>
      </c>
      <c r="P45" s="51">
        <f t="shared" si="5"/>
        <v>-4.3157084289376455E-3</v>
      </c>
      <c r="Q45" s="1">
        <f t="shared" si="6"/>
        <v>39914.981299999999</v>
      </c>
      <c r="R45" s="57">
        <f t="shared" si="7"/>
        <v>7.2370484072746009E-7</v>
      </c>
      <c r="S45" s="2">
        <v>1</v>
      </c>
      <c r="T45" s="57">
        <f t="shared" si="8"/>
        <v>7.2370484072746009E-7</v>
      </c>
    </row>
    <row r="46" spans="1:20">
      <c r="A46" s="39" t="s">
        <v>55</v>
      </c>
      <c r="B46" s="36"/>
      <c r="C46" s="34">
        <v>54937.812299999998</v>
      </c>
      <c r="D46" s="34">
        <v>1E-4</v>
      </c>
      <c r="E46" s="36">
        <f t="shared" si="1"/>
        <v>5940.9889293015131</v>
      </c>
      <c r="F46">
        <f t="shared" si="2"/>
        <v>5941</v>
      </c>
      <c r="G46">
        <f t="shared" si="9"/>
        <v>-4.1700000001583248E-3</v>
      </c>
      <c r="K46">
        <f>+G46</f>
        <v>-4.1700000001583248E-3</v>
      </c>
      <c r="P46" s="51">
        <f t="shared" si="5"/>
        <v>-4.3247049311187693E-3</v>
      </c>
      <c r="Q46" s="1">
        <f t="shared" si="6"/>
        <v>39919.312299999998</v>
      </c>
      <c r="R46" s="57">
        <f t="shared" si="7"/>
        <v>2.3933615663475882E-8</v>
      </c>
      <c r="S46" s="2">
        <v>1</v>
      </c>
      <c r="T46" s="57">
        <f t="shared" si="8"/>
        <v>2.3933615663475882E-8</v>
      </c>
    </row>
    <row r="47" spans="1:20">
      <c r="A47" t="s">
        <v>31</v>
      </c>
      <c r="C47" s="12">
        <v>54937.812299999998</v>
      </c>
      <c r="D47" s="12" t="s">
        <v>14</v>
      </c>
      <c r="E47">
        <f t="shared" si="1"/>
        <v>5940.9889293015131</v>
      </c>
      <c r="F47">
        <f t="shared" si="2"/>
        <v>5941</v>
      </c>
      <c r="G47">
        <f t="shared" si="9"/>
        <v>-4.1700000001583248E-3</v>
      </c>
      <c r="H47" s="13"/>
      <c r="J47" s="36"/>
      <c r="K47">
        <f>+G47</f>
        <v>-4.1700000001583248E-3</v>
      </c>
      <c r="P47" s="51">
        <f t="shared" si="5"/>
        <v>-4.3247049311187693E-3</v>
      </c>
      <c r="Q47" s="1">
        <f t="shared" si="6"/>
        <v>39919.312299999998</v>
      </c>
      <c r="R47" s="57">
        <f t="shared" si="7"/>
        <v>2.3933615663475882E-8</v>
      </c>
      <c r="S47" s="58">
        <v>0.5</v>
      </c>
      <c r="T47" s="57">
        <f t="shared" si="8"/>
        <v>1.1966807831737941E-8</v>
      </c>
    </row>
    <row r="48" spans="1:20">
      <c r="A48" s="15" t="s">
        <v>59</v>
      </c>
      <c r="B48" s="38" t="s">
        <v>34</v>
      </c>
      <c r="C48" s="15">
        <v>54968.511899999998</v>
      </c>
      <c r="D48" s="15">
        <v>1E-3</v>
      </c>
      <c r="E48" s="36">
        <f t="shared" si="1"/>
        <v>6022.4915708710569</v>
      </c>
      <c r="F48">
        <f t="shared" si="2"/>
        <v>6022.5</v>
      </c>
      <c r="G48">
        <f t="shared" si="9"/>
        <v>-3.174999998009298E-3</v>
      </c>
      <c r="J48">
        <f>+G48</f>
        <v>-3.174999998009298E-3</v>
      </c>
      <c r="P48" s="51">
        <f t="shared" si="5"/>
        <v>-4.389275297339598E-3</v>
      </c>
      <c r="Q48" s="1">
        <f t="shared" si="6"/>
        <v>39950.011899999998</v>
      </c>
      <c r="R48" s="57">
        <f t="shared" si="7"/>
        <v>1.4744645025636898E-6</v>
      </c>
      <c r="S48" s="2">
        <v>0.8</v>
      </c>
      <c r="T48" s="57">
        <f t="shared" si="8"/>
        <v>1.179571602050952E-6</v>
      </c>
    </row>
    <row r="49" spans="1:20">
      <c r="A49" s="15" t="s">
        <v>53</v>
      </c>
      <c r="B49" s="38" t="s">
        <v>36</v>
      </c>
      <c r="C49" s="15">
        <v>55015.406199999998</v>
      </c>
      <c r="D49" s="15">
        <v>5.0000000000000001E-4</v>
      </c>
      <c r="E49" s="36">
        <f t="shared" si="1"/>
        <v>6146.988610720261</v>
      </c>
      <c r="F49">
        <f t="shared" si="2"/>
        <v>6147</v>
      </c>
      <c r="G49">
        <f t="shared" si="9"/>
        <v>-4.2899999971268699E-3</v>
      </c>
      <c r="K49">
        <f>+G49</f>
        <v>-4.2899999971268699E-3</v>
      </c>
      <c r="P49" s="51">
        <f t="shared" si="5"/>
        <v>-4.4906629038051187E-3</v>
      </c>
      <c r="Q49" s="1">
        <f t="shared" si="6"/>
        <v>39996.906199999998</v>
      </c>
      <c r="R49" s="57">
        <f t="shared" si="7"/>
        <v>4.0265602116563609E-8</v>
      </c>
      <c r="S49" s="2">
        <v>1</v>
      </c>
      <c r="T49" s="57">
        <f t="shared" si="8"/>
        <v>4.0265602116563609E-8</v>
      </c>
    </row>
    <row r="50" spans="1:20">
      <c r="A50" s="44" t="s">
        <v>66</v>
      </c>
      <c r="B50" s="37" t="s">
        <v>34</v>
      </c>
      <c r="C50" s="34">
        <v>55266.455699999999</v>
      </c>
      <c r="D50" s="45">
        <v>4.0000000000000002E-4</v>
      </c>
      <c r="E50" s="36">
        <f t="shared" si="1"/>
        <v>6813.4858098600944</v>
      </c>
      <c r="F50">
        <f t="shared" si="2"/>
        <v>6813.5</v>
      </c>
      <c r="G50">
        <f t="shared" si="9"/>
        <v>-5.3449999977601692E-3</v>
      </c>
      <c r="J50">
        <f>+G50</f>
        <v>-5.3449999977601692E-3</v>
      </c>
      <c r="P50" s="51">
        <f t="shared" si="5"/>
        <v>-5.089950371892419E-3</v>
      </c>
      <c r="Q50" s="1">
        <f t="shared" si="6"/>
        <v>40247.955699999999</v>
      </c>
      <c r="R50" s="57">
        <f t="shared" si="7"/>
        <v>6.5050311655279372E-8</v>
      </c>
      <c r="S50" s="2">
        <v>1</v>
      </c>
      <c r="T50" s="57">
        <f t="shared" si="8"/>
        <v>6.5050311655279372E-8</v>
      </c>
    </row>
    <row r="51" spans="1:20">
      <c r="A51" s="44" t="s">
        <v>66</v>
      </c>
      <c r="B51" s="37" t="s">
        <v>34</v>
      </c>
      <c r="C51" s="34">
        <v>55309.396200000003</v>
      </c>
      <c r="D51" s="45">
        <v>2.0000000000000001E-4</v>
      </c>
      <c r="E51" s="36">
        <f t="shared" si="1"/>
        <v>6927.4861284413573</v>
      </c>
      <c r="F51">
        <f t="shared" si="2"/>
        <v>6927.5</v>
      </c>
      <c r="G51">
        <f t="shared" si="9"/>
        <v>-5.2249999935156666E-3</v>
      </c>
      <c r="J51">
        <f>+G51</f>
        <v>-5.2249999935156666E-3</v>
      </c>
      <c r="P51" s="51">
        <f t="shared" si="5"/>
        <v>-5.2019927712026511E-3</v>
      </c>
      <c r="Q51" s="1">
        <f t="shared" si="6"/>
        <v>40290.896200000003</v>
      </c>
      <c r="R51" s="57">
        <f t="shared" si="7"/>
        <v>5.293322785605162E-10</v>
      </c>
      <c r="S51" s="2">
        <v>1</v>
      </c>
      <c r="T51" s="57">
        <f t="shared" si="8"/>
        <v>5.293322785605162E-10</v>
      </c>
    </row>
    <row r="52" spans="1:20">
      <c r="A52" s="15" t="s">
        <v>54</v>
      </c>
      <c r="B52" s="38" t="s">
        <v>34</v>
      </c>
      <c r="C52" s="15">
        <v>55364.768199999999</v>
      </c>
      <c r="D52" s="15">
        <v>4.0000000000000002E-4</v>
      </c>
      <c r="E52" s="36">
        <f t="shared" si="1"/>
        <v>7074.4901372554268</v>
      </c>
      <c r="F52">
        <f t="shared" si="2"/>
        <v>7074.5</v>
      </c>
      <c r="G52">
        <f t="shared" si="9"/>
        <v>-3.7149999989196658E-3</v>
      </c>
      <c r="K52">
        <f>+G52</f>
        <v>-3.7149999989196658E-3</v>
      </c>
      <c r="P52" s="51">
        <f t="shared" si="5"/>
        <v>-5.3505815605939498E-3</v>
      </c>
      <c r="Q52" s="1">
        <f t="shared" si="6"/>
        <v>40346.268199999999</v>
      </c>
      <c r="R52" s="57">
        <f t="shared" si="7"/>
        <v>2.6751270448888898E-6</v>
      </c>
      <c r="S52" s="2">
        <v>1</v>
      </c>
      <c r="T52" s="57">
        <f t="shared" si="8"/>
        <v>2.6751270448888898E-6</v>
      </c>
    </row>
    <row r="53" spans="1:20">
      <c r="A53" s="41" t="s">
        <v>58</v>
      </c>
      <c r="B53" s="33" t="s">
        <v>36</v>
      </c>
      <c r="C53" s="34">
        <v>55398.476900000001</v>
      </c>
      <c r="D53" s="34">
        <v>2.9999999999999997E-4</v>
      </c>
      <c r="E53" s="36">
        <f t="shared" ref="E53:E72" si="10">+(C53-C$7)/C$8</f>
        <v>7163.9814691905503</v>
      </c>
      <c r="F53">
        <f t="shared" ref="F53:F72" si="11">ROUND(2*E53,0)/2</f>
        <v>7164</v>
      </c>
      <c r="G53">
        <f t="shared" si="9"/>
        <v>-6.9799999982933514E-3</v>
      </c>
      <c r="K53">
        <f>+G53</f>
        <v>-6.9799999982933514E-3</v>
      </c>
      <c r="P53" s="51">
        <f t="shared" ref="P53:P72" si="12">+D$11+D$12*F53+D$13*F53^2</f>
        <v>-5.4433180274135124E-3</v>
      </c>
      <c r="Q53" s="1">
        <f t="shared" ref="Q53:Q72" si="13">+C53-15018.5</f>
        <v>40379.976900000001</v>
      </c>
      <c r="R53" s="57">
        <f t="shared" si="7"/>
        <v>2.3613914796271462E-6</v>
      </c>
      <c r="S53" s="2">
        <v>1</v>
      </c>
      <c r="T53" s="57">
        <f t="shared" si="8"/>
        <v>2.3613914796271462E-6</v>
      </c>
    </row>
    <row r="54" spans="1:20">
      <c r="A54" s="76" t="s">
        <v>226</v>
      </c>
      <c r="B54" s="77" t="s">
        <v>34</v>
      </c>
      <c r="C54" s="76">
        <v>55614.497000000003</v>
      </c>
      <c r="D54" s="76" t="s">
        <v>75</v>
      </c>
      <c r="E54" s="36">
        <f t="shared" si="10"/>
        <v>7737.4810842382094</v>
      </c>
      <c r="F54">
        <f t="shared" si="11"/>
        <v>7737.5</v>
      </c>
      <c r="G54">
        <f t="shared" si="9"/>
        <v>-7.1249999964493327E-3</v>
      </c>
      <c r="K54">
        <f>+G54</f>
        <v>-7.1249999964493327E-3</v>
      </c>
      <c r="P54" s="51">
        <f t="shared" si="12"/>
        <v>-6.0783186425585178E-3</v>
      </c>
      <c r="Q54" s="1">
        <f t="shared" si="13"/>
        <v>40595.997000000003</v>
      </c>
      <c r="R54" s="57">
        <f t="shared" si="7"/>
        <v>1.0955418565827093E-6</v>
      </c>
      <c r="S54" s="2">
        <v>1</v>
      </c>
      <c r="T54" s="57">
        <f t="shared" si="8"/>
        <v>1.0955418565827093E-6</v>
      </c>
    </row>
    <row r="55" spans="1:20">
      <c r="A55" s="41" t="s">
        <v>64</v>
      </c>
      <c r="B55" s="33" t="s">
        <v>34</v>
      </c>
      <c r="C55" s="34">
        <v>55621.65468</v>
      </c>
      <c r="D55" s="34">
        <v>1E-4</v>
      </c>
      <c r="E55" s="36">
        <f t="shared" si="10"/>
        <v>7756.4836063397743</v>
      </c>
      <c r="F55">
        <f t="shared" si="11"/>
        <v>7756.5</v>
      </c>
      <c r="G55">
        <f t="shared" si="9"/>
        <v>-6.1749999949824996E-3</v>
      </c>
      <c r="K55">
        <f>+G55</f>
        <v>-6.1749999949824996E-3</v>
      </c>
      <c r="P55" s="51">
        <f t="shared" si="12"/>
        <v>-6.1005629917093452E-3</v>
      </c>
      <c r="Q55" s="1">
        <f t="shared" si="13"/>
        <v>40603.15468</v>
      </c>
      <c r="R55" s="57">
        <f t="shared" si="7"/>
        <v>5.5408674562876039E-9</v>
      </c>
      <c r="S55" s="2">
        <v>1</v>
      </c>
      <c r="T55" s="57">
        <f t="shared" si="8"/>
        <v>5.5408674562876039E-9</v>
      </c>
    </row>
    <row r="56" spans="1:20">
      <c r="A56" s="15" t="s">
        <v>60</v>
      </c>
      <c r="B56" s="38" t="s">
        <v>34</v>
      </c>
      <c r="C56" s="15">
        <v>55643.879300000001</v>
      </c>
      <c r="D56" s="15">
        <v>6.9999999999999999E-4</v>
      </c>
      <c r="E56" s="36">
        <f t="shared" si="10"/>
        <v>7815.4865001194776</v>
      </c>
      <c r="F56">
        <f t="shared" si="11"/>
        <v>7815.5</v>
      </c>
      <c r="G56">
        <f t="shared" ref="G56:G66" si="14">+C56-(C$7+F56*C$8)</f>
        <v>-5.0849999970523641E-3</v>
      </c>
      <c r="K56">
        <f>+G56</f>
        <v>-5.0849999970523641E-3</v>
      </c>
      <c r="P56" s="51">
        <f t="shared" si="12"/>
        <v>-6.1701308985800864E-3</v>
      </c>
      <c r="Q56" s="1">
        <f t="shared" si="13"/>
        <v>40625.379300000001</v>
      </c>
      <c r="R56" s="57">
        <f t="shared" ref="R56:R66" si="15">+(P56-G56)^2</f>
        <v>1.1775090734503676E-6</v>
      </c>
      <c r="S56" s="2">
        <v>1</v>
      </c>
      <c r="T56" s="57">
        <f t="shared" ref="T56:T67" si="16">+S56*R56</f>
        <v>1.1775090734503676E-6</v>
      </c>
    </row>
    <row r="57" spans="1:20">
      <c r="A57" s="15" t="s">
        <v>61</v>
      </c>
      <c r="B57" s="38" t="s">
        <v>34</v>
      </c>
      <c r="C57" s="15">
        <v>55654.424700000003</v>
      </c>
      <c r="D57" s="15">
        <v>2.2000000000000001E-3</v>
      </c>
      <c r="E57" s="36">
        <f t="shared" si="10"/>
        <v>7843.4828895319679</v>
      </c>
      <c r="F57">
        <f t="shared" si="11"/>
        <v>7843.5</v>
      </c>
      <c r="G57">
        <f t="shared" si="14"/>
        <v>-6.4449999917997047E-3</v>
      </c>
      <c r="J57">
        <f>+G57</f>
        <v>-6.4449999917997047E-3</v>
      </c>
      <c r="P57" s="51">
        <f t="shared" si="12"/>
        <v>-6.2034073233354584E-3</v>
      </c>
      <c r="Q57" s="1">
        <f t="shared" si="13"/>
        <v>40635.924700000003</v>
      </c>
      <c r="R57" s="57">
        <f t="shared" si="15"/>
        <v>5.8367017455675229E-8</v>
      </c>
      <c r="S57" s="2">
        <v>0.6</v>
      </c>
      <c r="T57" s="57">
        <f t="shared" si="16"/>
        <v>3.5020210473405139E-8</v>
      </c>
    </row>
    <row r="58" spans="1:20">
      <c r="A58" s="15" t="s">
        <v>61</v>
      </c>
      <c r="B58" s="38" t="s">
        <v>34</v>
      </c>
      <c r="C58" s="15">
        <v>55654.613799999999</v>
      </c>
      <c r="D58" s="15">
        <v>1.6000000000000001E-3</v>
      </c>
      <c r="E58" s="36">
        <f t="shared" si="10"/>
        <v>7843.9849204874354</v>
      </c>
      <c r="F58">
        <f t="shared" si="11"/>
        <v>7844</v>
      </c>
      <c r="G58">
        <f t="shared" si="14"/>
        <v>-5.6799999947543256E-3</v>
      </c>
      <c r="J58">
        <f>+G58</f>
        <v>-5.6799999947543256E-3</v>
      </c>
      <c r="P58" s="51">
        <f t="shared" si="12"/>
        <v>-6.2040030728512403E-3</v>
      </c>
      <c r="Q58" s="1">
        <f t="shared" si="13"/>
        <v>40636.113799999999</v>
      </c>
      <c r="R58" s="57">
        <f t="shared" si="15"/>
        <v>2.7457922585504123E-7</v>
      </c>
      <c r="S58" s="2">
        <v>0.8</v>
      </c>
      <c r="T58" s="57">
        <f t="shared" si="16"/>
        <v>2.19663380684033E-7</v>
      </c>
    </row>
    <row r="59" spans="1:20">
      <c r="A59" s="41" t="s">
        <v>64</v>
      </c>
      <c r="B59" s="33" t="s">
        <v>36</v>
      </c>
      <c r="C59" s="34">
        <v>55671.563800000004</v>
      </c>
      <c r="D59" s="34">
        <v>1E-4</v>
      </c>
      <c r="E59" s="36">
        <f t="shared" si="10"/>
        <v>7888.9845222608828</v>
      </c>
      <c r="F59">
        <f t="shared" si="11"/>
        <v>7889</v>
      </c>
      <c r="G59">
        <f t="shared" si="14"/>
        <v>-5.8299999946029857E-3</v>
      </c>
      <c r="K59">
        <f>+G59</f>
        <v>-5.8299999946029857E-3</v>
      </c>
      <c r="P59" s="51">
        <f t="shared" si="12"/>
        <v>-6.2578400277591151E-3</v>
      </c>
      <c r="Q59" s="1">
        <f t="shared" si="13"/>
        <v>40653.063800000004</v>
      </c>
      <c r="R59" s="57">
        <f t="shared" si="15"/>
        <v>1.8304709397103791E-7</v>
      </c>
      <c r="S59" s="2">
        <v>1</v>
      </c>
      <c r="T59" s="57">
        <f t="shared" si="16"/>
        <v>1.8304709397103791E-7</v>
      </c>
    </row>
    <row r="60" spans="1:20">
      <c r="A60" s="76" t="s">
        <v>226</v>
      </c>
      <c r="B60" s="77" t="s">
        <v>34</v>
      </c>
      <c r="C60" s="76">
        <v>55677.401299999998</v>
      </c>
      <c r="D60" s="76" t="s">
        <v>75</v>
      </c>
      <c r="E60" s="36">
        <f t="shared" si="10"/>
        <v>7904.4821727241379</v>
      </c>
      <c r="F60">
        <f t="shared" si="11"/>
        <v>7904.5</v>
      </c>
      <c r="G60">
        <f t="shared" si="14"/>
        <v>-6.7149999958928674E-3</v>
      </c>
      <c r="K60">
        <f>+G60</f>
        <v>-6.7149999958928674E-3</v>
      </c>
      <c r="O60">
        <f t="shared" ref="O60:O72" ca="1" si="17">+C$11+C$12*$F60</f>
        <v>-5.7700934077585253E-3</v>
      </c>
      <c r="P60" s="51">
        <f t="shared" si="12"/>
        <v>-6.2764843975541768E-3</v>
      </c>
      <c r="Q60" s="1">
        <f t="shared" si="13"/>
        <v>40658.901299999998</v>
      </c>
      <c r="R60" s="57">
        <f t="shared" si="15"/>
        <v>1.9229592998633987E-7</v>
      </c>
      <c r="S60" s="2">
        <v>1</v>
      </c>
      <c r="T60" s="57">
        <f t="shared" si="16"/>
        <v>1.9229592998633987E-7</v>
      </c>
    </row>
    <row r="61" spans="1:20">
      <c r="A61" s="35" t="s">
        <v>63</v>
      </c>
      <c r="B61" s="36"/>
      <c r="C61" s="34">
        <v>55938.0573</v>
      </c>
      <c r="D61" s="34">
        <v>2.0000000000000001E-4</v>
      </c>
      <c r="E61" s="36">
        <f t="shared" si="10"/>
        <v>8596.4831284678985</v>
      </c>
      <c r="F61">
        <f t="shared" si="11"/>
        <v>8596.5</v>
      </c>
      <c r="G61">
        <f t="shared" si="14"/>
        <v>-6.3549999977112748E-3</v>
      </c>
      <c r="K61">
        <f>+G61</f>
        <v>-6.3549999977112748E-3</v>
      </c>
      <c r="O61">
        <f t="shared" ca="1" si="17"/>
        <v>-7.0853920418012858E-3</v>
      </c>
      <c r="P61" s="51">
        <f t="shared" si="12"/>
        <v>-7.161350893465695E-3</v>
      </c>
      <c r="Q61" s="1">
        <f t="shared" si="13"/>
        <v>40919.5573</v>
      </c>
      <c r="R61" s="57">
        <f t="shared" si="15"/>
        <v>6.5020176708395588E-7</v>
      </c>
      <c r="S61" s="2">
        <v>1</v>
      </c>
      <c r="T61" s="57">
        <f t="shared" si="16"/>
        <v>6.5020176708395588E-7</v>
      </c>
    </row>
    <row r="62" spans="1:20">
      <c r="A62" s="41" t="s">
        <v>65</v>
      </c>
      <c r="B62" s="33" t="s">
        <v>36</v>
      </c>
      <c r="C62" s="34">
        <v>56009.434600000001</v>
      </c>
      <c r="D62" s="34">
        <v>1.1999999999999999E-3</v>
      </c>
      <c r="E62" s="36">
        <f t="shared" si="10"/>
        <v>8785.9787081530358</v>
      </c>
      <c r="F62">
        <f t="shared" si="11"/>
        <v>8786</v>
      </c>
      <c r="G62">
        <f t="shared" si="14"/>
        <v>-8.0199999938486144E-3</v>
      </c>
      <c r="J62">
        <f>+G62</f>
        <v>-8.0199999938486144E-3</v>
      </c>
      <c r="O62">
        <f t="shared" ca="1" si="17"/>
        <v>-7.4455785897075012E-3</v>
      </c>
      <c r="P62" s="51">
        <f t="shared" si="12"/>
        <v>-7.4215738856698906E-3</v>
      </c>
      <c r="Q62" s="1">
        <f t="shared" si="13"/>
        <v>40990.934600000001</v>
      </c>
      <c r="R62" s="57">
        <f t="shared" si="15"/>
        <v>3.5811380694993364E-7</v>
      </c>
      <c r="S62" s="2">
        <v>0.8</v>
      </c>
      <c r="T62" s="57">
        <f t="shared" si="16"/>
        <v>2.8649104555994696E-7</v>
      </c>
    </row>
    <row r="63" spans="1:20">
      <c r="A63" s="41" t="s">
        <v>64</v>
      </c>
      <c r="B63" s="33" t="s">
        <v>34</v>
      </c>
      <c r="C63" s="34">
        <v>56009.623890000003</v>
      </c>
      <c r="D63" s="34">
        <v>2.0000000000000001E-4</v>
      </c>
      <c r="E63" s="36">
        <f t="shared" si="10"/>
        <v>8786.4812435288331</v>
      </c>
      <c r="F63">
        <f t="shared" si="11"/>
        <v>8786.5</v>
      </c>
      <c r="G63">
        <f t="shared" si="14"/>
        <v>-7.0649999979650602E-3</v>
      </c>
      <c r="K63">
        <f>+G63</f>
        <v>-7.0649999979650602E-3</v>
      </c>
      <c r="O63">
        <f t="shared" ca="1" si="17"/>
        <v>-7.446528949992216E-3</v>
      </c>
      <c r="P63" s="51">
        <f t="shared" si="12"/>
        <v>-7.422270674171963E-3</v>
      </c>
      <c r="Q63" s="1">
        <f t="shared" si="13"/>
        <v>40991.123890000003</v>
      </c>
      <c r="R63" s="57">
        <f t="shared" si="15"/>
        <v>1.2764233607733758E-7</v>
      </c>
      <c r="S63" s="2">
        <v>1</v>
      </c>
      <c r="T63" s="57">
        <f t="shared" si="16"/>
        <v>1.2764233607733758E-7</v>
      </c>
    </row>
    <row r="64" spans="1:20">
      <c r="A64" s="41" t="s">
        <v>65</v>
      </c>
      <c r="B64" s="33" t="s">
        <v>34</v>
      </c>
      <c r="C64" s="34">
        <v>56009.623899999999</v>
      </c>
      <c r="D64" s="34">
        <v>8.9999999999999998E-4</v>
      </c>
      <c r="E64" s="36">
        <f t="shared" si="10"/>
        <v>8786.48127007726</v>
      </c>
      <c r="F64">
        <f t="shared" si="11"/>
        <v>8786.5</v>
      </c>
      <c r="G64">
        <f t="shared" si="14"/>
        <v>-7.0550000018556602E-3</v>
      </c>
      <c r="J64">
        <f>+G64</f>
        <v>-7.0550000018556602E-3</v>
      </c>
      <c r="O64">
        <f t="shared" ca="1" si="17"/>
        <v>-7.446528949992216E-3</v>
      </c>
      <c r="P64" s="51">
        <f t="shared" si="12"/>
        <v>-7.422270674171963E-3</v>
      </c>
      <c r="Q64" s="1">
        <f t="shared" si="13"/>
        <v>40991.123899999999</v>
      </c>
      <c r="R64" s="57">
        <f t="shared" si="15"/>
        <v>1.34887746743669E-7</v>
      </c>
      <c r="S64" s="2">
        <v>0.9</v>
      </c>
      <c r="T64" s="57">
        <f t="shared" si="16"/>
        <v>1.2139897206930211E-7</v>
      </c>
    </row>
    <row r="65" spans="1:21">
      <c r="A65" s="34" t="s">
        <v>62</v>
      </c>
      <c r="B65" s="33" t="s">
        <v>36</v>
      </c>
      <c r="C65" s="34">
        <v>56018.850899999998</v>
      </c>
      <c r="D65" s="34">
        <v>2.0000000000000001E-4</v>
      </c>
      <c r="E65" s="36">
        <f t="shared" si="10"/>
        <v>8810.9775134733336</v>
      </c>
      <c r="F65">
        <f t="shared" si="11"/>
        <v>8811</v>
      </c>
      <c r="G65">
        <f t="shared" si="14"/>
        <v>-8.4700000006705523E-3</v>
      </c>
      <c r="K65">
        <f>+G65</f>
        <v>-8.4700000006705523E-3</v>
      </c>
      <c r="O65">
        <f t="shared" ca="1" si="17"/>
        <v>-7.4930966039431519E-3</v>
      </c>
      <c r="P65" s="51">
        <f t="shared" si="12"/>
        <v>-7.4564789727141721E-3</v>
      </c>
      <c r="Q65" s="1">
        <f t="shared" si="13"/>
        <v>41000.350899999998</v>
      </c>
      <c r="R65" s="57">
        <f t="shared" si="15"/>
        <v>1.0272248741097576E-6</v>
      </c>
      <c r="S65" s="2">
        <v>1</v>
      </c>
      <c r="T65" s="57">
        <f t="shared" si="16"/>
        <v>1.0272248741097576E-6</v>
      </c>
    </row>
    <row r="66" spans="1:21">
      <c r="A66" s="78" t="s">
        <v>67</v>
      </c>
      <c r="B66" s="79"/>
      <c r="C66" s="80">
        <v>56356.911999999997</v>
      </c>
      <c r="D66" s="80">
        <v>1E-4</v>
      </c>
      <c r="E66" s="36">
        <f t="shared" si="10"/>
        <v>9708.4769161334843</v>
      </c>
      <c r="F66">
        <f t="shared" si="11"/>
        <v>9708.5</v>
      </c>
      <c r="G66">
        <f t="shared" si="14"/>
        <v>-8.6949999968055636E-3</v>
      </c>
      <c r="K66">
        <f>+G66</f>
        <v>-8.6949999968055636E-3</v>
      </c>
      <c r="O66">
        <f t="shared" ca="1" si="17"/>
        <v>-9.1989933150029447E-3</v>
      </c>
      <c r="P66" s="51">
        <f t="shared" si="12"/>
        <v>-8.7983297909243682E-3</v>
      </c>
      <c r="Q66" s="1">
        <f t="shared" si="13"/>
        <v>41338.411999999997</v>
      </c>
      <c r="R66" s="57">
        <f t="shared" si="15"/>
        <v>1.0677046352634558E-8</v>
      </c>
      <c r="S66" s="2">
        <v>1</v>
      </c>
      <c r="T66" s="57">
        <f t="shared" si="16"/>
        <v>1.0677046352634558E-8</v>
      </c>
    </row>
    <row r="67" spans="1:21">
      <c r="A67" s="81" t="s">
        <v>64</v>
      </c>
      <c r="B67" s="82" t="s">
        <v>34</v>
      </c>
      <c r="C67" s="80">
        <v>56433.367530000003</v>
      </c>
      <c r="D67" s="80">
        <v>2.0000000000000001E-4</v>
      </c>
      <c r="E67" s="36">
        <f t="shared" si="10"/>
        <v>9911.4544030583966</v>
      </c>
      <c r="F67">
        <f t="shared" si="11"/>
        <v>9911.5</v>
      </c>
      <c r="O67">
        <f t="shared" ca="1" si="17"/>
        <v>-9.5848395905964116E-3</v>
      </c>
      <c r="P67" s="51">
        <f t="shared" si="12"/>
        <v>-9.1257841157191075E-3</v>
      </c>
      <c r="Q67" s="1">
        <f t="shared" si="13"/>
        <v>41414.867530000003</v>
      </c>
      <c r="R67" s="57">
        <f>+(P67-U67)^2</f>
        <v>6.4789876248496687E-5</v>
      </c>
      <c r="T67" s="57">
        <f t="shared" si="16"/>
        <v>0</v>
      </c>
      <c r="U67">
        <f>+C67-(C$7+F67*C$8)</f>
        <v>-1.7174999993585516E-2</v>
      </c>
    </row>
    <row r="68" spans="1:21">
      <c r="A68" s="80" t="s">
        <v>68</v>
      </c>
      <c r="B68" s="82"/>
      <c r="C68" s="80">
        <v>56433.37545</v>
      </c>
      <c r="D68" s="80">
        <v>2.2000000000000001E-4</v>
      </c>
      <c r="E68" s="36">
        <f t="shared" si="10"/>
        <v>9911.4754294209852</v>
      </c>
      <c r="F68">
        <f t="shared" si="11"/>
        <v>9911.5</v>
      </c>
      <c r="O68">
        <f t="shared" ca="1" si="17"/>
        <v>-9.5848395905964116E-3</v>
      </c>
      <c r="P68" s="51">
        <f t="shared" si="12"/>
        <v>-9.1257841157191075E-3</v>
      </c>
      <c r="Q68" s="1">
        <f t="shared" si="13"/>
        <v>41414.87545</v>
      </c>
      <c r="R68" s="57"/>
      <c r="T68" s="57"/>
      <c r="U68">
        <f>+C68-(C$7+F68*C$8)</f>
        <v>-9.2549999972106889E-3</v>
      </c>
    </row>
    <row r="69" spans="1:21">
      <c r="A69" s="80" t="s">
        <v>69</v>
      </c>
      <c r="B69" s="82" t="s">
        <v>36</v>
      </c>
      <c r="C69" s="83">
        <v>56745.4444</v>
      </c>
      <c r="D69" s="80">
        <v>2.0000000000000001E-4</v>
      </c>
      <c r="E69" s="36">
        <f t="shared" si="10"/>
        <v>10739.969734781118</v>
      </c>
      <c r="F69">
        <f t="shared" si="11"/>
        <v>10740</v>
      </c>
      <c r="G69">
        <f t="shared" ref="G69:G89" si="18">+C69-(C$7+F69*C$8)</f>
        <v>-1.1399999995774124E-2</v>
      </c>
      <c r="K69">
        <f t="shared" ref="K69:K89" si="19">+G69</f>
        <v>-1.1399999995774124E-2</v>
      </c>
      <c r="O69">
        <f t="shared" ca="1" si="17"/>
        <v>-1.1159586582365816E-2</v>
      </c>
      <c r="P69" s="51">
        <f t="shared" si="12"/>
        <v>-1.0553832747082565E-2</v>
      </c>
      <c r="Q69" s="1">
        <f t="shared" si="13"/>
        <v>41726.9444</v>
      </c>
      <c r="R69" s="57">
        <f t="shared" ref="R69:R89" si="20">+(P69-G69)^2</f>
        <v>7.1599901275824221E-7</v>
      </c>
      <c r="S69" s="2">
        <v>1</v>
      </c>
      <c r="T69" s="57">
        <f t="shared" ref="T69:T89" si="21">+S69*R69</f>
        <v>7.1599901275824221E-7</v>
      </c>
    </row>
    <row r="70" spans="1:21">
      <c r="A70" s="80" t="s">
        <v>69</v>
      </c>
      <c r="B70" s="82" t="s">
        <v>34</v>
      </c>
      <c r="C70" s="83">
        <v>56798.366950000003</v>
      </c>
      <c r="D70" s="80">
        <v>2.0000000000000001E-4</v>
      </c>
      <c r="E70" s="36">
        <f t="shared" si="10"/>
        <v>10880.470836541286</v>
      </c>
      <c r="F70">
        <f t="shared" si="11"/>
        <v>10880.5</v>
      </c>
      <c r="G70">
        <f t="shared" si="18"/>
        <v>-1.098499999352498E-2</v>
      </c>
      <c r="K70">
        <f t="shared" si="19"/>
        <v>-1.098499999352498E-2</v>
      </c>
      <c r="O70">
        <f t="shared" ca="1" si="17"/>
        <v>-1.142663782237016E-2</v>
      </c>
      <c r="P70" s="51">
        <f t="shared" si="12"/>
        <v>-1.0810601475016876E-2</v>
      </c>
      <c r="Q70" s="1">
        <f t="shared" si="13"/>
        <v>41779.866950000003</v>
      </c>
      <c r="R70" s="57">
        <f t="shared" si="20"/>
        <v>3.0414843257821402E-8</v>
      </c>
      <c r="S70" s="2">
        <v>1</v>
      </c>
      <c r="T70" s="57">
        <f t="shared" si="21"/>
        <v>3.0414843257821402E-8</v>
      </c>
    </row>
    <row r="71" spans="1:21">
      <c r="A71" s="84" t="s">
        <v>285</v>
      </c>
      <c r="B71" s="85" t="s">
        <v>36</v>
      </c>
      <c r="C71" s="86">
        <v>57102.529369999997</v>
      </c>
      <c r="D71" s="86">
        <v>2.0000000000000001E-4</v>
      </c>
      <c r="E71" s="36">
        <f t="shared" si="10"/>
        <v>11687.974540048317</v>
      </c>
      <c r="F71">
        <f t="shared" si="11"/>
        <v>11688</v>
      </c>
      <c r="G71">
        <f t="shared" si="18"/>
        <v>-9.5900000014808029E-3</v>
      </c>
      <c r="K71">
        <f t="shared" si="19"/>
        <v>-9.5900000014808029E-3</v>
      </c>
      <c r="O71">
        <f t="shared" ca="1" si="17"/>
        <v>-1.2961469682181618E-2</v>
      </c>
      <c r="P71" s="51">
        <f t="shared" si="12"/>
        <v>-1.2368401432353513E-2</v>
      </c>
      <c r="Q71" s="1">
        <f t="shared" si="13"/>
        <v>42084.029369999997</v>
      </c>
      <c r="R71" s="57">
        <f t="shared" si="20"/>
        <v>7.7195145110755259E-6</v>
      </c>
      <c r="S71" s="2">
        <v>1</v>
      </c>
      <c r="T71" s="57">
        <f t="shared" si="21"/>
        <v>7.7195145110755259E-6</v>
      </c>
    </row>
    <row r="72" spans="1:21">
      <c r="A72" s="84" t="s">
        <v>285</v>
      </c>
      <c r="B72" s="85" t="s">
        <v>36</v>
      </c>
      <c r="C72" s="86">
        <v>57123.618329999998</v>
      </c>
      <c r="D72" s="86">
        <v>2.0000000000000001E-4</v>
      </c>
      <c r="E72" s="36">
        <f t="shared" si="10"/>
        <v>11743.962433960764</v>
      </c>
      <c r="F72">
        <f t="shared" si="11"/>
        <v>11744</v>
      </c>
      <c r="G72">
        <f t="shared" si="18"/>
        <v>-1.4150000002700835E-2</v>
      </c>
      <c r="K72">
        <f t="shared" si="19"/>
        <v>-1.4150000002700835E-2</v>
      </c>
      <c r="O72">
        <f t="shared" ca="1" si="17"/>
        <v>-1.3067910034069473E-2</v>
      </c>
      <c r="P72" s="51">
        <f t="shared" si="12"/>
        <v>-1.2481618534664165E-2</v>
      </c>
      <c r="Q72" s="1">
        <f t="shared" si="13"/>
        <v>42105.118329999998</v>
      </c>
      <c r="R72" s="57">
        <f t="shared" si="20"/>
        <v>2.7834967228881948E-6</v>
      </c>
      <c r="S72" s="2">
        <v>1</v>
      </c>
      <c r="T72" s="57">
        <f t="shared" si="21"/>
        <v>2.7834967228881948E-6</v>
      </c>
    </row>
    <row r="73" spans="1:21">
      <c r="A73" s="84" t="s">
        <v>285</v>
      </c>
      <c r="B73" s="85" t="s">
        <v>34</v>
      </c>
      <c r="C73" s="86">
        <v>57150.553319999999</v>
      </c>
      <c r="D73" s="86">
        <v>2.0000000000000001E-4</v>
      </c>
      <c r="E73" s="36">
        <f t="shared" ref="E73:E89" si="22">+(C73-C$7)/C$8</f>
        <v>11815.470624153775</v>
      </c>
      <c r="F73">
        <f t="shared" ref="F73:F89" si="23">ROUND(2*E73,0)/2</f>
        <v>11815.5</v>
      </c>
      <c r="G73">
        <f t="shared" si="18"/>
        <v>-1.1064999998779967E-2</v>
      </c>
      <c r="K73">
        <f t="shared" si="19"/>
        <v>-1.1064999998779967E-2</v>
      </c>
      <c r="O73">
        <f t="shared" ref="O73:O89" ca="1" si="24">+C$11+C$12*$F73</f>
        <v>-1.3203811554783429E-2</v>
      </c>
      <c r="P73" s="51">
        <f t="shared" ref="P73:P89" si="25">+D$11+D$12*F73+D$13*F73^2</f>
        <v>-1.2627149804391858E-2</v>
      </c>
      <c r="Q73" s="1">
        <f t="shared" ref="Q73:Q89" si="26">+C73-15018.5</f>
        <v>42132.053319999999</v>
      </c>
      <c r="R73" s="57">
        <f t="shared" si="20"/>
        <v>2.4403120151732663E-6</v>
      </c>
      <c r="S73" s="2">
        <v>1</v>
      </c>
      <c r="T73" s="57">
        <f t="shared" si="21"/>
        <v>2.4403120151732663E-6</v>
      </c>
    </row>
    <row r="74" spans="1:21">
      <c r="A74" s="87" t="s">
        <v>287</v>
      </c>
      <c r="B74" s="79"/>
      <c r="C74" s="80">
        <v>57465.822200000002</v>
      </c>
      <c r="D74" s="80">
        <v>2.9999999999999997E-4</v>
      </c>
      <c r="E74" s="36">
        <f t="shared" si="22"/>
        <v>12652.460243714671</v>
      </c>
      <c r="F74">
        <f t="shared" si="23"/>
        <v>12652.5</v>
      </c>
      <c r="G74">
        <f t="shared" si="18"/>
        <v>-1.4974999990954529E-2</v>
      </c>
      <c r="K74">
        <f t="shared" si="19"/>
        <v>-1.4974999990954529E-2</v>
      </c>
      <c r="O74">
        <f t="shared" ca="1" si="24"/>
        <v>-1.479471467139295E-2</v>
      </c>
      <c r="P74" s="51">
        <f t="shared" si="25"/>
        <v>-1.4412300435029751E-2</v>
      </c>
      <c r="Q74" s="1">
        <f t="shared" si="26"/>
        <v>42447.322200000002</v>
      </c>
      <c r="R74" s="57">
        <f t="shared" si="20"/>
        <v>3.1663079023794268E-7</v>
      </c>
      <c r="S74" s="2">
        <v>1</v>
      </c>
      <c r="T74" s="57">
        <f t="shared" si="21"/>
        <v>3.1663079023794268E-7</v>
      </c>
    </row>
    <row r="75" spans="1:21">
      <c r="A75" s="87" t="s">
        <v>287</v>
      </c>
      <c r="B75" s="79"/>
      <c r="C75" s="80">
        <v>57492.753700000001</v>
      </c>
      <c r="D75" s="80">
        <v>2.9999999999999997E-4</v>
      </c>
      <c r="E75" s="36">
        <f t="shared" si="22"/>
        <v>12723.959168502945</v>
      </c>
      <c r="F75">
        <f t="shared" si="23"/>
        <v>12724</v>
      </c>
      <c r="G75">
        <f t="shared" si="18"/>
        <v>-1.5379999997094274E-2</v>
      </c>
      <c r="K75">
        <f t="shared" si="19"/>
        <v>-1.5379999997094274E-2</v>
      </c>
      <c r="O75">
        <f t="shared" ca="1" si="24"/>
        <v>-1.4930616192106906E-2</v>
      </c>
      <c r="P75" s="51">
        <f t="shared" si="25"/>
        <v>-1.4571759057991684E-2</v>
      </c>
      <c r="Q75" s="1">
        <f t="shared" si="26"/>
        <v>42474.253700000001</v>
      </c>
      <c r="R75" s="57">
        <f t="shared" si="20"/>
        <v>6.5325341564143513E-7</v>
      </c>
      <c r="S75" s="2">
        <v>1</v>
      </c>
      <c r="T75" s="57">
        <f t="shared" si="21"/>
        <v>6.5325341564143513E-7</v>
      </c>
    </row>
    <row r="76" spans="1:21">
      <c r="A76" s="88" t="s">
        <v>0</v>
      </c>
      <c r="B76" s="89" t="s">
        <v>34</v>
      </c>
      <c r="C76" s="90">
        <v>57500.476300000002</v>
      </c>
      <c r="D76" s="90">
        <v>6.9999999999999999E-4</v>
      </c>
      <c r="E76" s="36">
        <f t="shared" si="22"/>
        <v>12744.461464942802</v>
      </c>
      <c r="F76">
        <f t="shared" si="23"/>
        <v>12744.5</v>
      </c>
      <c r="G76">
        <f t="shared" si="18"/>
        <v>-1.4514999995299149E-2</v>
      </c>
      <c r="K76">
        <f t="shared" si="19"/>
        <v>-1.4514999995299149E-2</v>
      </c>
      <c r="O76">
        <f t="shared" ca="1" si="24"/>
        <v>-1.4969580963780137E-2</v>
      </c>
      <c r="P76" s="51">
        <f t="shared" si="25"/>
        <v>-1.4617680149051623E-2</v>
      </c>
      <c r="Q76" s="1">
        <f t="shared" si="26"/>
        <v>42481.976300000002</v>
      </c>
      <c r="R76" s="57">
        <f t="shared" si="20"/>
        <v>1.0543213974631574E-8</v>
      </c>
      <c r="S76" s="2">
        <v>1</v>
      </c>
      <c r="T76" s="57">
        <f t="shared" si="21"/>
        <v>1.0543213974631574E-8</v>
      </c>
    </row>
    <row r="77" spans="1:21">
      <c r="A77" s="91" t="s">
        <v>0</v>
      </c>
      <c r="B77" s="92" t="s">
        <v>34</v>
      </c>
      <c r="C77" s="93">
        <v>57517.426500000001</v>
      </c>
      <c r="D77" s="93">
        <v>1.1000000000000001E-3</v>
      </c>
      <c r="E77" s="36">
        <f t="shared" si="22"/>
        <v>12789.461597684989</v>
      </c>
      <c r="F77">
        <f t="shared" si="23"/>
        <v>12789.5</v>
      </c>
      <c r="G77">
        <f t="shared" si="18"/>
        <v>-1.4464999992924277E-2</v>
      </c>
      <c r="K77">
        <f t="shared" si="19"/>
        <v>-1.4464999992924277E-2</v>
      </c>
      <c r="O77">
        <f t="shared" ca="1" si="24"/>
        <v>-1.5055113389404308E-2</v>
      </c>
      <c r="P77" s="51">
        <f t="shared" si="25"/>
        <v>-1.4718798525400327E-2</v>
      </c>
      <c r="Q77" s="1">
        <f t="shared" si="26"/>
        <v>42498.926500000001</v>
      </c>
      <c r="R77" s="57">
        <f t="shared" si="20"/>
        <v>6.4413695086996917E-8</v>
      </c>
      <c r="S77" s="2">
        <v>1</v>
      </c>
      <c r="T77" s="57">
        <f t="shared" si="21"/>
        <v>6.4413695086996917E-8</v>
      </c>
    </row>
    <row r="78" spans="1:21">
      <c r="A78" s="91" t="s">
        <v>284</v>
      </c>
      <c r="B78" s="92" t="s">
        <v>36</v>
      </c>
      <c r="C78" s="93">
        <v>57519.49783</v>
      </c>
      <c r="D78" s="93">
        <v>1.4999999999999999E-4</v>
      </c>
      <c r="E78" s="36">
        <f t="shared" si="22"/>
        <v>12794.960655215449</v>
      </c>
      <c r="F78">
        <f t="shared" si="23"/>
        <v>12795</v>
      </c>
      <c r="G78">
        <f t="shared" si="18"/>
        <v>-1.4819999996689148E-2</v>
      </c>
      <c r="K78">
        <f t="shared" si="19"/>
        <v>-1.4819999996689148E-2</v>
      </c>
      <c r="O78">
        <f t="shared" ca="1" si="24"/>
        <v>-1.506556735253615E-2</v>
      </c>
      <c r="P78" s="51">
        <f t="shared" si="25"/>
        <v>-1.4731187213745212E-2</v>
      </c>
      <c r="Q78" s="1">
        <f t="shared" si="26"/>
        <v>42500.99783</v>
      </c>
      <c r="R78" s="57">
        <f t="shared" si="20"/>
        <v>7.8877104142466884E-9</v>
      </c>
      <c r="S78" s="2">
        <v>1</v>
      </c>
      <c r="T78" s="57">
        <f t="shared" si="21"/>
        <v>7.8877104142466884E-9</v>
      </c>
    </row>
    <row r="79" spans="1:21">
      <c r="A79" s="35" t="s">
        <v>286</v>
      </c>
      <c r="B79" s="79"/>
      <c r="C79" s="80">
        <v>57812.921499999997</v>
      </c>
      <c r="D79" s="80">
        <v>2.0000000000000001E-4</v>
      </c>
      <c r="E79" s="36">
        <f t="shared" si="22"/>
        <v>13573.954655268537</v>
      </c>
      <c r="F79">
        <f t="shared" si="23"/>
        <v>13574</v>
      </c>
      <c r="G79">
        <f t="shared" si="18"/>
        <v>-1.7079999997804407E-2</v>
      </c>
      <c r="K79">
        <f t="shared" si="19"/>
        <v>-1.7079999997804407E-2</v>
      </c>
      <c r="O79">
        <f t="shared" ca="1" si="24"/>
        <v>-1.6546228676118969E-2</v>
      </c>
      <c r="P79" s="51">
        <f t="shared" si="25"/>
        <v>-1.6551390571076043E-2</v>
      </c>
      <c r="Q79" s="1">
        <f t="shared" si="26"/>
        <v>42794.421499999997</v>
      </c>
      <c r="R79" s="57">
        <f t="shared" si="20"/>
        <v>2.7942792602608941E-7</v>
      </c>
      <c r="S79" s="2">
        <v>1</v>
      </c>
      <c r="T79" s="57">
        <f t="shared" si="21"/>
        <v>2.7942792602608941E-7</v>
      </c>
    </row>
    <row r="80" spans="1:21">
      <c r="A80" s="79" t="s">
        <v>288</v>
      </c>
      <c r="B80" s="94" t="s">
        <v>34</v>
      </c>
      <c r="C80" s="95">
        <v>57819.135799999996</v>
      </c>
      <c r="D80" s="96" t="s">
        <v>86</v>
      </c>
      <c r="E80" s="36">
        <f t="shared" si="22"/>
        <v>13590.452650861496</v>
      </c>
      <c r="F80">
        <f t="shared" si="23"/>
        <v>13590.5</v>
      </c>
      <c r="G80">
        <f t="shared" si="18"/>
        <v>-1.7834999998740386E-2</v>
      </c>
      <c r="K80">
        <f t="shared" si="19"/>
        <v>-1.7834999998740386E-2</v>
      </c>
      <c r="O80">
        <f t="shared" ca="1" si="24"/>
        <v>-1.6577590565514493E-2</v>
      </c>
      <c r="P80" s="51">
        <f t="shared" si="25"/>
        <v>-1.6591351422712893E-2</v>
      </c>
      <c r="Q80" s="1">
        <f t="shared" si="26"/>
        <v>42800.635799999996</v>
      </c>
      <c r="R80" s="57">
        <f t="shared" si="20"/>
        <v>1.5466617806552111E-6</v>
      </c>
      <c r="S80" s="2">
        <v>1</v>
      </c>
      <c r="T80" s="57">
        <f t="shared" si="21"/>
        <v>1.5466617806552111E-6</v>
      </c>
    </row>
    <row r="81" spans="1:20">
      <c r="A81" s="97" t="s">
        <v>290</v>
      </c>
      <c r="B81" s="98" t="s">
        <v>34</v>
      </c>
      <c r="C81" s="99">
        <v>57876.390120000113</v>
      </c>
      <c r="D81" s="99">
        <v>4.0000000000000002E-4</v>
      </c>
      <c r="E81" s="36">
        <f t="shared" si="22"/>
        <v>13742.45392518681</v>
      </c>
      <c r="F81">
        <f t="shared" si="23"/>
        <v>13742.5</v>
      </c>
      <c r="G81">
        <f t="shared" si="18"/>
        <v>-1.7354999887174927E-2</v>
      </c>
      <c r="K81">
        <f t="shared" si="19"/>
        <v>-1.7354999887174927E-2</v>
      </c>
      <c r="O81">
        <f t="shared" ca="1" si="24"/>
        <v>-1.6866500092067242E-2</v>
      </c>
      <c r="P81" s="51">
        <f t="shared" si="25"/>
        <v>-1.6962221319282152E-2</v>
      </c>
      <c r="Q81" s="1">
        <f t="shared" si="26"/>
        <v>42857.890120000113</v>
      </c>
      <c r="R81" s="57">
        <f t="shared" si="20"/>
        <v>1.5427500339589876E-7</v>
      </c>
      <c r="S81" s="2">
        <v>1</v>
      </c>
      <c r="T81" s="57">
        <f t="shared" si="21"/>
        <v>1.5427500339589876E-7</v>
      </c>
    </row>
    <row r="82" spans="1:20">
      <c r="A82" s="97" t="s">
        <v>290</v>
      </c>
      <c r="B82" s="98" t="s">
        <v>34</v>
      </c>
      <c r="C82" s="99">
        <v>57876.390130000189</v>
      </c>
      <c r="D82" s="99">
        <v>2.9999999999999997E-4</v>
      </c>
      <c r="E82" s="36">
        <f t="shared" si="22"/>
        <v>13742.45395173545</v>
      </c>
      <c r="F82">
        <f t="shared" si="23"/>
        <v>13742.5</v>
      </c>
      <c r="G82">
        <f t="shared" si="18"/>
        <v>-1.7344999811029993E-2</v>
      </c>
      <c r="K82">
        <f t="shared" si="19"/>
        <v>-1.7344999811029993E-2</v>
      </c>
      <c r="O82">
        <f t="shared" ca="1" si="24"/>
        <v>-1.6866500092067242E-2</v>
      </c>
      <c r="P82" s="51">
        <f t="shared" si="25"/>
        <v>-1.6962221319282152E-2</v>
      </c>
      <c r="Q82" s="1">
        <f t="shared" si="26"/>
        <v>42857.890130000189</v>
      </c>
      <c r="R82" s="57">
        <f t="shared" si="20"/>
        <v>1.465193737447517E-7</v>
      </c>
      <c r="S82" s="2">
        <v>1</v>
      </c>
      <c r="T82" s="57">
        <f t="shared" si="21"/>
        <v>1.465193737447517E-7</v>
      </c>
    </row>
    <row r="83" spans="1:20">
      <c r="A83" s="97" t="s">
        <v>290</v>
      </c>
      <c r="B83" s="98" t="s">
        <v>34</v>
      </c>
      <c r="C83" s="99">
        <v>57876.390560000204</v>
      </c>
      <c r="D83" s="99">
        <v>2.0000000000000001E-4</v>
      </c>
      <c r="E83" s="36">
        <f t="shared" si="22"/>
        <v>13742.455093318307</v>
      </c>
      <c r="F83">
        <f t="shared" si="23"/>
        <v>13742.5</v>
      </c>
      <c r="G83">
        <f t="shared" si="18"/>
        <v>-1.6914999796426855E-2</v>
      </c>
      <c r="K83">
        <f t="shared" si="19"/>
        <v>-1.6914999796426855E-2</v>
      </c>
      <c r="O83">
        <f t="shared" ca="1" si="24"/>
        <v>-1.6866500092067242E-2</v>
      </c>
      <c r="P83" s="51">
        <f t="shared" si="25"/>
        <v>-1.6962221319282152E-2</v>
      </c>
      <c r="Q83" s="1">
        <f t="shared" si="26"/>
        <v>42857.890560000204</v>
      </c>
      <c r="R83" s="57">
        <f t="shared" si="20"/>
        <v>2.2298722207733674E-9</v>
      </c>
      <c r="S83" s="2">
        <v>1</v>
      </c>
      <c r="T83" s="57">
        <f t="shared" si="21"/>
        <v>2.2298722207733674E-9</v>
      </c>
    </row>
    <row r="84" spans="1:20">
      <c r="A84" s="97" t="s">
        <v>290</v>
      </c>
      <c r="B84" s="98" t="s">
        <v>36</v>
      </c>
      <c r="C84" s="99">
        <v>57892.398070000112</v>
      </c>
      <c r="D84" s="99">
        <v>5.9999999999999995E-4</v>
      </c>
      <c r="E84" s="36">
        <f t="shared" si="22"/>
        <v>13784.952531393834</v>
      </c>
      <c r="F84">
        <f t="shared" si="23"/>
        <v>13785</v>
      </c>
      <c r="G84">
        <f t="shared" si="18"/>
        <v>-1.7879999883007258E-2</v>
      </c>
      <c r="K84">
        <f t="shared" si="19"/>
        <v>-1.7879999883007258E-2</v>
      </c>
      <c r="O84">
        <f t="shared" ca="1" si="24"/>
        <v>-1.6947280716267846E-2</v>
      </c>
      <c r="P84" s="51">
        <f t="shared" si="25"/>
        <v>-1.7066804662501163E-2</v>
      </c>
      <c r="Q84" s="1">
        <f t="shared" si="26"/>
        <v>42873.898070000112</v>
      </c>
      <c r="R84" s="57">
        <f t="shared" si="20"/>
        <v>6.6128646665395682E-7</v>
      </c>
      <c r="S84" s="2">
        <v>1</v>
      </c>
      <c r="T84" s="57">
        <f t="shared" si="21"/>
        <v>6.6128646665395682E-7</v>
      </c>
    </row>
    <row r="85" spans="1:20">
      <c r="A85" s="97" t="s">
        <v>290</v>
      </c>
      <c r="B85" s="98" t="s">
        <v>36</v>
      </c>
      <c r="C85" s="99">
        <v>57892.398440000135</v>
      </c>
      <c r="D85" s="99">
        <v>2.0000000000000001E-4</v>
      </c>
      <c r="E85" s="36">
        <f t="shared" si="22"/>
        <v>13784.953513686087</v>
      </c>
      <c r="F85">
        <f t="shared" si="23"/>
        <v>13785</v>
      </c>
      <c r="G85">
        <f t="shared" si="18"/>
        <v>-1.7509999859612435E-2</v>
      </c>
      <c r="K85">
        <f t="shared" si="19"/>
        <v>-1.7509999859612435E-2</v>
      </c>
      <c r="O85">
        <f t="shared" ca="1" si="24"/>
        <v>-1.6947280716267846E-2</v>
      </c>
      <c r="P85" s="51">
        <f t="shared" si="25"/>
        <v>-1.7066804662501163E-2</v>
      </c>
      <c r="Q85" s="1">
        <f t="shared" si="26"/>
        <v>42873.898440000135</v>
      </c>
      <c r="R85" s="57">
        <f t="shared" si="20"/>
        <v>1.9642198274249936E-7</v>
      </c>
      <c r="S85" s="2">
        <v>1</v>
      </c>
      <c r="T85" s="57">
        <f t="shared" si="21"/>
        <v>1.9642198274249936E-7</v>
      </c>
    </row>
    <row r="86" spans="1:20">
      <c r="A86" s="97" t="s">
        <v>290</v>
      </c>
      <c r="B86" s="98" t="s">
        <v>36</v>
      </c>
      <c r="C86" s="99">
        <v>57892.398699999787</v>
      </c>
      <c r="D86" s="99">
        <v>4.0000000000000002E-4</v>
      </c>
      <c r="E86" s="36">
        <f t="shared" si="22"/>
        <v>13784.95420394454</v>
      </c>
      <c r="F86">
        <f t="shared" si="23"/>
        <v>13785</v>
      </c>
      <c r="G86">
        <f t="shared" si="18"/>
        <v>-1.7250000208150595E-2</v>
      </c>
      <c r="K86">
        <f t="shared" si="19"/>
        <v>-1.7250000208150595E-2</v>
      </c>
      <c r="O86">
        <f t="shared" ca="1" si="24"/>
        <v>-1.6947280716267846E-2</v>
      </c>
      <c r="P86" s="51">
        <f t="shared" si="25"/>
        <v>-1.7066804662501163E-2</v>
      </c>
      <c r="Q86" s="1">
        <f t="shared" si="26"/>
        <v>42873.898699999787</v>
      </c>
      <c r="R86" s="57">
        <f t="shared" si="20"/>
        <v>3.3560607945793292E-8</v>
      </c>
      <c r="S86" s="2">
        <v>1</v>
      </c>
      <c r="T86" s="57">
        <f t="shared" si="21"/>
        <v>3.3560607945793292E-8</v>
      </c>
    </row>
    <row r="87" spans="1:20">
      <c r="A87" s="100" t="s">
        <v>291</v>
      </c>
      <c r="B87" s="101" t="s">
        <v>34</v>
      </c>
      <c r="C87" s="102">
        <v>57942.307209999999</v>
      </c>
      <c r="D87" s="102">
        <v>1.7000000000000001E-4</v>
      </c>
      <c r="E87" s="36">
        <f t="shared" si="22"/>
        <v>13917.453500411506</v>
      </c>
      <c r="F87">
        <f t="shared" si="23"/>
        <v>13917.5</v>
      </c>
      <c r="G87">
        <f t="shared" si="18"/>
        <v>-1.7514999999548309E-2</v>
      </c>
      <c r="K87">
        <f t="shared" si="19"/>
        <v>-1.7514999999548309E-2</v>
      </c>
      <c r="O87">
        <f t="shared" ca="1" si="24"/>
        <v>-1.7199126191716783E-2</v>
      </c>
      <c r="P87" s="51">
        <f t="shared" si="25"/>
        <v>-1.7395344388358901E-2</v>
      </c>
      <c r="Q87" s="1">
        <f t="shared" si="26"/>
        <v>42923.807209999999</v>
      </c>
      <c r="R87" s="57">
        <f t="shared" si="20"/>
        <v>1.4317465289110751E-8</v>
      </c>
      <c r="S87" s="2">
        <v>1</v>
      </c>
      <c r="T87" s="57">
        <f t="shared" si="21"/>
        <v>1.4317465289110751E-8</v>
      </c>
    </row>
    <row r="88" spans="1:20">
      <c r="A88" s="100" t="s">
        <v>291</v>
      </c>
      <c r="B88" s="101" t="s">
        <v>36</v>
      </c>
      <c r="C88" s="102">
        <v>58215.578670000003</v>
      </c>
      <c r="D88" s="102">
        <v>1E-4</v>
      </c>
      <c r="E88" s="36">
        <f t="shared" si="22"/>
        <v>14642.94653144664</v>
      </c>
      <c r="F88">
        <f t="shared" si="23"/>
        <v>14643</v>
      </c>
      <c r="G88">
        <f t="shared" si="18"/>
        <v>-2.0139999993261881E-2</v>
      </c>
      <c r="K88">
        <f t="shared" si="19"/>
        <v>-2.0139999993261881E-2</v>
      </c>
      <c r="O88">
        <f t="shared" ca="1" si="24"/>
        <v>-1.857809896483531E-2</v>
      </c>
      <c r="P88" s="51">
        <f t="shared" si="25"/>
        <v>-1.9260986080109042E-2</v>
      </c>
      <c r="Q88" s="1">
        <f t="shared" si="26"/>
        <v>43197.078670000003</v>
      </c>
      <c r="R88" s="57">
        <f t="shared" si="20"/>
        <v>7.7266545951626763E-7</v>
      </c>
      <c r="S88" s="2">
        <v>1</v>
      </c>
      <c r="T88" s="57">
        <f t="shared" si="21"/>
        <v>7.7266545951626763E-7</v>
      </c>
    </row>
    <row r="89" spans="1:20">
      <c r="A89" s="22" t="s">
        <v>289</v>
      </c>
      <c r="B89" s="79"/>
      <c r="C89" s="80">
        <v>58612.776100000003</v>
      </c>
      <c r="D89" s="80">
        <v>4.0000000000000002E-4</v>
      </c>
      <c r="E89" s="36">
        <f t="shared" si="22"/>
        <v>15697.443650941157</v>
      </c>
      <c r="F89">
        <f t="shared" si="23"/>
        <v>15697.5</v>
      </c>
      <c r="G89">
        <f t="shared" si="18"/>
        <v>-2.1224999996775296E-2</v>
      </c>
      <c r="K89">
        <f t="shared" si="19"/>
        <v>-2.1224999996775296E-2</v>
      </c>
      <c r="O89">
        <f t="shared" ca="1" si="24"/>
        <v>-2.058240880529498E-2</v>
      </c>
      <c r="P89" s="51">
        <f t="shared" si="25"/>
        <v>-2.2173881054093205E-2</v>
      </c>
      <c r="Q89" s="1">
        <f t="shared" si="26"/>
        <v>43594.276100000003</v>
      </c>
      <c r="R89" s="57">
        <f t="shared" si="20"/>
        <v>9.0037526093675378E-7</v>
      </c>
      <c r="S89" s="2">
        <v>1</v>
      </c>
      <c r="T89" s="57">
        <f t="shared" si="21"/>
        <v>9.0037526093675378E-7</v>
      </c>
    </row>
    <row r="90" spans="1:20">
      <c r="A90" s="103" t="s">
        <v>293</v>
      </c>
      <c r="B90" s="104" t="s">
        <v>34</v>
      </c>
      <c r="C90" s="105">
        <v>59331.461799999997</v>
      </c>
      <c r="D90" s="103">
        <v>2.3E-3</v>
      </c>
      <c r="E90" s="36">
        <f t="shared" ref="E90" si="27">+(C90-C$7)/C$8</f>
        <v>17605.441898744259</v>
      </c>
      <c r="F90">
        <f t="shared" ref="F90" si="28">ROUND(2*E90,0)/2</f>
        <v>17605.5</v>
      </c>
      <c r="G90">
        <f t="shared" ref="G90" si="29">+C90-(C$7+F90*C$8)</f>
        <v>-2.1885000001930166E-2</v>
      </c>
      <c r="K90">
        <f t="shared" ref="K90" si="30">+G90</f>
        <v>-2.1885000001930166E-2</v>
      </c>
      <c r="O90">
        <f t="shared" ref="O90" ca="1" si="31">+C$11+C$12*$F90</f>
        <v>-2.4208983651759698E-2</v>
      </c>
      <c r="P90" s="51">
        <f t="shared" ref="P90" si="32">+D$11+D$12*F90+D$13*F90^2</f>
        <v>-2.8050399792807761E-2</v>
      </c>
      <c r="Q90" s="1">
        <f t="shared" ref="Q90" si="33">+C90-15018.5</f>
        <v>44312.961799999997</v>
      </c>
      <c r="R90" s="57">
        <f t="shared" ref="R90" si="34">+(P90-G90)^2</f>
        <v>3.8012154581353483E-5</v>
      </c>
      <c r="S90" s="2">
        <v>1</v>
      </c>
      <c r="T90" s="57">
        <f t="shared" ref="T90" si="35">+S90*R90</f>
        <v>3.8012154581353483E-5</v>
      </c>
    </row>
    <row r="91" spans="1:20">
      <c r="A91" s="36"/>
      <c r="B91" s="36"/>
      <c r="C91" s="36"/>
      <c r="D91" s="36"/>
      <c r="E91" s="36"/>
    </row>
    <row r="92" spans="1:20">
      <c r="A92" s="36"/>
      <c r="B92" s="36"/>
      <c r="C92" s="36"/>
      <c r="D92" s="36"/>
      <c r="E92" s="36"/>
    </row>
    <row r="93" spans="1:20">
      <c r="A93" s="36"/>
      <c r="B93" s="36"/>
      <c r="C93" s="36"/>
      <c r="D93" s="36"/>
      <c r="E93" s="36"/>
    </row>
    <row r="94" spans="1:20">
      <c r="A94" s="36"/>
      <c r="B94" s="36"/>
      <c r="C94" s="36"/>
      <c r="D94" s="36"/>
      <c r="E94" s="36"/>
    </row>
    <row r="95" spans="1:20">
      <c r="A95" s="36"/>
      <c r="B95" s="36"/>
      <c r="C95" s="36"/>
      <c r="D95" s="36"/>
      <c r="E95" s="36"/>
    </row>
    <row r="96" spans="1:20">
      <c r="A96" s="36"/>
      <c r="B96" s="36"/>
      <c r="C96" s="36"/>
      <c r="D96" s="36"/>
      <c r="E96" s="36"/>
    </row>
    <row r="97" spans="1:5">
      <c r="A97" s="36"/>
      <c r="B97" s="36"/>
      <c r="C97" s="36"/>
      <c r="D97" s="36"/>
      <c r="E97" s="36"/>
    </row>
    <row r="98" spans="1:5">
      <c r="A98" s="36"/>
      <c r="B98" s="36"/>
      <c r="C98" s="36"/>
      <c r="D98" s="36"/>
      <c r="E98" s="36"/>
    </row>
    <row r="99" spans="1:5">
      <c r="A99" s="36"/>
      <c r="B99" s="36"/>
      <c r="C99" s="36"/>
      <c r="D99" s="36"/>
      <c r="E99" s="36"/>
    </row>
    <row r="100" spans="1:5">
      <c r="A100" s="36"/>
      <c r="B100" s="36"/>
      <c r="C100" s="36"/>
      <c r="D100" s="36"/>
      <c r="E100" s="36"/>
    </row>
    <row r="101" spans="1:5">
      <c r="A101" s="36"/>
      <c r="B101" s="36"/>
      <c r="C101" s="36"/>
      <c r="D101" s="36"/>
      <c r="E101" s="36"/>
    </row>
    <row r="102" spans="1:5">
      <c r="A102" s="36"/>
      <c r="B102" s="36"/>
      <c r="C102" s="36"/>
      <c r="D102" s="36"/>
      <c r="E102" s="36"/>
    </row>
    <row r="103" spans="1:5">
      <c r="A103" s="36"/>
      <c r="B103" s="36"/>
      <c r="C103" s="36"/>
      <c r="D103" s="36"/>
      <c r="E103" s="36"/>
    </row>
    <row r="104" spans="1:5">
      <c r="A104" s="36"/>
      <c r="B104" s="36"/>
      <c r="C104" s="36"/>
      <c r="D104" s="36"/>
      <c r="E104" s="36"/>
    </row>
    <row r="105" spans="1:5">
      <c r="A105" s="36"/>
      <c r="B105" s="36"/>
      <c r="C105" s="36"/>
      <c r="D105" s="36"/>
      <c r="E105" s="36"/>
    </row>
    <row r="106" spans="1:5">
      <c r="A106" s="36"/>
      <c r="B106" s="36"/>
      <c r="C106" s="36"/>
      <c r="D106" s="36"/>
      <c r="E106" s="36"/>
    </row>
    <row r="107" spans="1:5">
      <c r="A107" s="36"/>
      <c r="B107" s="36"/>
      <c r="C107" s="36"/>
      <c r="D107" s="36"/>
      <c r="E107" s="36"/>
    </row>
    <row r="108" spans="1:5">
      <c r="A108" s="36"/>
      <c r="B108" s="36"/>
      <c r="C108" s="36"/>
      <c r="D108" s="36"/>
      <c r="E108" s="36"/>
    </row>
    <row r="109" spans="1:5">
      <c r="A109" s="36"/>
      <c r="B109" s="36"/>
      <c r="C109" s="36"/>
      <c r="D109" s="36"/>
      <c r="E109" s="36"/>
    </row>
    <row r="110" spans="1:5">
      <c r="A110" s="36"/>
      <c r="B110" s="36"/>
      <c r="C110" s="36"/>
      <c r="D110" s="36"/>
      <c r="E110" s="36"/>
    </row>
    <row r="111" spans="1:5">
      <c r="A111" s="36"/>
      <c r="B111" s="36"/>
      <c r="C111" s="36"/>
      <c r="D111" s="36"/>
      <c r="E111" s="36"/>
    </row>
    <row r="112" spans="1:5">
      <c r="A112" s="36"/>
      <c r="B112" s="36"/>
      <c r="C112" s="36"/>
      <c r="D112" s="36"/>
      <c r="E112" s="36"/>
    </row>
    <row r="113" spans="1:5">
      <c r="A113" s="36"/>
      <c r="B113" s="36"/>
      <c r="C113" s="36"/>
      <c r="D113" s="36"/>
      <c r="E113" s="36"/>
    </row>
    <row r="114" spans="1:5">
      <c r="A114" s="36"/>
      <c r="B114" s="36"/>
      <c r="C114" s="36"/>
      <c r="D114" s="36"/>
      <c r="E114" s="36"/>
    </row>
    <row r="115" spans="1:5">
      <c r="A115" s="36"/>
      <c r="B115" s="36"/>
      <c r="C115" s="36"/>
      <c r="D115" s="36"/>
      <c r="E115" s="36"/>
    </row>
    <row r="116" spans="1:5">
      <c r="A116" s="36"/>
      <c r="B116" s="36"/>
      <c r="C116" s="36"/>
      <c r="D116" s="36"/>
      <c r="E116" s="36"/>
    </row>
    <row r="117" spans="1:5">
      <c r="A117" s="36"/>
      <c r="B117" s="36"/>
      <c r="C117" s="36"/>
      <c r="D117" s="36"/>
      <c r="E117" s="36"/>
    </row>
    <row r="118" spans="1:5">
      <c r="A118" s="36"/>
      <c r="B118" s="36"/>
      <c r="C118" s="36"/>
      <c r="D118" s="36"/>
      <c r="E118" s="36"/>
    </row>
    <row r="119" spans="1:5">
      <c r="A119" s="36"/>
      <c r="B119" s="36"/>
      <c r="C119" s="36"/>
      <c r="D119" s="36"/>
      <c r="E119" s="36"/>
    </row>
    <row r="120" spans="1:5">
      <c r="A120" s="36"/>
      <c r="B120" s="36"/>
      <c r="C120" s="36"/>
      <c r="D120" s="36"/>
      <c r="E120" s="36"/>
    </row>
    <row r="121" spans="1:5">
      <c r="A121" s="36"/>
      <c r="B121" s="36"/>
      <c r="C121" s="36"/>
      <c r="D121" s="36"/>
      <c r="E121" s="36"/>
    </row>
    <row r="122" spans="1:5">
      <c r="A122" s="36"/>
      <c r="B122" s="36"/>
      <c r="C122" s="36"/>
      <c r="D122" s="36"/>
      <c r="E122" s="36"/>
    </row>
    <row r="123" spans="1:5">
      <c r="A123" s="36"/>
      <c r="B123" s="36"/>
      <c r="C123" s="36"/>
      <c r="D123" s="36"/>
      <c r="E123" s="36"/>
    </row>
    <row r="124" spans="1:5">
      <c r="A124" s="36"/>
      <c r="B124" s="36"/>
      <c r="C124" s="36"/>
      <c r="D124" s="36"/>
      <c r="E124" s="36"/>
    </row>
    <row r="125" spans="1:5">
      <c r="A125" s="36"/>
      <c r="B125" s="36"/>
      <c r="C125" s="36"/>
      <c r="D125" s="36"/>
      <c r="E125" s="36"/>
    </row>
    <row r="126" spans="1:5">
      <c r="A126" s="36"/>
      <c r="B126" s="36"/>
      <c r="C126" s="36"/>
      <c r="D126" s="36"/>
      <c r="E126" s="36"/>
    </row>
    <row r="127" spans="1:5">
      <c r="A127" s="36"/>
      <c r="B127" s="36"/>
      <c r="C127" s="36"/>
      <c r="D127" s="36"/>
      <c r="E127" s="36"/>
    </row>
    <row r="128" spans="1:5">
      <c r="A128" s="36"/>
      <c r="B128" s="36"/>
      <c r="C128" s="36"/>
      <c r="D128" s="36"/>
      <c r="E128" s="36"/>
    </row>
    <row r="129" spans="1:5">
      <c r="A129" s="36"/>
      <c r="B129" s="36"/>
      <c r="C129" s="36"/>
      <c r="D129" s="36"/>
      <c r="E129" s="36"/>
    </row>
    <row r="130" spans="1:5">
      <c r="A130" s="36"/>
      <c r="B130" s="36"/>
      <c r="C130" s="36"/>
      <c r="D130" s="36"/>
      <c r="E130" s="36"/>
    </row>
    <row r="131" spans="1:5">
      <c r="A131" s="36"/>
      <c r="B131" s="36"/>
      <c r="C131" s="36"/>
      <c r="D131" s="36"/>
      <c r="E131" s="36"/>
    </row>
    <row r="132" spans="1:5">
      <c r="A132" s="36"/>
      <c r="B132" s="36"/>
      <c r="C132" s="36"/>
      <c r="D132" s="36"/>
      <c r="E132" s="36"/>
    </row>
    <row r="133" spans="1:5">
      <c r="A133" s="36"/>
      <c r="B133" s="36"/>
      <c r="C133" s="36"/>
      <c r="D133" s="36"/>
      <c r="E133" s="36"/>
    </row>
    <row r="134" spans="1:5">
      <c r="A134" s="36"/>
      <c r="B134" s="36"/>
      <c r="C134" s="36"/>
      <c r="D134" s="36"/>
      <c r="E134" s="36"/>
    </row>
    <row r="135" spans="1:5">
      <c r="A135" s="36"/>
      <c r="B135" s="36"/>
      <c r="C135" s="36"/>
      <c r="D135" s="36"/>
      <c r="E135" s="36"/>
    </row>
    <row r="136" spans="1:5">
      <c r="A136" s="36"/>
      <c r="B136" s="36"/>
      <c r="C136" s="36"/>
      <c r="D136" s="36"/>
      <c r="E136" s="36"/>
    </row>
    <row r="137" spans="1:5">
      <c r="A137" s="36"/>
      <c r="B137" s="36"/>
      <c r="C137" s="36"/>
      <c r="D137" s="36"/>
      <c r="E137" s="36"/>
    </row>
    <row r="138" spans="1:5">
      <c r="A138" s="36"/>
      <c r="B138" s="36"/>
      <c r="C138" s="36"/>
      <c r="D138" s="36"/>
      <c r="E138" s="36"/>
    </row>
    <row r="139" spans="1:5">
      <c r="A139" s="36"/>
      <c r="B139" s="36"/>
      <c r="C139" s="36"/>
      <c r="D139" s="36"/>
      <c r="E139" s="36"/>
    </row>
    <row r="140" spans="1:5">
      <c r="A140" s="36"/>
      <c r="B140" s="36"/>
      <c r="C140" s="36"/>
      <c r="D140" s="36"/>
      <c r="E140" s="36"/>
    </row>
    <row r="141" spans="1:5">
      <c r="A141" s="36"/>
      <c r="B141" s="36"/>
      <c r="C141" s="36"/>
      <c r="D141" s="36"/>
      <c r="E141" s="36"/>
    </row>
    <row r="142" spans="1:5">
      <c r="A142" s="36"/>
      <c r="B142" s="36"/>
      <c r="C142" s="36"/>
      <c r="D142" s="36"/>
      <c r="E142" s="36"/>
    </row>
    <row r="143" spans="1:5">
      <c r="A143" s="36"/>
      <c r="B143" s="36"/>
      <c r="C143" s="36"/>
      <c r="D143" s="36"/>
      <c r="E143" s="36"/>
    </row>
    <row r="144" spans="1:5">
      <c r="A144" s="36"/>
      <c r="B144" s="36"/>
      <c r="C144" s="36"/>
      <c r="D144" s="36"/>
      <c r="E144" s="36"/>
    </row>
    <row r="145" spans="1:5">
      <c r="A145" s="36"/>
      <c r="B145" s="36"/>
      <c r="C145" s="36"/>
      <c r="D145" s="36"/>
      <c r="E145" s="36"/>
    </row>
    <row r="146" spans="1:5">
      <c r="A146" s="36"/>
      <c r="B146" s="36"/>
      <c r="C146" s="36"/>
      <c r="D146" s="36"/>
      <c r="E146" s="36"/>
    </row>
    <row r="147" spans="1:5">
      <c r="A147" s="36"/>
      <c r="B147" s="36"/>
      <c r="C147" s="36"/>
      <c r="D147" s="36"/>
      <c r="E147" s="36"/>
    </row>
    <row r="148" spans="1:5">
      <c r="A148" s="36"/>
      <c r="B148" s="36"/>
      <c r="C148" s="36"/>
      <c r="D148" s="36"/>
      <c r="E148" s="36"/>
    </row>
    <row r="149" spans="1:5">
      <c r="A149" s="36"/>
      <c r="B149" s="36"/>
      <c r="C149" s="36"/>
      <c r="D149" s="36"/>
      <c r="E149" s="36"/>
    </row>
    <row r="150" spans="1:5">
      <c r="A150" s="36"/>
      <c r="B150" s="36"/>
      <c r="C150" s="36"/>
      <c r="D150" s="36"/>
      <c r="E150" s="36"/>
    </row>
    <row r="151" spans="1:5">
      <c r="A151" s="36"/>
      <c r="B151" s="36"/>
      <c r="C151" s="36"/>
      <c r="D151" s="36"/>
      <c r="E151" s="36"/>
    </row>
    <row r="152" spans="1:5">
      <c r="A152" s="36"/>
      <c r="B152" s="36"/>
      <c r="C152" s="36"/>
      <c r="D152" s="36"/>
      <c r="E152" s="36"/>
    </row>
    <row r="153" spans="1:5">
      <c r="A153" s="36"/>
      <c r="B153" s="36"/>
      <c r="C153" s="36"/>
      <c r="D153" s="36"/>
      <c r="E153" s="36"/>
    </row>
    <row r="154" spans="1:5">
      <c r="A154" s="36"/>
      <c r="B154" s="36"/>
      <c r="C154" s="36"/>
      <c r="D154" s="36"/>
      <c r="E154" s="36"/>
    </row>
    <row r="155" spans="1:5">
      <c r="A155" s="36"/>
      <c r="B155" s="36"/>
      <c r="C155" s="36"/>
      <c r="D155" s="36"/>
      <c r="E155" s="36"/>
    </row>
    <row r="156" spans="1:5">
      <c r="A156" s="36"/>
      <c r="B156" s="36"/>
      <c r="C156" s="36"/>
      <c r="D156" s="36"/>
      <c r="E156" s="36"/>
    </row>
    <row r="157" spans="1:5">
      <c r="A157" s="36"/>
      <c r="B157" s="36"/>
      <c r="C157" s="36"/>
      <c r="D157" s="36"/>
      <c r="E157" s="36"/>
    </row>
    <row r="158" spans="1:5">
      <c r="A158" s="36"/>
      <c r="B158" s="36"/>
      <c r="C158" s="36"/>
      <c r="D158" s="36"/>
      <c r="E158" s="36"/>
    </row>
    <row r="159" spans="1:5">
      <c r="A159" s="36"/>
      <c r="B159" s="36"/>
      <c r="C159" s="36"/>
      <c r="D159" s="36"/>
      <c r="E159" s="36"/>
    </row>
    <row r="160" spans="1:5">
      <c r="A160" s="36"/>
      <c r="B160" s="36"/>
      <c r="C160" s="36"/>
      <c r="D160" s="36"/>
      <c r="E160" s="36"/>
    </row>
    <row r="161" spans="1:5">
      <c r="A161" s="36"/>
      <c r="B161" s="36"/>
      <c r="C161" s="36"/>
      <c r="D161" s="36"/>
      <c r="E161" s="36"/>
    </row>
    <row r="162" spans="1:5">
      <c r="A162" s="36"/>
      <c r="B162" s="36"/>
      <c r="C162" s="36"/>
      <c r="D162" s="36"/>
      <c r="E162" s="36"/>
    </row>
    <row r="163" spans="1:5">
      <c r="A163" s="36"/>
      <c r="B163" s="36"/>
      <c r="C163" s="36"/>
      <c r="D163" s="36"/>
      <c r="E163" s="36"/>
    </row>
    <row r="164" spans="1:5">
      <c r="A164" s="36"/>
      <c r="B164" s="36"/>
      <c r="C164" s="36"/>
      <c r="D164" s="36"/>
      <c r="E164" s="36"/>
    </row>
    <row r="165" spans="1:5">
      <c r="A165" s="36"/>
      <c r="B165" s="36"/>
      <c r="C165" s="36"/>
      <c r="D165" s="36"/>
      <c r="E165" s="36"/>
    </row>
    <row r="166" spans="1:5">
      <c r="A166" s="36"/>
      <c r="B166" s="36"/>
      <c r="C166" s="36"/>
      <c r="D166" s="36"/>
      <c r="E166" s="36"/>
    </row>
    <row r="167" spans="1:5">
      <c r="A167" s="36"/>
      <c r="B167" s="36"/>
      <c r="C167" s="36"/>
      <c r="D167" s="36"/>
      <c r="E167" s="36"/>
    </row>
    <row r="168" spans="1:5">
      <c r="A168" s="36"/>
      <c r="B168" s="36"/>
      <c r="C168" s="36"/>
      <c r="D168" s="36"/>
      <c r="E168" s="36"/>
    </row>
    <row r="169" spans="1:5">
      <c r="A169" s="36"/>
      <c r="B169" s="36"/>
      <c r="C169" s="36"/>
      <c r="D169" s="36"/>
      <c r="E169" s="36"/>
    </row>
    <row r="170" spans="1:5">
      <c r="A170" s="36"/>
      <c r="B170" s="36"/>
      <c r="C170" s="36"/>
      <c r="D170" s="36"/>
      <c r="E170" s="36"/>
    </row>
    <row r="171" spans="1:5">
      <c r="A171" s="36"/>
      <c r="B171" s="36"/>
      <c r="C171" s="36"/>
      <c r="D171" s="36"/>
      <c r="E171" s="36"/>
    </row>
    <row r="172" spans="1:5">
      <c r="A172" s="36"/>
      <c r="B172" s="36"/>
      <c r="C172" s="36"/>
      <c r="D172" s="36"/>
      <c r="E172" s="36"/>
    </row>
    <row r="173" spans="1:5">
      <c r="A173" s="36"/>
      <c r="B173" s="36"/>
      <c r="C173" s="36"/>
      <c r="D173" s="36"/>
      <c r="E173" s="36"/>
    </row>
    <row r="174" spans="1:5">
      <c r="A174" s="36"/>
      <c r="B174" s="36"/>
      <c r="C174" s="36"/>
      <c r="D174" s="36"/>
      <c r="E174" s="36"/>
    </row>
    <row r="175" spans="1:5">
      <c r="A175" s="36"/>
      <c r="B175" s="36"/>
      <c r="C175" s="36"/>
      <c r="D175" s="36"/>
      <c r="E175" s="36"/>
    </row>
    <row r="176" spans="1:5">
      <c r="A176" s="36"/>
      <c r="B176" s="36"/>
      <c r="C176" s="36"/>
      <c r="D176" s="36"/>
      <c r="E176" s="36"/>
    </row>
    <row r="177" spans="1:5">
      <c r="A177" s="36"/>
      <c r="B177" s="36"/>
      <c r="C177" s="36"/>
      <c r="D177" s="36"/>
      <c r="E177" s="36"/>
    </row>
    <row r="178" spans="1:5">
      <c r="A178" s="36"/>
      <c r="B178" s="36"/>
      <c r="C178" s="36"/>
      <c r="D178" s="36"/>
      <c r="E178" s="36"/>
    </row>
    <row r="179" spans="1:5">
      <c r="A179" s="36"/>
      <c r="B179" s="36"/>
      <c r="C179" s="36"/>
      <c r="D179" s="36"/>
      <c r="E179" s="36"/>
    </row>
    <row r="180" spans="1:5">
      <c r="A180" s="36"/>
      <c r="B180" s="36"/>
      <c r="C180" s="36"/>
      <c r="D180" s="36"/>
      <c r="E180" s="36"/>
    </row>
    <row r="181" spans="1:5">
      <c r="A181" s="36"/>
      <c r="B181" s="36"/>
      <c r="C181" s="36"/>
      <c r="D181" s="36"/>
      <c r="E181" s="36"/>
    </row>
    <row r="182" spans="1:5">
      <c r="A182" s="36"/>
      <c r="B182" s="36"/>
      <c r="C182" s="36"/>
      <c r="D182" s="36"/>
      <c r="E182" s="36"/>
    </row>
    <row r="183" spans="1:5">
      <c r="A183" s="36"/>
      <c r="B183" s="36"/>
      <c r="C183" s="36"/>
      <c r="D183" s="36"/>
      <c r="E183" s="36"/>
    </row>
    <row r="184" spans="1:5">
      <c r="A184" s="36"/>
      <c r="B184" s="36"/>
      <c r="C184" s="36"/>
      <c r="D184" s="36"/>
      <c r="E184" s="36"/>
    </row>
    <row r="185" spans="1:5">
      <c r="A185" s="36"/>
      <c r="B185" s="36"/>
      <c r="C185" s="36"/>
      <c r="D185" s="36"/>
      <c r="E185" s="36"/>
    </row>
    <row r="186" spans="1:5">
      <c r="A186" s="36"/>
      <c r="B186" s="36"/>
      <c r="C186" s="36"/>
      <c r="D186" s="36"/>
      <c r="E186" s="36"/>
    </row>
    <row r="187" spans="1:5">
      <c r="A187" s="36"/>
      <c r="B187" s="36"/>
      <c r="C187" s="36"/>
      <c r="D187" s="36"/>
      <c r="E187" s="36"/>
    </row>
    <row r="188" spans="1:5">
      <c r="A188" s="36"/>
      <c r="B188" s="36"/>
      <c r="C188" s="36"/>
      <c r="D188" s="36"/>
      <c r="E188" s="36"/>
    </row>
    <row r="189" spans="1:5">
      <c r="A189" s="36"/>
      <c r="B189" s="36"/>
      <c r="C189" s="36"/>
      <c r="D189" s="36"/>
      <c r="E189" s="36"/>
    </row>
    <row r="190" spans="1:5">
      <c r="A190" s="36"/>
      <c r="B190" s="36"/>
      <c r="C190" s="36"/>
      <c r="D190" s="36"/>
      <c r="E190" s="36"/>
    </row>
    <row r="191" spans="1:5">
      <c r="A191" s="36"/>
      <c r="B191" s="36"/>
      <c r="C191" s="36"/>
      <c r="D191" s="36"/>
      <c r="E191" s="36"/>
    </row>
    <row r="192" spans="1:5">
      <c r="A192" s="36"/>
      <c r="B192" s="36"/>
      <c r="C192" s="36"/>
      <c r="D192" s="36"/>
      <c r="E192" s="36"/>
    </row>
    <row r="193" spans="1:5">
      <c r="A193" s="36"/>
      <c r="B193" s="36"/>
      <c r="C193" s="36"/>
      <c r="D193" s="36"/>
      <c r="E193" s="36"/>
    </row>
    <row r="194" spans="1:5">
      <c r="A194" s="36"/>
      <c r="B194" s="36"/>
      <c r="C194" s="36"/>
      <c r="D194" s="36"/>
      <c r="E194" s="36"/>
    </row>
    <row r="195" spans="1:5">
      <c r="A195" s="36"/>
      <c r="B195" s="36"/>
      <c r="C195" s="36"/>
      <c r="D195" s="36"/>
      <c r="E195" s="36"/>
    </row>
    <row r="196" spans="1:5">
      <c r="A196" s="36"/>
      <c r="B196" s="36"/>
      <c r="C196" s="36"/>
      <c r="D196" s="36"/>
      <c r="E196" s="36"/>
    </row>
    <row r="197" spans="1:5">
      <c r="A197" s="36"/>
      <c r="B197" s="36"/>
      <c r="C197" s="36"/>
      <c r="D197" s="36"/>
      <c r="E197" s="36"/>
    </row>
    <row r="198" spans="1:5">
      <c r="A198" s="36"/>
      <c r="B198" s="36"/>
      <c r="C198" s="36"/>
      <c r="D198" s="36"/>
      <c r="E198" s="36"/>
    </row>
    <row r="199" spans="1:5">
      <c r="A199" s="36"/>
      <c r="B199" s="36"/>
      <c r="C199" s="36"/>
      <c r="D199" s="36"/>
      <c r="E199" s="36"/>
    </row>
    <row r="200" spans="1:5">
      <c r="A200" s="36"/>
      <c r="B200" s="36"/>
      <c r="C200" s="36"/>
      <c r="D200" s="36"/>
      <c r="E200" s="36"/>
    </row>
    <row r="201" spans="1:5">
      <c r="A201" s="36"/>
      <c r="B201" s="36"/>
      <c r="C201" s="36"/>
      <c r="D201" s="36"/>
      <c r="E201" s="36"/>
    </row>
    <row r="202" spans="1:5">
      <c r="A202" s="36"/>
      <c r="B202" s="36"/>
      <c r="C202" s="36"/>
      <c r="D202" s="36"/>
      <c r="E202" s="36"/>
    </row>
    <row r="203" spans="1:5">
      <c r="A203" s="36"/>
      <c r="B203" s="36"/>
      <c r="C203" s="36"/>
      <c r="D203" s="36"/>
      <c r="E203" s="36"/>
    </row>
    <row r="204" spans="1:5">
      <c r="A204" s="36"/>
      <c r="B204" s="36"/>
      <c r="C204" s="36"/>
      <c r="D204" s="36"/>
      <c r="E204" s="36"/>
    </row>
    <row r="205" spans="1:5">
      <c r="A205" s="36"/>
      <c r="B205" s="36"/>
      <c r="C205" s="36"/>
      <c r="D205" s="36"/>
      <c r="E205" s="36"/>
    </row>
    <row r="206" spans="1:5">
      <c r="A206" s="36"/>
      <c r="B206" s="36"/>
      <c r="C206" s="36"/>
      <c r="D206" s="36"/>
      <c r="E206" s="36"/>
    </row>
    <row r="207" spans="1:5">
      <c r="A207" s="36"/>
      <c r="B207" s="36"/>
      <c r="C207" s="36"/>
      <c r="D207" s="36"/>
      <c r="E207" s="36"/>
    </row>
    <row r="208" spans="1:5">
      <c r="A208" s="36"/>
      <c r="B208" s="36"/>
      <c r="C208" s="36"/>
      <c r="D208" s="36"/>
      <c r="E208" s="36"/>
    </row>
    <row r="209" spans="1:5">
      <c r="A209" s="36"/>
      <c r="B209" s="36"/>
      <c r="C209" s="36"/>
      <c r="D209" s="36"/>
      <c r="E209" s="36"/>
    </row>
    <row r="210" spans="1:5">
      <c r="A210" s="36"/>
      <c r="B210" s="36"/>
      <c r="C210" s="36"/>
      <c r="D210" s="36"/>
      <c r="E210" s="36"/>
    </row>
    <row r="211" spans="1:5">
      <c r="A211" s="36"/>
      <c r="B211" s="36"/>
      <c r="C211" s="36"/>
      <c r="D211" s="36"/>
      <c r="E211" s="36"/>
    </row>
    <row r="212" spans="1:5">
      <c r="A212" s="36"/>
      <c r="B212" s="36"/>
      <c r="C212" s="36"/>
      <c r="D212" s="36"/>
      <c r="E212" s="36"/>
    </row>
    <row r="213" spans="1:5">
      <c r="A213" s="36"/>
      <c r="B213" s="36"/>
      <c r="C213" s="36"/>
      <c r="D213" s="36"/>
      <c r="E213" s="36"/>
    </row>
    <row r="214" spans="1:5">
      <c r="A214" s="36"/>
      <c r="B214" s="36"/>
      <c r="C214" s="36"/>
      <c r="D214" s="36"/>
      <c r="E214" s="36"/>
    </row>
    <row r="215" spans="1:5">
      <c r="A215" s="36"/>
      <c r="B215" s="36"/>
      <c r="C215" s="36"/>
      <c r="D215" s="36"/>
      <c r="E215" s="36"/>
    </row>
    <row r="216" spans="1:5">
      <c r="A216" s="36"/>
      <c r="B216" s="36"/>
      <c r="C216" s="36"/>
      <c r="D216" s="36"/>
      <c r="E216" s="36"/>
    </row>
    <row r="217" spans="1:5">
      <c r="A217" s="36"/>
      <c r="B217" s="36"/>
      <c r="C217" s="36"/>
      <c r="D217" s="36"/>
      <c r="E217" s="36"/>
    </row>
    <row r="218" spans="1:5">
      <c r="A218" s="36"/>
      <c r="B218" s="36"/>
      <c r="C218" s="36"/>
      <c r="D218" s="36"/>
      <c r="E218" s="36"/>
    </row>
    <row r="219" spans="1:5">
      <c r="A219" s="36"/>
      <c r="B219" s="36"/>
      <c r="C219" s="36"/>
      <c r="D219" s="36"/>
      <c r="E219" s="36"/>
    </row>
    <row r="220" spans="1:5">
      <c r="A220" s="36"/>
      <c r="B220" s="36"/>
      <c r="C220" s="36"/>
      <c r="D220" s="36"/>
      <c r="E220" s="36"/>
    </row>
    <row r="221" spans="1:5">
      <c r="A221" s="36"/>
      <c r="B221" s="36"/>
      <c r="C221" s="36"/>
      <c r="D221" s="36"/>
      <c r="E221" s="36"/>
    </row>
    <row r="222" spans="1:5">
      <c r="A222" s="36"/>
      <c r="B222" s="36"/>
      <c r="C222" s="36"/>
      <c r="D222" s="36"/>
      <c r="E222" s="36"/>
    </row>
    <row r="223" spans="1:5">
      <c r="A223" s="36"/>
      <c r="B223" s="36"/>
      <c r="C223" s="36"/>
      <c r="D223" s="36"/>
      <c r="E223" s="36"/>
    </row>
    <row r="224" spans="1:5">
      <c r="A224" s="36"/>
      <c r="B224" s="36"/>
      <c r="C224" s="36"/>
      <c r="D224" s="36"/>
      <c r="E224" s="36"/>
    </row>
    <row r="225" spans="1:5">
      <c r="A225" s="36"/>
      <c r="B225" s="36"/>
      <c r="C225" s="36"/>
      <c r="D225" s="36"/>
      <c r="E225" s="36"/>
    </row>
    <row r="226" spans="1:5">
      <c r="A226" s="36"/>
      <c r="B226" s="36"/>
      <c r="C226" s="36"/>
      <c r="D226" s="36"/>
      <c r="E226" s="36"/>
    </row>
    <row r="227" spans="1:5">
      <c r="A227" s="36"/>
      <c r="B227" s="36"/>
      <c r="C227" s="36"/>
      <c r="D227" s="36"/>
      <c r="E227" s="36"/>
    </row>
    <row r="228" spans="1:5">
      <c r="A228" s="36"/>
      <c r="B228" s="36"/>
      <c r="C228" s="36"/>
      <c r="D228" s="36"/>
      <c r="E228" s="36"/>
    </row>
    <row r="229" spans="1:5">
      <c r="A229" s="36"/>
      <c r="B229" s="36"/>
      <c r="C229" s="36"/>
      <c r="D229" s="36"/>
      <c r="E229" s="36"/>
    </row>
    <row r="230" spans="1:5">
      <c r="A230" s="36"/>
      <c r="B230" s="36"/>
      <c r="C230" s="36"/>
      <c r="D230" s="36"/>
      <c r="E230" s="36"/>
    </row>
    <row r="231" spans="1:5">
      <c r="A231" s="36"/>
      <c r="B231" s="36"/>
      <c r="C231" s="36"/>
      <c r="D231" s="36"/>
      <c r="E231" s="36"/>
    </row>
    <row r="232" spans="1:5">
      <c r="A232" s="36"/>
      <c r="B232" s="36"/>
      <c r="C232" s="36"/>
      <c r="D232" s="36"/>
      <c r="E232" s="36"/>
    </row>
    <row r="233" spans="1:5">
      <c r="A233" s="36"/>
      <c r="B233" s="36"/>
      <c r="C233" s="36"/>
      <c r="D233" s="36"/>
      <c r="E233" s="36"/>
    </row>
    <row r="234" spans="1:5">
      <c r="A234" s="36"/>
      <c r="B234" s="36"/>
      <c r="C234" s="36"/>
      <c r="D234" s="36"/>
      <c r="E234" s="36"/>
    </row>
    <row r="235" spans="1:5">
      <c r="A235" s="36"/>
      <c r="B235" s="36"/>
      <c r="C235" s="36"/>
      <c r="D235" s="36"/>
      <c r="E235" s="36"/>
    </row>
    <row r="236" spans="1:5">
      <c r="A236" s="36"/>
      <c r="B236" s="36"/>
      <c r="C236" s="36"/>
      <c r="D236" s="36"/>
      <c r="E236" s="36"/>
    </row>
    <row r="237" spans="1:5">
      <c r="A237" s="36"/>
      <c r="B237" s="36"/>
      <c r="C237" s="36"/>
      <c r="D237" s="36"/>
      <c r="E237" s="36"/>
    </row>
    <row r="238" spans="1:5">
      <c r="A238" s="36"/>
      <c r="B238" s="36"/>
      <c r="C238" s="36"/>
      <c r="D238" s="36"/>
      <c r="E238" s="36"/>
    </row>
    <row r="239" spans="1:5">
      <c r="A239" s="36"/>
      <c r="B239" s="36"/>
      <c r="C239" s="36"/>
      <c r="D239" s="36"/>
      <c r="E239" s="36"/>
    </row>
    <row r="240" spans="1:5">
      <c r="A240" s="36"/>
      <c r="B240" s="36"/>
      <c r="C240" s="36"/>
      <c r="D240" s="36"/>
      <c r="E240" s="36"/>
    </row>
    <row r="241" spans="1:5">
      <c r="A241" s="36"/>
      <c r="B241" s="36"/>
      <c r="C241" s="36"/>
      <c r="D241" s="36"/>
      <c r="E241" s="36"/>
    </row>
    <row r="242" spans="1:5">
      <c r="A242" s="36"/>
      <c r="B242" s="36"/>
      <c r="C242" s="36"/>
      <c r="D242" s="36"/>
      <c r="E242" s="36"/>
    </row>
    <row r="243" spans="1:5">
      <c r="A243" s="36"/>
      <c r="B243" s="36"/>
      <c r="C243" s="36"/>
      <c r="D243" s="36"/>
      <c r="E243" s="36"/>
    </row>
    <row r="244" spans="1:5">
      <c r="A244" s="36"/>
      <c r="B244" s="36"/>
      <c r="C244" s="36"/>
      <c r="D244" s="36"/>
      <c r="E244" s="36"/>
    </row>
    <row r="245" spans="1:5">
      <c r="A245" s="36"/>
      <c r="B245" s="36"/>
      <c r="C245" s="36"/>
      <c r="D245" s="36"/>
      <c r="E245" s="36"/>
    </row>
    <row r="246" spans="1:5">
      <c r="A246" s="36"/>
      <c r="B246" s="36"/>
      <c r="C246" s="36"/>
      <c r="D246" s="36"/>
      <c r="E246" s="36"/>
    </row>
    <row r="247" spans="1:5">
      <c r="A247" s="36"/>
      <c r="B247" s="36"/>
      <c r="C247" s="36"/>
      <c r="D247" s="36"/>
      <c r="E247" s="36"/>
    </row>
    <row r="248" spans="1:5">
      <c r="A248" s="36"/>
      <c r="B248" s="36"/>
      <c r="C248" s="36"/>
      <c r="D248" s="36"/>
      <c r="E248" s="36"/>
    </row>
    <row r="249" spans="1:5">
      <c r="A249" s="36"/>
      <c r="B249" s="36"/>
      <c r="C249" s="36"/>
      <c r="D249" s="36"/>
      <c r="E249" s="36"/>
    </row>
    <row r="250" spans="1:5">
      <c r="A250" s="36"/>
      <c r="B250" s="36"/>
      <c r="C250" s="36"/>
      <c r="D250" s="36"/>
      <c r="E250" s="36"/>
    </row>
    <row r="251" spans="1:5">
      <c r="A251" s="36"/>
      <c r="B251" s="36"/>
      <c r="C251" s="36"/>
      <c r="D251" s="36"/>
      <c r="E251" s="36"/>
    </row>
    <row r="252" spans="1:5">
      <c r="A252" s="36"/>
      <c r="B252" s="36"/>
      <c r="C252" s="36"/>
      <c r="D252" s="36"/>
      <c r="E252" s="36"/>
    </row>
    <row r="253" spans="1:5">
      <c r="A253" s="36"/>
      <c r="B253" s="36"/>
      <c r="C253" s="36"/>
      <c r="D253" s="36"/>
      <c r="E253" s="36"/>
    </row>
    <row r="254" spans="1:5">
      <c r="A254" s="36"/>
      <c r="B254" s="36"/>
      <c r="C254" s="36"/>
      <c r="D254" s="36"/>
      <c r="E254" s="36"/>
    </row>
    <row r="255" spans="1:5">
      <c r="A255" s="36"/>
      <c r="B255" s="36"/>
      <c r="C255" s="36"/>
      <c r="D255" s="36"/>
      <c r="E255" s="36"/>
    </row>
    <row r="256" spans="1:5">
      <c r="A256" s="36"/>
      <c r="B256" s="36"/>
      <c r="C256" s="36"/>
      <c r="D256" s="36"/>
      <c r="E256" s="36"/>
    </row>
    <row r="257" spans="1:5">
      <c r="A257" s="36"/>
      <c r="B257" s="36"/>
      <c r="C257" s="36"/>
      <c r="D257" s="36"/>
      <c r="E257" s="36"/>
    </row>
    <row r="258" spans="1:5">
      <c r="A258" s="36"/>
      <c r="B258" s="36"/>
      <c r="C258" s="36"/>
      <c r="D258" s="36"/>
      <c r="E258" s="36"/>
    </row>
    <row r="259" spans="1:5">
      <c r="A259" s="36"/>
      <c r="B259" s="36"/>
      <c r="C259" s="36"/>
      <c r="D259" s="36"/>
      <c r="E259" s="36"/>
    </row>
    <row r="260" spans="1:5">
      <c r="A260" s="36"/>
      <c r="B260" s="36"/>
      <c r="C260" s="36"/>
      <c r="D260" s="36"/>
      <c r="E260" s="36"/>
    </row>
    <row r="261" spans="1:5">
      <c r="A261" s="36"/>
      <c r="B261" s="36"/>
      <c r="C261" s="36"/>
      <c r="D261" s="36"/>
      <c r="E261" s="36"/>
    </row>
    <row r="262" spans="1:5">
      <c r="A262" s="36"/>
      <c r="B262" s="36"/>
      <c r="C262" s="36"/>
      <c r="D262" s="36"/>
      <c r="E262" s="36"/>
    </row>
  </sheetData>
  <protectedRanges>
    <protectedRange sqref="A82:D87" name="Range1"/>
    <protectedRange sqref="A88:D89" name="Range1_1"/>
  </protectedRanges>
  <phoneticPr fontId="7" type="noConversion"/>
  <hyperlinks>
    <hyperlink ref="H2972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262"/>
  <sheetViews>
    <sheetView workbookViewId="0">
      <selection activeCell="S20" sqref="S2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6" t="s">
        <v>46</v>
      </c>
    </row>
    <row r="2" spans="1:6">
      <c r="A2" t="s">
        <v>24</v>
      </c>
      <c r="B2" t="s">
        <v>32</v>
      </c>
      <c r="C2" s="2"/>
      <c r="D2" s="2"/>
    </row>
    <row r="3" spans="1:6" ht="13.5" thickBot="1">
      <c r="D3" s="14" t="s">
        <v>45</v>
      </c>
    </row>
    <row r="4" spans="1:6" ht="13.5" thickBot="1">
      <c r="A4" s="4" t="s">
        <v>30</v>
      </c>
      <c r="C4" s="7">
        <v>52700.02</v>
      </c>
      <c r="D4" s="8">
        <v>0.37667</v>
      </c>
    </row>
    <row r="5" spans="1:6">
      <c r="A5" s="17" t="s">
        <v>39</v>
      </c>
      <c r="B5" s="18"/>
      <c r="C5" s="19">
        <v>8</v>
      </c>
      <c r="D5" s="18" t="s">
        <v>40</v>
      </c>
    </row>
    <row r="6" spans="1:6">
      <c r="A6" s="4" t="s">
        <v>1</v>
      </c>
    </row>
    <row r="7" spans="1:6">
      <c r="A7" t="s">
        <v>2</v>
      </c>
      <c r="C7">
        <f>+C4</f>
        <v>52700.02</v>
      </c>
    </row>
    <row r="8" spans="1:6">
      <c r="A8" t="s">
        <v>3</v>
      </c>
      <c r="C8">
        <f>+D4</f>
        <v>0.37667</v>
      </c>
    </row>
    <row r="9" spans="1:6">
      <c r="A9" s="31" t="s">
        <v>48</v>
      </c>
      <c r="B9" s="32">
        <v>50</v>
      </c>
      <c r="C9" s="21" t="str">
        <f>"F"&amp;B9</f>
        <v>F50</v>
      </c>
      <c r="D9" s="13" t="str">
        <f>"G"&amp;B9</f>
        <v>G50</v>
      </c>
    </row>
    <row r="10" spans="1:6" ht="13.5" thickBot="1">
      <c r="A10" s="18"/>
      <c r="B10" s="18"/>
      <c r="C10" s="3" t="s">
        <v>20</v>
      </c>
      <c r="D10" s="3" t="s">
        <v>21</v>
      </c>
      <c r="E10" s="18"/>
    </row>
    <row r="11" spans="1:6">
      <c r="A11" s="18" t="s">
        <v>16</v>
      </c>
      <c r="B11" s="18"/>
      <c r="C11" s="20">
        <f ca="1">INTERCEPT(INDIRECT($D$9):G991,INDIRECT($C$9):F991)</f>
        <v>7.9836508152757706E-3</v>
      </c>
      <c r="D11" s="2"/>
      <c r="E11" s="18"/>
    </row>
    <row r="12" spans="1:6">
      <c r="A12" s="18" t="s">
        <v>17</v>
      </c>
      <c r="B12" s="18"/>
      <c r="C12" s="20">
        <f ca="1">SLOPE(INDIRECT($D$9):G991,INDIRECT($C$9):F991)</f>
        <v>-1.8468928313927499E-6</v>
      </c>
      <c r="D12" s="2"/>
      <c r="E12" s="18"/>
    </row>
    <row r="13" spans="1:6">
      <c r="A13" s="18" t="s">
        <v>19</v>
      </c>
      <c r="B13" s="18"/>
      <c r="C13" s="2" t="s">
        <v>14</v>
      </c>
    </row>
    <row r="14" spans="1:6">
      <c r="A14" s="18"/>
      <c r="B14" s="18"/>
      <c r="C14" s="18"/>
    </row>
    <row r="15" spans="1:6">
      <c r="A15" s="22" t="s">
        <v>18</v>
      </c>
      <c r="B15" s="18"/>
      <c r="C15" s="23">
        <f ca="1">(C7+C11)+(C8+C12)*INT(MAX(F21:F3532))</f>
        <v>57492.753563786428</v>
      </c>
      <c r="E15" s="24" t="s">
        <v>56</v>
      </c>
      <c r="F15" s="19">
        <v>1</v>
      </c>
    </row>
    <row r="16" spans="1:6">
      <c r="A16" s="26" t="s">
        <v>4</v>
      </c>
      <c r="B16" s="18"/>
      <c r="C16" s="27">
        <f ca="1">+C8+C12</f>
        <v>0.37666815310716861</v>
      </c>
      <c r="E16" s="24" t="s">
        <v>41</v>
      </c>
      <c r="F16" s="25">
        <f ca="1">NOW()+15018.5+$C$5/24</f>
        <v>59947.530219675929</v>
      </c>
    </row>
    <row r="17" spans="1:19" ht="13.5" thickBot="1">
      <c r="A17" s="24" t="s">
        <v>29</v>
      </c>
      <c r="B17" s="18"/>
      <c r="C17" s="18">
        <f>COUNT(C21:C2190)</f>
        <v>40</v>
      </c>
      <c r="E17" s="24" t="s">
        <v>57</v>
      </c>
      <c r="F17" s="25">
        <f ca="1">ROUND(2*(F16-$C$7)/$C$8,0)/2+F15</f>
        <v>19242</v>
      </c>
    </row>
    <row r="18" spans="1:19" ht="14.25" thickTop="1" thickBot="1">
      <c r="A18" s="26" t="s">
        <v>5</v>
      </c>
      <c r="B18" s="18"/>
      <c r="C18" s="29">
        <f ca="1">+C15</f>
        <v>57492.753563786428</v>
      </c>
      <c r="D18" s="30">
        <f ca="1">+C16</f>
        <v>0.37666815310716861</v>
      </c>
      <c r="E18" s="24" t="s">
        <v>42</v>
      </c>
      <c r="F18" s="13">
        <f ca="1">ROUND(2*(F16-$C$15)/$C$16,0)/2+F15</f>
        <v>6518</v>
      </c>
    </row>
    <row r="19" spans="1:19" ht="13.5" thickTop="1">
      <c r="E19" s="24" t="s">
        <v>43</v>
      </c>
      <c r="F19" s="28">
        <f ca="1">+$C$15+$C$16*F18-15018.5-$C$5/24</f>
        <v>44929.043252405616</v>
      </c>
    </row>
    <row r="20" spans="1:19" ht="13.5" thickBot="1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12</v>
      </c>
      <c r="I20" s="6" t="s">
        <v>28</v>
      </c>
      <c r="J20" s="6" t="s">
        <v>52</v>
      </c>
      <c r="K20" s="6" t="s">
        <v>38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S20" s="49" t="s">
        <v>71</v>
      </c>
    </row>
    <row r="21" spans="1:19">
      <c r="A21" t="s">
        <v>31</v>
      </c>
      <c r="C21" s="12">
        <f>+C4</f>
        <v>52700.02</v>
      </c>
      <c r="D21" s="12" t="s">
        <v>14</v>
      </c>
      <c r="E21">
        <f t="shared" ref="E21:E60" si="0">+(C21-C$7)/C$8</f>
        <v>0</v>
      </c>
      <c r="F21">
        <f t="shared" ref="F21:F60" si="1">ROUND(2*E21,0)/2</f>
        <v>0</v>
      </c>
      <c r="H21" s="13">
        <v>0</v>
      </c>
      <c r="Q21" s="1">
        <f t="shared" ref="Q21:Q60" si="2">+C21-15018.5</f>
        <v>37681.519999999997</v>
      </c>
    </row>
    <row r="22" spans="1:19">
      <c r="A22" t="s">
        <v>37</v>
      </c>
      <c r="B22" s="2" t="s">
        <v>34</v>
      </c>
      <c r="C22" s="12">
        <v>52763.484400000001</v>
      </c>
      <c r="D22" s="12">
        <v>5.9999999999999995E-4</v>
      </c>
      <c r="E22">
        <f t="shared" si="0"/>
        <v>168.48806647729947</v>
      </c>
      <c r="F22">
        <f t="shared" si="1"/>
        <v>168.5</v>
      </c>
      <c r="I22" s="13">
        <v>-4.4949999937671237E-3</v>
      </c>
      <c r="Q22" s="1">
        <f t="shared" si="2"/>
        <v>37744.984400000001</v>
      </c>
    </row>
    <row r="23" spans="1:19">
      <c r="A23" s="9" t="s">
        <v>33</v>
      </c>
      <c r="B23" s="10" t="s">
        <v>34</v>
      </c>
      <c r="C23" s="9">
        <v>53081.396699999998</v>
      </c>
      <c r="D23" s="11">
        <v>1.1999999999999999E-3</v>
      </c>
      <c r="E23">
        <f t="shared" si="0"/>
        <v>1012.4955531366998</v>
      </c>
      <c r="F23">
        <f t="shared" si="1"/>
        <v>1012.5</v>
      </c>
      <c r="G23">
        <f>+C23-(C$7+F23*C$8)</f>
        <v>-1.6749999995226972E-3</v>
      </c>
      <c r="I23">
        <f>+G23</f>
        <v>-1.6749999995226972E-3</v>
      </c>
      <c r="Q23" s="1">
        <f t="shared" si="2"/>
        <v>38062.896699999998</v>
      </c>
    </row>
    <row r="24" spans="1:19">
      <c r="A24" t="s">
        <v>35</v>
      </c>
      <c r="B24" s="2" t="s">
        <v>36</v>
      </c>
      <c r="C24" s="12">
        <v>53445.447099999998</v>
      </c>
      <c r="D24" s="12">
        <v>1E-3</v>
      </c>
      <c r="E24">
        <f t="shared" si="0"/>
        <v>1978.9924867921543</v>
      </c>
      <c r="F24">
        <f t="shared" si="1"/>
        <v>1979</v>
      </c>
      <c r="G24">
        <f>+C24-(C$7+F24*C$8)</f>
        <v>-2.829999997629784E-3</v>
      </c>
      <c r="I24">
        <f>+G24</f>
        <v>-2.829999997629784E-3</v>
      </c>
      <c r="Q24" s="1">
        <f t="shared" si="2"/>
        <v>38426.947099999998</v>
      </c>
    </row>
    <row r="25" spans="1:19">
      <c r="A25" s="15" t="s">
        <v>44</v>
      </c>
      <c r="B25" s="2" t="s">
        <v>34</v>
      </c>
      <c r="C25" s="12">
        <v>53936.439700000003</v>
      </c>
      <c r="D25" s="12">
        <v>1.4E-3</v>
      </c>
      <c r="E25">
        <f t="shared" si="0"/>
        <v>3282.5011283086146</v>
      </c>
      <c r="F25">
        <f t="shared" si="1"/>
        <v>3282.5</v>
      </c>
      <c r="I25" s="13">
        <v>4.2500000563450158E-4</v>
      </c>
      <c r="Q25" s="1">
        <f t="shared" si="2"/>
        <v>38917.939700000003</v>
      </c>
    </row>
    <row r="26" spans="1:19">
      <c r="A26" s="15" t="s">
        <v>44</v>
      </c>
      <c r="B26" s="33" t="s">
        <v>34</v>
      </c>
      <c r="C26" s="34">
        <v>54174.491600000001</v>
      </c>
      <c r="D26" s="34">
        <v>2.9999999999999997E-4</v>
      </c>
      <c r="E26">
        <f t="shared" si="0"/>
        <v>3914.4917301616915</v>
      </c>
      <c r="F26">
        <f t="shared" si="1"/>
        <v>3914.5</v>
      </c>
      <c r="G26">
        <f>+C26-(C$7+F26*C$8)</f>
        <v>-3.1149999922490679E-3</v>
      </c>
      <c r="I26">
        <f>+G26</f>
        <v>-3.1149999922490679E-3</v>
      </c>
      <c r="Q26" s="1">
        <f t="shared" si="2"/>
        <v>39155.991600000001</v>
      </c>
    </row>
    <row r="27" spans="1:19">
      <c r="A27" s="35" t="s">
        <v>50</v>
      </c>
      <c r="B27" s="36"/>
      <c r="C27" s="34">
        <v>54181.835599999999</v>
      </c>
      <c r="D27" s="34">
        <v>2.0000000000000001E-4</v>
      </c>
      <c r="E27">
        <f t="shared" si="0"/>
        <v>3933.9889027530776</v>
      </c>
      <c r="F27">
        <f t="shared" si="1"/>
        <v>3934</v>
      </c>
      <c r="G27">
        <f>+C27-(C$7+F27*C$8)</f>
        <v>-4.1799999962677248E-3</v>
      </c>
      <c r="K27">
        <f>+G27</f>
        <v>-4.1799999962677248E-3</v>
      </c>
      <c r="Q27" s="1">
        <f t="shared" si="2"/>
        <v>39163.335599999999</v>
      </c>
    </row>
    <row r="28" spans="1:19">
      <c r="A28" s="34" t="s">
        <v>47</v>
      </c>
      <c r="B28" s="37"/>
      <c r="C28" s="34">
        <v>54186.357400000001</v>
      </c>
      <c r="D28" s="34">
        <v>4.4000000000000003E-3</v>
      </c>
      <c r="E28">
        <f t="shared" si="0"/>
        <v>3945.9935752781053</v>
      </c>
      <c r="F28">
        <f t="shared" si="1"/>
        <v>3946</v>
      </c>
      <c r="I28" s="13">
        <v>-2.4199999970733188E-3</v>
      </c>
      <c r="Q28" s="1">
        <f t="shared" si="2"/>
        <v>39167.857400000001</v>
      </c>
    </row>
    <row r="29" spans="1:19">
      <c r="A29" s="34" t="s">
        <v>47</v>
      </c>
      <c r="B29" s="37"/>
      <c r="C29" s="34">
        <v>54186.544900000001</v>
      </c>
      <c r="D29" s="34">
        <v>2.8E-3</v>
      </c>
      <c r="E29">
        <f t="shared" si="0"/>
        <v>3946.4913584835635</v>
      </c>
      <c r="F29">
        <f t="shared" si="1"/>
        <v>3946.5</v>
      </c>
      <c r="I29" s="13">
        <v>-3.254999995988328E-3</v>
      </c>
      <c r="Q29" s="1">
        <f t="shared" si="2"/>
        <v>39168.044900000001</v>
      </c>
    </row>
    <row r="30" spans="1:19">
      <c r="A30" s="34" t="s">
        <v>47</v>
      </c>
      <c r="B30" s="37"/>
      <c r="C30" s="34">
        <v>54201.422400000003</v>
      </c>
      <c r="D30" s="34">
        <v>8.0000000000000004E-4</v>
      </c>
      <c r="E30">
        <f t="shared" si="0"/>
        <v>3985.9887965593393</v>
      </c>
      <c r="F30">
        <f t="shared" si="1"/>
        <v>3986</v>
      </c>
      <c r="I30" s="13">
        <v>-4.2199999952572398E-3</v>
      </c>
      <c r="Q30" s="1">
        <f t="shared" si="2"/>
        <v>39182.922400000003</v>
      </c>
    </row>
    <row r="31" spans="1:19">
      <c r="A31" s="34" t="s">
        <v>47</v>
      </c>
      <c r="B31" s="37"/>
      <c r="C31" s="34">
        <v>54213.476999999999</v>
      </c>
      <c r="D31" s="34">
        <v>3.5000000000000001E-3</v>
      </c>
      <c r="E31">
        <f t="shared" si="0"/>
        <v>4017.9918761780928</v>
      </c>
      <c r="F31">
        <f t="shared" si="1"/>
        <v>4018</v>
      </c>
      <c r="I31" s="13">
        <v>-3.0599999954574741E-3</v>
      </c>
      <c r="Q31" s="1">
        <f t="shared" si="2"/>
        <v>39194.976999999999</v>
      </c>
    </row>
    <row r="32" spans="1:19">
      <c r="A32" s="15" t="s">
        <v>59</v>
      </c>
      <c r="B32" s="38" t="s">
        <v>34</v>
      </c>
      <c r="C32" s="15">
        <v>54516.507400000002</v>
      </c>
      <c r="D32" s="15">
        <v>2.0000000000000001E-4</v>
      </c>
      <c r="E32">
        <f t="shared" si="0"/>
        <v>4822.4902434491878</v>
      </c>
      <c r="F32">
        <f t="shared" si="1"/>
        <v>4822.5</v>
      </c>
      <c r="G32">
        <f t="shared" ref="G32:G60" si="3">+C32-(C$7+F32*C$8)</f>
        <v>-3.6749999926541932E-3</v>
      </c>
      <c r="I32">
        <f>+G32</f>
        <v>-3.6749999926541932E-3</v>
      </c>
      <c r="Q32" s="1">
        <f t="shared" si="2"/>
        <v>39498.007400000002</v>
      </c>
    </row>
    <row r="33" spans="1:17">
      <c r="A33" s="39" t="s">
        <v>49</v>
      </c>
      <c r="B33" s="36"/>
      <c r="C33" s="40">
        <v>54541.932000000001</v>
      </c>
      <c r="D33" s="34">
        <v>1E-4</v>
      </c>
      <c r="E33">
        <f t="shared" si="0"/>
        <v>4889.9885841718315</v>
      </c>
      <c r="F33">
        <f t="shared" si="1"/>
        <v>4890</v>
      </c>
      <c r="G33">
        <f t="shared" si="3"/>
        <v>-4.2999999932362698E-3</v>
      </c>
      <c r="K33">
        <f>+G33</f>
        <v>-4.2999999932362698E-3</v>
      </c>
      <c r="Q33" s="1">
        <f t="shared" si="2"/>
        <v>39523.432000000001</v>
      </c>
    </row>
    <row r="34" spans="1:17">
      <c r="A34" s="34" t="s">
        <v>51</v>
      </c>
      <c r="B34" s="33" t="s">
        <v>34</v>
      </c>
      <c r="C34" s="34">
        <v>54570.371599999999</v>
      </c>
      <c r="D34" s="34">
        <v>1E-3</v>
      </c>
      <c r="E34">
        <f t="shared" si="0"/>
        <v>4965.4912788382453</v>
      </c>
      <c r="F34">
        <f t="shared" si="1"/>
        <v>4965.5</v>
      </c>
      <c r="G34">
        <f t="shared" si="3"/>
        <v>-3.2849999988684431E-3</v>
      </c>
      <c r="I34">
        <f>+G34</f>
        <v>-3.2849999988684431E-3</v>
      </c>
      <c r="Q34" s="1">
        <f t="shared" si="2"/>
        <v>39551.871599999999</v>
      </c>
    </row>
    <row r="35" spans="1:17">
      <c r="A35" s="34" t="s">
        <v>51</v>
      </c>
      <c r="B35" s="33" t="s">
        <v>34</v>
      </c>
      <c r="C35" s="34">
        <v>54570.559099999999</v>
      </c>
      <c r="D35" s="34">
        <v>8.9999999999999998E-4</v>
      </c>
      <c r="E35">
        <f t="shared" si="0"/>
        <v>4965.9890620437036</v>
      </c>
      <c r="F35">
        <f t="shared" si="1"/>
        <v>4966</v>
      </c>
      <c r="G35">
        <f t="shared" si="3"/>
        <v>-4.1199999977834523E-3</v>
      </c>
      <c r="I35">
        <f>+G35</f>
        <v>-4.1199999977834523E-3</v>
      </c>
      <c r="Q35" s="1">
        <f t="shared" si="2"/>
        <v>39552.059099999999</v>
      </c>
    </row>
    <row r="36" spans="1:17">
      <c r="A36" s="15" t="s">
        <v>59</v>
      </c>
      <c r="B36" s="38" t="s">
        <v>34</v>
      </c>
      <c r="C36" s="15">
        <v>54933.481299999999</v>
      </c>
      <c r="D36" s="15">
        <v>5.0000000000000001E-4</v>
      </c>
      <c r="E36" s="36">
        <f t="shared" si="0"/>
        <v>5929.4908009663704</v>
      </c>
      <c r="F36">
        <f t="shared" si="1"/>
        <v>5929.5</v>
      </c>
      <c r="G36">
        <f t="shared" si="3"/>
        <v>-3.4649999943212606E-3</v>
      </c>
      <c r="I36">
        <f>+G36</f>
        <v>-3.4649999943212606E-3</v>
      </c>
      <c r="Q36" s="1">
        <f t="shared" si="2"/>
        <v>39914.981299999999</v>
      </c>
    </row>
    <row r="37" spans="1:17">
      <c r="A37" s="39" t="s">
        <v>55</v>
      </c>
      <c r="B37" s="36"/>
      <c r="C37" s="34">
        <v>54937.812299999998</v>
      </c>
      <c r="D37" s="34">
        <v>1E-4</v>
      </c>
      <c r="E37" s="36">
        <f t="shared" si="0"/>
        <v>5940.9889293015131</v>
      </c>
      <c r="F37">
        <f t="shared" si="1"/>
        <v>5941</v>
      </c>
      <c r="G37">
        <f t="shared" si="3"/>
        <v>-4.1700000001583248E-3</v>
      </c>
      <c r="K37">
        <f>+G37</f>
        <v>-4.1700000001583248E-3</v>
      </c>
      <c r="Q37" s="1">
        <f t="shared" si="2"/>
        <v>39919.312299999998</v>
      </c>
    </row>
    <row r="38" spans="1:17">
      <c r="A38" s="15" t="s">
        <v>59</v>
      </c>
      <c r="B38" s="38" t="s">
        <v>34</v>
      </c>
      <c r="C38" s="15">
        <v>54968.511899999998</v>
      </c>
      <c r="D38" s="15">
        <v>1E-3</v>
      </c>
      <c r="E38" s="36">
        <f t="shared" si="0"/>
        <v>6022.4915708710569</v>
      </c>
      <c r="F38">
        <f t="shared" si="1"/>
        <v>6022.5</v>
      </c>
      <c r="G38">
        <f t="shared" si="3"/>
        <v>-3.174999998009298E-3</v>
      </c>
      <c r="I38">
        <f t="shared" ref="I38:I48" si="4">+G38</f>
        <v>-3.174999998009298E-3</v>
      </c>
      <c r="Q38" s="1">
        <f t="shared" si="2"/>
        <v>39950.011899999998</v>
      </c>
    </row>
    <row r="39" spans="1:17">
      <c r="A39" s="15" t="s">
        <v>53</v>
      </c>
      <c r="B39" s="38" t="s">
        <v>36</v>
      </c>
      <c r="C39" s="15">
        <v>55015.406199999998</v>
      </c>
      <c r="D39" s="15">
        <v>5.0000000000000001E-4</v>
      </c>
      <c r="E39" s="36">
        <f t="shared" si="0"/>
        <v>6146.988610720261</v>
      </c>
      <c r="F39">
        <f t="shared" si="1"/>
        <v>6147</v>
      </c>
      <c r="G39">
        <f t="shared" si="3"/>
        <v>-4.2899999971268699E-3</v>
      </c>
      <c r="I39">
        <f t="shared" si="4"/>
        <v>-4.2899999971268699E-3</v>
      </c>
      <c r="Q39" s="1">
        <f t="shared" si="2"/>
        <v>39996.906199999998</v>
      </c>
    </row>
    <row r="40" spans="1:17">
      <c r="A40" s="44" t="s">
        <v>66</v>
      </c>
      <c r="B40" s="37" t="s">
        <v>34</v>
      </c>
      <c r="C40" s="34">
        <v>55266.455699999999</v>
      </c>
      <c r="D40" s="45">
        <v>4.0000000000000002E-4</v>
      </c>
      <c r="E40" s="36">
        <f t="shared" si="0"/>
        <v>6813.4858098600944</v>
      </c>
      <c r="F40">
        <f t="shared" si="1"/>
        <v>6813.5</v>
      </c>
      <c r="G40">
        <f t="shared" si="3"/>
        <v>-5.3449999977601692E-3</v>
      </c>
      <c r="I40">
        <f t="shared" si="4"/>
        <v>-5.3449999977601692E-3</v>
      </c>
      <c r="Q40" s="1">
        <f t="shared" si="2"/>
        <v>40247.955699999999</v>
      </c>
    </row>
    <row r="41" spans="1:17">
      <c r="A41" s="44" t="s">
        <v>66</v>
      </c>
      <c r="B41" s="37" t="s">
        <v>34</v>
      </c>
      <c r="C41" s="34">
        <v>55309.396200000003</v>
      </c>
      <c r="D41" s="45">
        <v>2.0000000000000001E-4</v>
      </c>
      <c r="E41" s="36">
        <f t="shared" si="0"/>
        <v>6927.4861284413573</v>
      </c>
      <c r="F41">
        <f t="shared" si="1"/>
        <v>6927.5</v>
      </c>
      <c r="G41">
        <f t="shared" si="3"/>
        <v>-5.2249999935156666E-3</v>
      </c>
      <c r="I41">
        <f t="shared" si="4"/>
        <v>-5.2249999935156666E-3</v>
      </c>
      <c r="Q41" s="1">
        <f t="shared" si="2"/>
        <v>40290.896200000003</v>
      </c>
    </row>
    <row r="42" spans="1:17">
      <c r="A42" s="15" t="s">
        <v>54</v>
      </c>
      <c r="B42" s="38" t="s">
        <v>34</v>
      </c>
      <c r="C42" s="15">
        <v>55364.768199999999</v>
      </c>
      <c r="D42" s="15">
        <v>4.0000000000000002E-4</v>
      </c>
      <c r="E42" s="36">
        <f t="shared" si="0"/>
        <v>7074.4901372554268</v>
      </c>
      <c r="F42">
        <f t="shared" si="1"/>
        <v>7074.5</v>
      </c>
      <c r="G42">
        <f t="shared" si="3"/>
        <v>-3.7149999989196658E-3</v>
      </c>
      <c r="I42">
        <f t="shared" si="4"/>
        <v>-3.7149999989196658E-3</v>
      </c>
      <c r="Q42" s="1">
        <f t="shared" si="2"/>
        <v>40346.268199999999</v>
      </c>
    </row>
    <row r="43" spans="1:17">
      <c r="A43" s="41" t="s">
        <v>58</v>
      </c>
      <c r="B43" s="33" t="s">
        <v>36</v>
      </c>
      <c r="C43" s="34">
        <v>55398.476900000001</v>
      </c>
      <c r="D43" s="34">
        <v>2.9999999999999997E-4</v>
      </c>
      <c r="E43" s="36">
        <f t="shared" si="0"/>
        <v>7163.9814691905503</v>
      </c>
      <c r="F43">
        <f t="shared" si="1"/>
        <v>7164</v>
      </c>
      <c r="G43">
        <f t="shared" si="3"/>
        <v>-6.9799999982933514E-3</v>
      </c>
      <c r="I43">
        <f t="shared" si="4"/>
        <v>-6.9799999982933514E-3</v>
      </c>
      <c r="Q43" s="1">
        <f t="shared" si="2"/>
        <v>40379.976900000001</v>
      </c>
    </row>
    <row r="44" spans="1:17">
      <c r="A44" s="41" t="s">
        <v>64</v>
      </c>
      <c r="B44" s="33" t="s">
        <v>34</v>
      </c>
      <c r="C44" s="34">
        <v>55621.65468</v>
      </c>
      <c r="D44" s="34">
        <v>1E-4</v>
      </c>
      <c r="E44" s="36">
        <f t="shared" si="0"/>
        <v>7756.4836063397743</v>
      </c>
      <c r="F44">
        <f t="shared" si="1"/>
        <v>7756.5</v>
      </c>
      <c r="G44">
        <f t="shared" si="3"/>
        <v>-6.1749999949824996E-3</v>
      </c>
      <c r="I44">
        <f t="shared" si="4"/>
        <v>-6.1749999949824996E-3</v>
      </c>
      <c r="Q44" s="1">
        <f t="shared" si="2"/>
        <v>40603.15468</v>
      </c>
    </row>
    <row r="45" spans="1:17">
      <c r="A45" s="15" t="s">
        <v>60</v>
      </c>
      <c r="B45" s="38" t="s">
        <v>34</v>
      </c>
      <c r="C45" s="15">
        <v>55643.879300000001</v>
      </c>
      <c r="D45" s="15">
        <v>6.9999999999999999E-4</v>
      </c>
      <c r="E45" s="36">
        <f t="shared" si="0"/>
        <v>7815.4865001194776</v>
      </c>
      <c r="F45">
        <f t="shared" si="1"/>
        <v>7815.5</v>
      </c>
      <c r="G45">
        <f t="shared" si="3"/>
        <v>-5.0849999970523641E-3</v>
      </c>
      <c r="I45">
        <f t="shared" si="4"/>
        <v>-5.0849999970523641E-3</v>
      </c>
      <c r="Q45" s="1">
        <f t="shared" si="2"/>
        <v>40625.379300000001</v>
      </c>
    </row>
    <row r="46" spans="1:17">
      <c r="A46" s="15" t="s">
        <v>61</v>
      </c>
      <c r="B46" s="38" t="s">
        <v>34</v>
      </c>
      <c r="C46" s="15">
        <v>55654.424700000003</v>
      </c>
      <c r="D46" s="15">
        <v>2.2000000000000001E-3</v>
      </c>
      <c r="E46" s="36">
        <f t="shared" si="0"/>
        <v>7843.4828895319679</v>
      </c>
      <c r="F46">
        <f t="shared" si="1"/>
        <v>7843.5</v>
      </c>
      <c r="G46">
        <f t="shared" si="3"/>
        <v>-6.4449999917997047E-3</v>
      </c>
      <c r="I46">
        <f t="shared" si="4"/>
        <v>-6.4449999917997047E-3</v>
      </c>
      <c r="Q46" s="1">
        <f t="shared" si="2"/>
        <v>40635.924700000003</v>
      </c>
    </row>
    <row r="47" spans="1:17">
      <c r="A47" s="15" t="s">
        <v>61</v>
      </c>
      <c r="B47" s="38" t="s">
        <v>34</v>
      </c>
      <c r="C47" s="15">
        <v>55654.613799999999</v>
      </c>
      <c r="D47" s="15">
        <v>1.6000000000000001E-3</v>
      </c>
      <c r="E47" s="36">
        <f t="shared" si="0"/>
        <v>7843.9849204874354</v>
      </c>
      <c r="F47">
        <f t="shared" si="1"/>
        <v>7844</v>
      </c>
      <c r="G47">
        <f t="shared" si="3"/>
        <v>-5.6799999947543256E-3</v>
      </c>
      <c r="I47">
        <f t="shared" si="4"/>
        <v>-5.6799999947543256E-3</v>
      </c>
      <c r="Q47" s="1">
        <f t="shared" si="2"/>
        <v>40636.113799999999</v>
      </c>
    </row>
    <row r="48" spans="1:17">
      <c r="A48" s="41" t="s">
        <v>64</v>
      </c>
      <c r="B48" s="33" t="s">
        <v>36</v>
      </c>
      <c r="C48" s="34">
        <v>55671.563800000004</v>
      </c>
      <c r="D48" s="34">
        <v>1E-4</v>
      </c>
      <c r="E48" s="36">
        <f t="shared" si="0"/>
        <v>7888.9845222608828</v>
      </c>
      <c r="F48">
        <f t="shared" si="1"/>
        <v>7889</v>
      </c>
      <c r="G48">
        <f t="shared" si="3"/>
        <v>-5.8299999946029857E-3</v>
      </c>
      <c r="I48">
        <f t="shared" si="4"/>
        <v>-5.8299999946029857E-3</v>
      </c>
      <c r="Q48" s="1">
        <f t="shared" si="2"/>
        <v>40653.063800000004</v>
      </c>
    </row>
    <row r="49" spans="1:18">
      <c r="A49" s="35" t="s">
        <v>63</v>
      </c>
      <c r="B49" s="36"/>
      <c r="C49" s="34">
        <v>55938.0573</v>
      </c>
      <c r="D49" s="34">
        <v>2.0000000000000001E-4</v>
      </c>
      <c r="E49" s="36">
        <f t="shared" si="0"/>
        <v>8596.4831284678985</v>
      </c>
      <c r="F49">
        <f t="shared" si="1"/>
        <v>8596.5</v>
      </c>
      <c r="G49">
        <f t="shared" si="3"/>
        <v>-6.3549999977112748E-3</v>
      </c>
      <c r="K49">
        <f>+G49</f>
        <v>-6.3549999977112748E-3</v>
      </c>
      <c r="O49">
        <f t="shared" ref="O49:O60" ca="1" si="5">+C$11+C$12*$F49</f>
        <v>-7.8931634097920023E-3</v>
      </c>
      <c r="Q49" s="1">
        <f t="shared" si="2"/>
        <v>40919.5573</v>
      </c>
    </row>
    <row r="50" spans="1:18">
      <c r="A50" s="41" t="s">
        <v>65</v>
      </c>
      <c r="B50" s="33" t="s">
        <v>36</v>
      </c>
      <c r="C50" s="34">
        <v>56009.434600000001</v>
      </c>
      <c r="D50" s="34">
        <v>1.1999999999999999E-3</v>
      </c>
      <c r="E50" s="36">
        <f t="shared" si="0"/>
        <v>8785.9787081530358</v>
      </c>
      <c r="F50">
        <f t="shared" si="1"/>
        <v>8786</v>
      </c>
      <c r="G50">
        <f t="shared" si="3"/>
        <v>-8.0199999938486144E-3</v>
      </c>
      <c r="I50">
        <f>+G50</f>
        <v>-8.0199999938486144E-3</v>
      </c>
      <c r="O50">
        <f t="shared" ca="1" si="5"/>
        <v>-8.2431496013409284E-3</v>
      </c>
      <c r="Q50" s="1">
        <f t="shared" si="2"/>
        <v>40990.934600000001</v>
      </c>
    </row>
    <row r="51" spans="1:18">
      <c r="A51" s="41" t="s">
        <v>64</v>
      </c>
      <c r="B51" s="33" t="s">
        <v>34</v>
      </c>
      <c r="C51" s="34">
        <v>56009.623890000003</v>
      </c>
      <c r="D51" s="34">
        <v>2.0000000000000001E-4</v>
      </c>
      <c r="E51" s="36">
        <f t="shared" si="0"/>
        <v>8786.4812435288331</v>
      </c>
      <c r="F51">
        <f t="shared" si="1"/>
        <v>8786.5</v>
      </c>
      <c r="G51">
        <f t="shared" si="3"/>
        <v>-7.0649999979650602E-3</v>
      </c>
      <c r="I51">
        <f>+G51</f>
        <v>-7.0649999979650602E-3</v>
      </c>
      <c r="O51">
        <f t="shared" ca="1" si="5"/>
        <v>-8.2440730477566278E-3</v>
      </c>
      <c r="Q51" s="1">
        <f t="shared" si="2"/>
        <v>40991.123890000003</v>
      </c>
    </row>
    <row r="52" spans="1:18">
      <c r="A52" s="41" t="s">
        <v>65</v>
      </c>
      <c r="B52" s="33" t="s">
        <v>34</v>
      </c>
      <c r="C52" s="34">
        <v>56009.623899999999</v>
      </c>
      <c r="D52" s="34">
        <v>8.9999999999999998E-4</v>
      </c>
      <c r="E52" s="36">
        <f t="shared" si="0"/>
        <v>8786.48127007726</v>
      </c>
      <c r="F52">
        <f t="shared" si="1"/>
        <v>8786.5</v>
      </c>
      <c r="G52">
        <f t="shared" si="3"/>
        <v>-7.0550000018556602E-3</v>
      </c>
      <c r="I52">
        <f>+G52</f>
        <v>-7.0550000018556602E-3</v>
      </c>
      <c r="O52">
        <f t="shared" ca="1" si="5"/>
        <v>-8.2440730477566278E-3</v>
      </c>
      <c r="Q52" s="1">
        <f t="shared" si="2"/>
        <v>40991.123899999999</v>
      </c>
    </row>
    <row r="53" spans="1:18">
      <c r="A53" s="34" t="s">
        <v>62</v>
      </c>
      <c r="B53" s="33" t="s">
        <v>36</v>
      </c>
      <c r="C53" s="34">
        <v>56018.850899999998</v>
      </c>
      <c r="D53" s="34">
        <v>2.0000000000000001E-4</v>
      </c>
      <c r="E53" s="36">
        <f t="shared" si="0"/>
        <v>8810.9775134733336</v>
      </c>
      <c r="F53">
        <f t="shared" si="1"/>
        <v>8811</v>
      </c>
      <c r="G53">
        <f t="shared" si="3"/>
        <v>-8.4700000006705523E-3</v>
      </c>
      <c r="I53">
        <f>+G53</f>
        <v>-8.4700000006705523E-3</v>
      </c>
      <c r="O53">
        <f t="shared" ca="1" si="5"/>
        <v>-8.2893219221257478E-3</v>
      </c>
      <c r="Q53" s="1">
        <f t="shared" si="2"/>
        <v>41000.350899999998</v>
      </c>
    </row>
    <row r="54" spans="1:18">
      <c r="A54" s="42" t="s">
        <v>67</v>
      </c>
      <c r="B54" s="36"/>
      <c r="C54" s="34">
        <v>56356.911999999997</v>
      </c>
      <c r="D54" s="34">
        <v>1E-4</v>
      </c>
      <c r="E54" s="36">
        <f t="shared" si="0"/>
        <v>9708.4769161334843</v>
      </c>
      <c r="F54">
        <f t="shared" si="1"/>
        <v>9708.5</v>
      </c>
      <c r="G54">
        <f t="shared" si="3"/>
        <v>-8.6949999968055636E-3</v>
      </c>
      <c r="K54">
        <f>+G54</f>
        <v>-8.6949999968055636E-3</v>
      </c>
      <c r="O54">
        <f t="shared" ca="1" si="5"/>
        <v>-9.9469082383007428E-3</v>
      </c>
      <c r="Q54" s="1">
        <f t="shared" si="2"/>
        <v>41338.411999999997</v>
      </c>
    </row>
    <row r="55" spans="1:18">
      <c r="A55" s="41" t="s">
        <v>64</v>
      </c>
      <c r="B55" s="33" t="s">
        <v>34</v>
      </c>
      <c r="C55" s="34">
        <v>56433.367530000003</v>
      </c>
      <c r="D55" s="34">
        <v>2.0000000000000001E-4</v>
      </c>
      <c r="E55" s="36">
        <f t="shared" si="0"/>
        <v>9911.4544030583966</v>
      </c>
      <c r="F55">
        <f t="shared" si="1"/>
        <v>9911.5</v>
      </c>
      <c r="G55">
        <f t="shared" si="3"/>
        <v>-1.7174999993585516E-2</v>
      </c>
      <c r="O55">
        <f t="shared" ca="1" si="5"/>
        <v>-1.0321827483073471E-2</v>
      </c>
      <c r="Q55" s="1">
        <f t="shared" si="2"/>
        <v>41414.867530000003</v>
      </c>
      <c r="R55">
        <f>+G55</f>
        <v>-1.7174999993585516E-2</v>
      </c>
    </row>
    <row r="56" spans="1:18">
      <c r="A56" s="43" t="s">
        <v>68</v>
      </c>
      <c r="B56" s="46"/>
      <c r="C56" s="43">
        <v>56433.37545</v>
      </c>
      <c r="D56" s="43">
        <v>2.2000000000000001E-4</v>
      </c>
      <c r="E56" s="36">
        <f t="shared" si="0"/>
        <v>9911.4754294209852</v>
      </c>
      <c r="F56">
        <f t="shared" si="1"/>
        <v>9911.5</v>
      </c>
      <c r="G56">
        <f t="shared" si="3"/>
        <v>-9.2549999972106889E-3</v>
      </c>
      <c r="O56">
        <f t="shared" ca="1" si="5"/>
        <v>-1.0321827483073471E-2</v>
      </c>
      <c r="Q56" s="1">
        <f t="shared" si="2"/>
        <v>41414.87545</v>
      </c>
    </row>
    <row r="57" spans="1:18">
      <c r="A57" s="43" t="s">
        <v>69</v>
      </c>
      <c r="B57" s="46" t="s">
        <v>36</v>
      </c>
      <c r="C57" s="47">
        <v>56745.4444</v>
      </c>
      <c r="D57" s="43">
        <v>2.0000000000000001E-4</v>
      </c>
      <c r="E57" s="36">
        <f t="shared" si="0"/>
        <v>10739.969734781118</v>
      </c>
      <c r="F57">
        <f t="shared" si="1"/>
        <v>10740</v>
      </c>
      <c r="G57">
        <f t="shared" si="3"/>
        <v>-1.1399999995774124E-2</v>
      </c>
      <c r="O57">
        <f t="shared" ca="1" si="5"/>
        <v>-1.1851978193882362E-2</v>
      </c>
      <c r="Q57" s="1">
        <f t="shared" si="2"/>
        <v>41726.9444</v>
      </c>
    </row>
    <row r="58" spans="1:18">
      <c r="A58" s="43" t="s">
        <v>69</v>
      </c>
      <c r="B58" s="46" t="s">
        <v>34</v>
      </c>
      <c r="C58" s="47">
        <v>56798.366950000003</v>
      </c>
      <c r="D58" s="43">
        <v>2.0000000000000001E-4</v>
      </c>
      <c r="E58" s="36">
        <f t="shared" si="0"/>
        <v>10880.470836541286</v>
      </c>
      <c r="F58">
        <f t="shared" si="1"/>
        <v>10880.5</v>
      </c>
      <c r="G58">
        <f t="shared" si="3"/>
        <v>-1.098499999352498E-2</v>
      </c>
      <c r="O58">
        <f t="shared" ca="1" si="5"/>
        <v>-1.2111466636693045E-2</v>
      </c>
      <c r="Q58" s="1">
        <f t="shared" si="2"/>
        <v>41779.866950000003</v>
      </c>
    </row>
    <row r="59" spans="1:18">
      <c r="A59" s="48" t="s">
        <v>70</v>
      </c>
      <c r="B59" s="36"/>
      <c r="C59" s="34">
        <v>57465.822200000002</v>
      </c>
      <c r="D59" s="34">
        <v>2.9999999999999997E-4</v>
      </c>
      <c r="E59" s="36">
        <f t="shared" si="0"/>
        <v>12652.460243714671</v>
      </c>
      <c r="F59">
        <f t="shared" si="1"/>
        <v>12652.5</v>
      </c>
      <c r="G59">
        <f t="shared" si="3"/>
        <v>-1.4974999990954529E-2</v>
      </c>
      <c r="K59">
        <f>+G59</f>
        <v>-1.4974999990954529E-2</v>
      </c>
      <c r="O59">
        <f t="shared" ca="1" si="5"/>
        <v>-1.5384160733920996E-2</v>
      </c>
      <c r="Q59" s="1">
        <f t="shared" si="2"/>
        <v>42447.322200000002</v>
      </c>
    </row>
    <row r="60" spans="1:18">
      <c r="A60" s="48" t="s">
        <v>70</v>
      </c>
      <c r="B60" s="36"/>
      <c r="C60" s="34">
        <v>57492.753700000001</v>
      </c>
      <c r="D60" s="34">
        <v>2.9999999999999997E-4</v>
      </c>
      <c r="E60" s="36">
        <f t="shared" si="0"/>
        <v>12723.959168502945</v>
      </c>
      <c r="F60">
        <f t="shared" si="1"/>
        <v>12724</v>
      </c>
      <c r="G60">
        <f t="shared" si="3"/>
        <v>-1.5379999997094274E-2</v>
      </c>
      <c r="K60">
        <f>+G60</f>
        <v>-1.5379999997094274E-2</v>
      </c>
      <c r="O60">
        <f t="shared" ca="1" si="5"/>
        <v>-1.5516213571365579E-2</v>
      </c>
      <c r="Q60" s="1">
        <f t="shared" si="2"/>
        <v>42474.253700000001</v>
      </c>
    </row>
    <row r="61" spans="1:18">
      <c r="A61" s="36"/>
      <c r="B61" s="36"/>
      <c r="C61" s="36"/>
      <c r="D61" s="36"/>
      <c r="E61" s="36"/>
    </row>
    <row r="62" spans="1:18">
      <c r="A62" s="36"/>
      <c r="B62" s="36"/>
      <c r="C62" s="36"/>
      <c r="D62" s="36"/>
      <c r="E62" s="36"/>
    </row>
    <row r="63" spans="1:18">
      <c r="A63" s="36"/>
      <c r="B63" s="36"/>
      <c r="C63" s="36"/>
      <c r="D63" s="36"/>
      <c r="E63" s="36"/>
    </row>
    <row r="64" spans="1:18">
      <c r="A64" s="36"/>
      <c r="B64" s="36"/>
      <c r="C64" s="36"/>
      <c r="D64" s="36"/>
      <c r="E64" s="36"/>
    </row>
    <row r="65" spans="1:5">
      <c r="A65" s="36"/>
      <c r="B65" s="36"/>
      <c r="C65" s="36"/>
      <c r="D65" s="36"/>
      <c r="E65" s="36"/>
    </row>
    <row r="66" spans="1:5">
      <c r="A66" s="36"/>
      <c r="B66" s="36"/>
      <c r="C66" s="36"/>
      <c r="D66" s="36"/>
      <c r="E66" s="36"/>
    </row>
    <row r="67" spans="1:5">
      <c r="A67" s="36"/>
      <c r="B67" s="36"/>
      <c r="C67" s="36"/>
      <c r="D67" s="36"/>
      <c r="E67" s="36"/>
    </row>
    <row r="68" spans="1:5">
      <c r="A68" s="36"/>
      <c r="B68" s="36"/>
      <c r="C68" s="36"/>
      <c r="D68" s="36"/>
      <c r="E68" s="36"/>
    </row>
    <row r="69" spans="1:5">
      <c r="A69" s="36"/>
      <c r="B69" s="36"/>
      <c r="C69" s="36"/>
      <c r="D69" s="36"/>
      <c r="E69" s="36"/>
    </row>
    <row r="70" spans="1:5">
      <c r="A70" s="36"/>
      <c r="B70" s="36"/>
      <c r="C70" s="36"/>
      <c r="D70" s="36"/>
      <c r="E70" s="36"/>
    </row>
    <row r="71" spans="1:5">
      <c r="A71" s="36"/>
      <c r="B71" s="36"/>
      <c r="C71" s="36"/>
      <c r="D71" s="36"/>
      <c r="E71" s="36"/>
    </row>
    <row r="72" spans="1:5">
      <c r="A72" s="36"/>
      <c r="B72" s="36"/>
      <c r="C72" s="36"/>
      <c r="D72" s="36"/>
      <c r="E72" s="36"/>
    </row>
    <row r="73" spans="1:5">
      <c r="A73" s="36"/>
      <c r="B73" s="36"/>
      <c r="C73" s="36"/>
      <c r="D73" s="36"/>
      <c r="E73" s="36"/>
    </row>
    <row r="74" spans="1:5">
      <c r="A74" s="36"/>
      <c r="B74" s="36"/>
      <c r="C74" s="36"/>
      <c r="D74" s="36"/>
      <c r="E74" s="36"/>
    </row>
    <row r="75" spans="1:5">
      <c r="A75" s="36"/>
      <c r="B75" s="36"/>
      <c r="C75" s="36"/>
      <c r="D75" s="36"/>
      <c r="E75" s="36"/>
    </row>
    <row r="76" spans="1:5">
      <c r="A76" s="36"/>
      <c r="B76" s="36"/>
      <c r="C76" s="36"/>
      <c r="D76" s="36"/>
      <c r="E76" s="36"/>
    </row>
    <row r="77" spans="1:5">
      <c r="A77" s="36"/>
      <c r="B77" s="36"/>
      <c r="C77" s="36"/>
      <c r="D77" s="36"/>
      <c r="E77" s="36"/>
    </row>
    <row r="78" spans="1:5">
      <c r="A78" s="36"/>
      <c r="B78" s="36"/>
      <c r="C78" s="36"/>
      <c r="D78" s="36"/>
      <c r="E78" s="36"/>
    </row>
    <row r="79" spans="1:5">
      <c r="A79" s="36"/>
      <c r="B79" s="36"/>
      <c r="C79" s="36"/>
      <c r="D79" s="36"/>
      <c r="E79" s="36"/>
    </row>
    <row r="80" spans="1:5">
      <c r="A80" s="36"/>
      <c r="B80" s="36"/>
      <c r="C80" s="36"/>
      <c r="D80" s="36"/>
      <c r="E80" s="36"/>
    </row>
    <row r="81" spans="1:5">
      <c r="A81" s="36"/>
      <c r="B81" s="36"/>
      <c r="C81" s="36"/>
      <c r="D81" s="36"/>
      <c r="E81" s="36"/>
    </row>
    <row r="82" spans="1:5">
      <c r="A82" s="36"/>
      <c r="B82" s="36"/>
      <c r="C82" s="36"/>
      <c r="D82" s="36"/>
      <c r="E82" s="36"/>
    </row>
    <row r="83" spans="1:5">
      <c r="A83" s="36"/>
      <c r="B83" s="36"/>
      <c r="C83" s="36"/>
      <c r="D83" s="36"/>
      <c r="E83" s="36"/>
    </row>
    <row r="84" spans="1:5">
      <c r="A84" s="36"/>
      <c r="B84" s="36"/>
      <c r="C84" s="36"/>
      <c r="D84" s="36"/>
      <c r="E84" s="36"/>
    </row>
    <row r="85" spans="1:5">
      <c r="A85" s="36"/>
      <c r="B85" s="36"/>
      <c r="C85" s="36"/>
      <c r="D85" s="36"/>
      <c r="E85" s="36"/>
    </row>
    <row r="86" spans="1:5">
      <c r="A86" s="36"/>
      <c r="B86" s="36"/>
      <c r="C86" s="36"/>
      <c r="D86" s="36"/>
      <c r="E86" s="36"/>
    </row>
    <row r="87" spans="1:5">
      <c r="A87" s="36"/>
      <c r="B87" s="36"/>
      <c r="C87" s="36"/>
      <c r="D87" s="36"/>
      <c r="E87" s="36"/>
    </row>
    <row r="88" spans="1:5">
      <c r="A88" s="36"/>
      <c r="B88" s="36"/>
      <c r="C88" s="36"/>
      <c r="D88" s="36"/>
      <c r="E88" s="36"/>
    </row>
    <row r="89" spans="1:5">
      <c r="A89" s="36"/>
      <c r="B89" s="36"/>
      <c r="C89" s="36"/>
      <c r="D89" s="36"/>
      <c r="E89" s="36"/>
    </row>
    <row r="90" spans="1:5">
      <c r="A90" s="36"/>
      <c r="B90" s="36"/>
      <c r="C90" s="36"/>
      <c r="D90" s="36"/>
      <c r="E90" s="36"/>
    </row>
    <row r="91" spans="1:5">
      <c r="A91" s="36"/>
      <c r="B91" s="36"/>
      <c r="C91" s="36"/>
      <c r="D91" s="36"/>
      <c r="E91" s="36"/>
    </row>
    <row r="92" spans="1:5">
      <c r="A92" s="36"/>
      <c r="B92" s="36"/>
      <c r="C92" s="36"/>
      <c r="D92" s="36"/>
      <c r="E92" s="36"/>
    </row>
    <row r="93" spans="1:5">
      <c r="A93" s="36"/>
      <c r="B93" s="36"/>
      <c r="C93" s="36"/>
      <c r="D93" s="36"/>
      <c r="E93" s="36"/>
    </row>
    <row r="94" spans="1:5">
      <c r="A94" s="36"/>
      <c r="B94" s="36"/>
      <c r="C94" s="36"/>
      <c r="D94" s="36"/>
      <c r="E94" s="36"/>
    </row>
    <row r="95" spans="1:5">
      <c r="A95" s="36"/>
      <c r="B95" s="36"/>
      <c r="C95" s="36"/>
      <c r="D95" s="36"/>
      <c r="E95" s="36"/>
    </row>
    <row r="96" spans="1:5">
      <c r="A96" s="36"/>
      <c r="B96" s="36"/>
      <c r="C96" s="36"/>
      <c r="D96" s="36"/>
      <c r="E96" s="36"/>
    </row>
    <row r="97" spans="1:5">
      <c r="A97" s="36"/>
      <c r="B97" s="36"/>
      <c r="C97" s="36"/>
      <c r="D97" s="36"/>
      <c r="E97" s="36"/>
    </row>
    <row r="98" spans="1:5">
      <c r="A98" s="36"/>
      <c r="B98" s="36"/>
      <c r="C98" s="36"/>
      <c r="D98" s="36"/>
      <c r="E98" s="36"/>
    </row>
    <row r="99" spans="1:5">
      <c r="A99" s="36"/>
      <c r="B99" s="36"/>
      <c r="C99" s="36"/>
      <c r="D99" s="36"/>
      <c r="E99" s="36"/>
    </row>
    <row r="100" spans="1:5">
      <c r="A100" s="36"/>
      <c r="B100" s="36"/>
      <c r="C100" s="36"/>
      <c r="D100" s="36"/>
      <c r="E100" s="36"/>
    </row>
    <row r="101" spans="1:5">
      <c r="A101" s="36"/>
      <c r="B101" s="36"/>
      <c r="C101" s="36"/>
      <c r="D101" s="36"/>
      <c r="E101" s="36"/>
    </row>
    <row r="102" spans="1:5">
      <c r="A102" s="36"/>
      <c r="B102" s="36"/>
      <c r="C102" s="36"/>
      <c r="D102" s="36"/>
      <c r="E102" s="36"/>
    </row>
    <row r="103" spans="1:5">
      <c r="A103" s="36"/>
      <c r="B103" s="36"/>
      <c r="C103" s="36"/>
      <c r="D103" s="36"/>
      <c r="E103" s="36"/>
    </row>
    <row r="104" spans="1:5">
      <c r="A104" s="36"/>
      <c r="B104" s="36"/>
      <c r="C104" s="36"/>
      <c r="D104" s="36"/>
      <c r="E104" s="36"/>
    </row>
    <row r="105" spans="1:5">
      <c r="A105" s="36"/>
      <c r="B105" s="36"/>
      <c r="C105" s="36"/>
      <c r="D105" s="36"/>
      <c r="E105" s="36"/>
    </row>
    <row r="106" spans="1:5">
      <c r="A106" s="36"/>
      <c r="B106" s="36"/>
      <c r="C106" s="36"/>
      <c r="D106" s="36"/>
      <c r="E106" s="36"/>
    </row>
    <row r="107" spans="1:5">
      <c r="A107" s="36"/>
      <c r="B107" s="36"/>
      <c r="C107" s="36"/>
      <c r="D107" s="36"/>
      <c r="E107" s="36"/>
    </row>
    <row r="108" spans="1:5">
      <c r="A108" s="36"/>
      <c r="B108" s="36"/>
      <c r="C108" s="36"/>
      <c r="D108" s="36"/>
      <c r="E108" s="36"/>
    </row>
    <row r="109" spans="1:5">
      <c r="A109" s="36"/>
      <c r="B109" s="36"/>
      <c r="C109" s="36"/>
      <c r="D109" s="36"/>
      <c r="E109" s="36"/>
    </row>
    <row r="110" spans="1:5">
      <c r="A110" s="36"/>
      <c r="B110" s="36"/>
      <c r="C110" s="36"/>
      <c r="D110" s="36"/>
      <c r="E110" s="36"/>
    </row>
    <row r="111" spans="1:5">
      <c r="A111" s="36"/>
      <c r="B111" s="36"/>
      <c r="C111" s="36"/>
      <c r="D111" s="36"/>
      <c r="E111" s="36"/>
    </row>
    <row r="112" spans="1:5">
      <c r="A112" s="36"/>
      <c r="B112" s="36"/>
      <c r="C112" s="36"/>
      <c r="D112" s="36"/>
      <c r="E112" s="36"/>
    </row>
    <row r="113" spans="1:5">
      <c r="A113" s="36"/>
      <c r="B113" s="36"/>
      <c r="C113" s="36"/>
      <c r="D113" s="36"/>
      <c r="E113" s="36"/>
    </row>
    <row r="114" spans="1:5">
      <c r="A114" s="36"/>
      <c r="B114" s="36"/>
      <c r="C114" s="36"/>
      <c r="D114" s="36"/>
      <c r="E114" s="36"/>
    </row>
    <row r="115" spans="1:5">
      <c r="A115" s="36"/>
      <c r="B115" s="36"/>
      <c r="C115" s="36"/>
      <c r="D115" s="36"/>
      <c r="E115" s="36"/>
    </row>
    <row r="116" spans="1:5">
      <c r="A116" s="36"/>
      <c r="B116" s="36"/>
      <c r="C116" s="36"/>
      <c r="D116" s="36"/>
      <c r="E116" s="36"/>
    </row>
    <row r="117" spans="1:5">
      <c r="A117" s="36"/>
      <c r="B117" s="36"/>
      <c r="C117" s="36"/>
      <c r="D117" s="36"/>
      <c r="E117" s="36"/>
    </row>
    <row r="118" spans="1:5">
      <c r="A118" s="36"/>
      <c r="B118" s="36"/>
      <c r="C118" s="36"/>
      <c r="D118" s="36"/>
      <c r="E118" s="36"/>
    </row>
    <row r="119" spans="1:5">
      <c r="A119" s="36"/>
      <c r="B119" s="36"/>
      <c r="C119" s="36"/>
      <c r="D119" s="36"/>
      <c r="E119" s="36"/>
    </row>
    <row r="120" spans="1:5">
      <c r="A120" s="36"/>
      <c r="B120" s="36"/>
      <c r="C120" s="36"/>
      <c r="D120" s="36"/>
      <c r="E120" s="36"/>
    </row>
    <row r="121" spans="1:5">
      <c r="A121" s="36"/>
      <c r="B121" s="36"/>
      <c r="C121" s="36"/>
      <c r="D121" s="36"/>
      <c r="E121" s="36"/>
    </row>
    <row r="122" spans="1:5">
      <c r="A122" s="36"/>
      <c r="B122" s="36"/>
      <c r="C122" s="36"/>
      <c r="D122" s="36"/>
      <c r="E122" s="36"/>
    </row>
    <row r="123" spans="1:5">
      <c r="A123" s="36"/>
      <c r="B123" s="36"/>
      <c r="C123" s="36"/>
      <c r="D123" s="36"/>
      <c r="E123" s="36"/>
    </row>
    <row r="124" spans="1:5">
      <c r="A124" s="36"/>
      <c r="B124" s="36"/>
      <c r="C124" s="36"/>
      <c r="D124" s="36"/>
      <c r="E124" s="36"/>
    </row>
    <row r="125" spans="1:5">
      <c r="A125" s="36"/>
      <c r="B125" s="36"/>
      <c r="C125" s="36"/>
      <c r="D125" s="36"/>
      <c r="E125" s="36"/>
    </row>
    <row r="126" spans="1:5">
      <c r="A126" s="36"/>
      <c r="B126" s="36"/>
      <c r="C126" s="36"/>
      <c r="D126" s="36"/>
      <c r="E126" s="36"/>
    </row>
    <row r="127" spans="1:5">
      <c r="A127" s="36"/>
      <c r="B127" s="36"/>
      <c r="C127" s="36"/>
      <c r="D127" s="36"/>
      <c r="E127" s="36"/>
    </row>
    <row r="128" spans="1:5">
      <c r="A128" s="36"/>
      <c r="B128" s="36"/>
      <c r="C128" s="36"/>
      <c r="D128" s="36"/>
      <c r="E128" s="36"/>
    </row>
    <row r="129" spans="1:5">
      <c r="A129" s="36"/>
      <c r="B129" s="36"/>
      <c r="C129" s="36"/>
      <c r="D129" s="36"/>
      <c r="E129" s="36"/>
    </row>
    <row r="130" spans="1:5">
      <c r="A130" s="36"/>
      <c r="B130" s="36"/>
      <c r="C130" s="36"/>
      <c r="D130" s="36"/>
      <c r="E130" s="36"/>
    </row>
    <row r="131" spans="1:5">
      <c r="A131" s="36"/>
      <c r="B131" s="36"/>
      <c r="C131" s="36"/>
      <c r="D131" s="36"/>
      <c r="E131" s="36"/>
    </row>
    <row r="132" spans="1:5">
      <c r="A132" s="36"/>
      <c r="B132" s="36"/>
      <c r="C132" s="36"/>
      <c r="D132" s="36"/>
      <c r="E132" s="36"/>
    </row>
    <row r="133" spans="1:5">
      <c r="A133" s="36"/>
      <c r="B133" s="36"/>
      <c r="C133" s="36"/>
      <c r="D133" s="36"/>
      <c r="E133" s="36"/>
    </row>
    <row r="134" spans="1:5">
      <c r="A134" s="36"/>
      <c r="B134" s="36"/>
      <c r="C134" s="36"/>
      <c r="D134" s="36"/>
      <c r="E134" s="36"/>
    </row>
    <row r="135" spans="1:5">
      <c r="A135" s="36"/>
      <c r="B135" s="36"/>
      <c r="C135" s="36"/>
      <c r="D135" s="36"/>
      <c r="E135" s="36"/>
    </row>
    <row r="136" spans="1:5">
      <c r="A136" s="36"/>
      <c r="B136" s="36"/>
      <c r="C136" s="36"/>
      <c r="D136" s="36"/>
      <c r="E136" s="36"/>
    </row>
    <row r="137" spans="1:5">
      <c r="A137" s="36"/>
      <c r="B137" s="36"/>
      <c r="C137" s="36"/>
      <c r="D137" s="36"/>
      <c r="E137" s="36"/>
    </row>
    <row r="138" spans="1:5">
      <c r="A138" s="36"/>
      <c r="B138" s="36"/>
      <c r="C138" s="36"/>
      <c r="D138" s="36"/>
      <c r="E138" s="36"/>
    </row>
    <row r="139" spans="1:5">
      <c r="A139" s="36"/>
      <c r="B139" s="36"/>
      <c r="C139" s="36"/>
      <c r="D139" s="36"/>
      <c r="E139" s="36"/>
    </row>
    <row r="140" spans="1:5">
      <c r="A140" s="36"/>
      <c r="B140" s="36"/>
      <c r="C140" s="36"/>
      <c r="D140" s="36"/>
      <c r="E140" s="36"/>
    </row>
    <row r="141" spans="1:5">
      <c r="A141" s="36"/>
      <c r="B141" s="36"/>
      <c r="C141" s="36"/>
      <c r="D141" s="36"/>
      <c r="E141" s="36"/>
    </row>
    <row r="142" spans="1:5">
      <c r="A142" s="36"/>
      <c r="B142" s="36"/>
      <c r="C142" s="36"/>
      <c r="D142" s="36"/>
      <c r="E142" s="36"/>
    </row>
    <row r="143" spans="1:5">
      <c r="A143" s="36"/>
      <c r="B143" s="36"/>
      <c r="C143" s="36"/>
      <c r="D143" s="36"/>
      <c r="E143" s="36"/>
    </row>
    <row r="144" spans="1:5">
      <c r="A144" s="36"/>
      <c r="B144" s="36"/>
      <c r="C144" s="36"/>
      <c r="D144" s="36"/>
      <c r="E144" s="36"/>
    </row>
    <row r="145" spans="1:5">
      <c r="A145" s="36"/>
      <c r="B145" s="36"/>
      <c r="C145" s="36"/>
      <c r="D145" s="36"/>
      <c r="E145" s="36"/>
    </row>
    <row r="146" spans="1:5">
      <c r="A146" s="36"/>
      <c r="B146" s="36"/>
      <c r="C146" s="36"/>
      <c r="D146" s="36"/>
      <c r="E146" s="36"/>
    </row>
    <row r="147" spans="1:5">
      <c r="A147" s="36"/>
      <c r="B147" s="36"/>
      <c r="C147" s="36"/>
      <c r="D147" s="36"/>
      <c r="E147" s="36"/>
    </row>
    <row r="148" spans="1:5">
      <c r="A148" s="36"/>
      <c r="B148" s="36"/>
      <c r="C148" s="36"/>
      <c r="D148" s="36"/>
      <c r="E148" s="36"/>
    </row>
    <row r="149" spans="1:5">
      <c r="A149" s="36"/>
      <c r="B149" s="36"/>
      <c r="C149" s="36"/>
      <c r="D149" s="36"/>
      <c r="E149" s="36"/>
    </row>
    <row r="150" spans="1:5">
      <c r="A150" s="36"/>
      <c r="B150" s="36"/>
      <c r="C150" s="36"/>
      <c r="D150" s="36"/>
      <c r="E150" s="36"/>
    </row>
    <row r="151" spans="1:5">
      <c r="A151" s="36"/>
      <c r="B151" s="36"/>
      <c r="C151" s="36"/>
      <c r="D151" s="36"/>
      <c r="E151" s="36"/>
    </row>
    <row r="152" spans="1:5">
      <c r="A152" s="36"/>
      <c r="B152" s="36"/>
      <c r="C152" s="36"/>
      <c r="D152" s="36"/>
      <c r="E152" s="36"/>
    </row>
    <row r="153" spans="1:5">
      <c r="A153" s="36"/>
      <c r="B153" s="36"/>
      <c r="C153" s="36"/>
      <c r="D153" s="36"/>
      <c r="E153" s="36"/>
    </row>
    <row r="154" spans="1:5">
      <c r="A154" s="36"/>
      <c r="B154" s="36"/>
      <c r="C154" s="36"/>
      <c r="D154" s="36"/>
      <c r="E154" s="36"/>
    </row>
    <row r="155" spans="1:5">
      <c r="A155" s="36"/>
      <c r="B155" s="36"/>
      <c r="C155" s="36"/>
      <c r="D155" s="36"/>
      <c r="E155" s="36"/>
    </row>
    <row r="156" spans="1:5">
      <c r="A156" s="36"/>
      <c r="B156" s="36"/>
      <c r="C156" s="36"/>
      <c r="D156" s="36"/>
      <c r="E156" s="36"/>
    </row>
    <row r="157" spans="1:5">
      <c r="A157" s="36"/>
      <c r="B157" s="36"/>
      <c r="C157" s="36"/>
      <c r="D157" s="36"/>
      <c r="E157" s="36"/>
    </row>
    <row r="158" spans="1:5">
      <c r="A158" s="36"/>
      <c r="B158" s="36"/>
      <c r="C158" s="36"/>
      <c r="D158" s="36"/>
      <c r="E158" s="36"/>
    </row>
    <row r="159" spans="1:5">
      <c r="A159" s="36"/>
      <c r="B159" s="36"/>
      <c r="C159" s="36"/>
      <c r="D159" s="36"/>
      <c r="E159" s="36"/>
    </row>
    <row r="160" spans="1:5">
      <c r="A160" s="36"/>
      <c r="B160" s="36"/>
      <c r="C160" s="36"/>
      <c r="D160" s="36"/>
      <c r="E160" s="36"/>
    </row>
    <row r="161" spans="1:5">
      <c r="A161" s="36"/>
      <c r="B161" s="36"/>
      <c r="C161" s="36"/>
      <c r="D161" s="36"/>
      <c r="E161" s="36"/>
    </row>
    <row r="162" spans="1:5">
      <c r="A162" s="36"/>
      <c r="B162" s="36"/>
      <c r="C162" s="36"/>
      <c r="D162" s="36"/>
      <c r="E162" s="36"/>
    </row>
    <row r="163" spans="1:5">
      <c r="A163" s="36"/>
      <c r="B163" s="36"/>
      <c r="C163" s="36"/>
      <c r="D163" s="36"/>
      <c r="E163" s="36"/>
    </row>
    <row r="164" spans="1:5">
      <c r="A164" s="36"/>
      <c r="B164" s="36"/>
      <c r="C164" s="36"/>
      <c r="D164" s="36"/>
      <c r="E164" s="36"/>
    </row>
    <row r="165" spans="1:5">
      <c r="A165" s="36"/>
      <c r="B165" s="36"/>
      <c r="C165" s="36"/>
      <c r="D165" s="36"/>
      <c r="E165" s="36"/>
    </row>
    <row r="166" spans="1:5">
      <c r="A166" s="36"/>
      <c r="B166" s="36"/>
      <c r="C166" s="36"/>
      <c r="D166" s="36"/>
      <c r="E166" s="36"/>
    </row>
    <row r="167" spans="1:5">
      <c r="A167" s="36"/>
      <c r="B167" s="36"/>
      <c r="C167" s="36"/>
      <c r="D167" s="36"/>
      <c r="E167" s="36"/>
    </row>
    <row r="168" spans="1:5">
      <c r="A168" s="36"/>
      <c r="B168" s="36"/>
      <c r="C168" s="36"/>
      <c r="D168" s="36"/>
      <c r="E168" s="36"/>
    </row>
    <row r="169" spans="1:5">
      <c r="A169" s="36"/>
      <c r="B169" s="36"/>
      <c r="C169" s="36"/>
      <c r="D169" s="36"/>
      <c r="E169" s="36"/>
    </row>
    <row r="170" spans="1:5">
      <c r="A170" s="36"/>
      <c r="B170" s="36"/>
      <c r="C170" s="36"/>
      <c r="D170" s="36"/>
      <c r="E170" s="36"/>
    </row>
    <row r="171" spans="1:5">
      <c r="A171" s="36"/>
      <c r="B171" s="36"/>
      <c r="C171" s="36"/>
      <c r="D171" s="36"/>
      <c r="E171" s="36"/>
    </row>
    <row r="172" spans="1:5">
      <c r="A172" s="36"/>
      <c r="B172" s="36"/>
      <c r="C172" s="36"/>
      <c r="D172" s="36"/>
      <c r="E172" s="36"/>
    </row>
    <row r="173" spans="1:5">
      <c r="A173" s="36"/>
      <c r="B173" s="36"/>
      <c r="C173" s="36"/>
      <c r="D173" s="36"/>
      <c r="E173" s="36"/>
    </row>
    <row r="174" spans="1:5">
      <c r="A174" s="36"/>
      <c r="B174" s="36"/>
      <c r="C174" s="36"/>
      <c r="D174" s="36"/>
      <c r="E174" s="36"/>
    </row>
    <row r="175" spans="1:5">
      <c r="A175" s="36"/>
      <c r="B175" s="36"/>
      <c r="C175" s="36"/>
      <c r="D175" s="36"/>
      <c r="E175" s="36"/>
    </row>
    <row r="176" spans="1:5">
      <c r="A176" s="36"/>
      <c r="B176" s="36"/>
      <c r="C176" s="36"/>
      <c r="D176" s="36"/>
      <c r="E176" s="36"/>
    </row>
    <row r="177" spans="1:5">
      <c r="A177" s="36"/>
      <c r="B177" s="36"/>
      <c r="C177" s="36"/>
      <c r="D177" s="36"/>
      <c r="E177" s="36"/>
    </row>
    <row r="178" spans="1:5">
      <c r="A178" s="36"/>
      <c r="B178" s="36"/>
      <c r="C178" s="36"/>
      <c r="D178" s="36"/>
      <c r="E178" s="36"/>
    </row>
    <row r="179" spans="1:5">
      <c r="A179" s="36"/>
      <c r="B179" s="36"/>
      <c r="C179" s="36"/>
      <c r="D179" s="36"/>
      <c r="E179" s="36"/>
    </row>
    <row r="180" spans="1:5">
      <c r="A180" s="36"/>
      <c r="B180" s="36"/>
      <c r="C180" s="36"/>
      <c r="D180" s="36"/>
      <c r="E180" s="36"/>
    </row>
    <row r="181" spans="1:5">
      <c r="A181" s="36"/>
      <c r="B181" s="36"/>
      <c r="C181" s="36"/>
      <c r="D181" s="36"/>
      <c r="E181" s="36"/>
    </row>
    <row r="182" spans="1:5">
      <c r="A182" s="36"/>
      <c r="B182" s="36"/>
      <c r="C182" s="36"/>
      <c r="D182" s="36"/>
      <c r="E182" s="36"/>
    </row>
    <row r="183" spans="1:5">
      <c r="A183" s="36"/>
      <c r="B183" s="36"/>
      <c r="C183" s="36"/>
      <c r="D183" s="36"/>
      <c r="E183" s="36"/>
    </row>
    <row r="184" spans="1:5">
      <c r="A184" s="36"/>
      <c r="B184" s="36"/>
      <c r="C184" s="36"/>
      <c r="D184" s="36"/>
      <c r="E184" s="36"/>
    </row>
    <row r="185" spans="1:5">
      <c r="A185" s="36"/>
      <c r="B185" s="36"/>
      <c r="C185" s="36"/>
      <c r="D185" s="36"/>
      <c r="E185" s="36"/>
    </row>
    <row r="186" spans="1:5">
      <c r="A186" s="36"/>
      <c r="B186" s="36"/>
      <c r="C186" s="36"/>
      <c r="D186" s="36"/>
      <c r="E186" s="36"/>
    </row>
    <row r="187" spans="1:5">
      <c r="A187" s="36"/>
      <c r="B187" s="36"/>
      <c r="C187" s="36"/>
      <c r="D187" s="36"/>
      <c r="E187" s="36"/>
    </row>
    <row r="188" spans="1:5">
      <c r="A188" s="36"/>
      <c r="B188" s="36"/>
      <c r="C188" s="36"/>
      <c r="D188" s="36"/>
      <c r="E188" s="36"/>
    </row>
    <row r="189" spans="1:5">
      <c r="A189" s="36"/>
      <c r="B189" s="36"/>
      <c r="C189" s="36"/>
      <c r="D189" s="36"/>
      <c r="E189" s="36"/>
    </row>
    <row r="190" spans="1:5">
      <c r="A190" s="36"/>
      <c r="B190" s="36"/>
      <c r="C190" s="36"/>
      <c r="D190" s="36"/>
      <c r="E190" s="36"/>
    </row>
    <row r="191" spans="1:5">
      <c r="A191" s="36"/>
      <c r="B191" s="36"/>
      <c r="C191" s="36"/>
      <c r="D191" s="36"/>
      <c r="E191" s="36"/>
    </row>
    <row r="192" spans="1:5">
      <c r="A192" s="36"/>
      <c r="B192" s="36"/>
      <c r="C192" s="36"/>
      <c r="D192" s="36"/>
      <c r="E192" s="36"/>
    </row>
    <row r="193" spans="1:5">
      <c r="A193" s="36"/>
      <c r="B193" s="36"/>
      <c r="C193" s="36"/>
      <c r="D193" s="36"/>
      <c r="E193" s="36"/>
    </row>
    <row r="194" spans="1:5">
      <c r="A194" s="36"/>
      <c r="B194" s="36"/>
      <c r="C194" s="36"/>
      <c r="D194" s="36"/>
      <c r="E194" s="36"/>
    </row>
    <row r="195" spans="1:5">
      <c r="A195" s="36"/>
      <c r="B195" s="36"/>
      <c r="C195" s="36"/>
      <c r="D195" s="36"/>
      <c r="E195" s="36"/>
    </row>
    <row r="196" spans="1:5">
      <c r="A196" s="36"/>
      <c r="B196" s="36"/>
      <c r="C196" s="36"/>
      <c r="D196" s="36"/>
      <c r="E196" s="36"/>
    </row>
    <row r="197" spans="1:5">
      <c r="A197" s="36"/>
      <c r="B197" s="36"/>
      <c r="C197" s="36"/>
      <c r="D197" s="36"/>
      <c r="E197" s="36"/>
    </row>
    <row r="198" spans="1:5">
      <c r="A198" s="36"/>
      <c r="B198" s="36"/>
      <c r="C198" s="36"/>
      <c r="D198" s="36"/>
      <c r="E198" s="36"/>
    </row>
    <row r="199" spans="1:5">
      <c r="A199" s="36"/>
      <c r="B199" s="36"/>
      <c r="C199" s="36"/>
      <c r="D199" s="36"/>
      <c r="E199" s="36"/>
    </row>
    <row r="200" spans="1:5">
      <c r="A200" s="36"/>
      <c r="B200" s="36"/>
      <c r="C200" s="36"/>
      <c r="D200" s="36"/>
      <c r="E200" s="36"/>
    </row>
    <row r="201" spans="1:5">
      <c r="A201" s="36"/>
      <c r="B201" s="36"/>
      <c r="C201" s="36"/>
      <c r="D201" s="36"/>
      <c r="E201" s="36"/>
    </row>
    <row r="202" spans="1:5">
      <c r="A202" s="36"/>
      <c r="B202" s="36"/>
      <c r="C202" s="36"/>
      <c r="D202" s="36"/>
      <c r="E202" s="36"/>
    </row>
    <row r="203" spans="1:5">
      <c r="A203" s="36"/>
      <c r="B203" s="36"/>
      <c r="C203" s="36"/>
      <c r="D203" s="36"/>
      <c r="E203" s="36"/>
    </row>
    <row r="204" spans="1:5">
      <c r="A204" s="36"/>
      <c r="B204" s="36"/>
      <c r="C204" s="36"/>
      <c r="D204" s="36"/>
      <c r="E204" s="36"/>
    </row>
    <row r="205" spans="1:5">
      <c r="A205" s="36"/>
      <c r="B205" s="36"/>
      <c r="C205" s="36"/>
      <c r="D205" s="36"/>
      <c r="E205" s="36"/>
    </row>
    <row r="206" spans="1:5">
      <c r="A206" s="36"/>
      <c r="B206" s="36"/>
      <c r="C206" s="36"/>
      <c r="D206" s="36"/>
      <c r="E206" s="36"/>
    </row>
    <row r="207" spans="1:5">
      <c r="A207" s="36"/>
      <c r="B207" s="36"/>
      <c r="C207" s="36"/>
      <c r="D207" s="36"/>
      <c r="E207" s="36"/>
    </row>
    <row r="208" spans="1:5">
      <c r="A208" s="36"/>
      <c r="B208" s="36"/>
      <c r="C208" s="36"/>
      <c r="D208" s="36"/>
      <c r="E208" s="36"/>
    </row>
    <row r="209" spans="1:5">
      <c r="A209" s="36"/>
      <c r="B209" s="36"/>
      <c r="C209" s="36"/>
      <c r="D209" s="36"/>
      <c r="E209" s="36"/>
    </row>
    <row r="210" spans="1:5">
      <c r="A210" s="36"/>
      <c r="B210" s="36"/>
      <c r="C210" s="36"/>
      <c r="D210" s="36"/>
      <c r="E210" s="36"/>
    </row>
    <row r="211" spans="1:5">
      <c r="A211" s="36"/>
      <c r="B211" s="36"/>
      <c r="C211" s="36"/>
      <c r="D211" s="36"/>
      <c r="E211" s="36"/>
    </row>
    <row r="212" spans="1:5">
      <c r="A212" s="36"/>
      <c r="B212" s="36"/>
      <c r="C212" s="36"/>
      <c r="D212" s="36"/>
      <c r="E212" s="36"/>
    </row>
    <row r="213" spans="1:5">
      <c r="A213" s="36"/>
      <c r="B213" s="36"/>
      <c r="C213" s="36"/>
      <c r="D213" s="36"/>
      <c r="E213" s="36"/>
    </row>
    <row r="214" spans="1:5">
      <c r="A214" s="36"/>
      <c r="B214" s="36"/>
      <c r="C214" s="36"/>
      <c r="D214" s="36"/>
      <c r="E214" s="36"/>
    </row>
    <row r="215" spans="1:5">
      <c r="A215" s="36"/>
      <c r="B215" s="36"/>
      <c r="C215" s="36"/>
      <c r="D215" s="36"/>
      <c r="E215" s="36"/>
    </row>
    <row r="216" spans="1:5">
      <c r="A216" s="36"/>
      <c r="B216" s="36"/>
      <c r="C216" s="36"/>
      <c r="D216" s="36"/>
      <c r="E216" s="36"/>
    </row>
    <row r="217" spans="1:5">
      <c r="A217" s="36"/>
      <c r="B217" s="36"/>
      <c r="C217" s="36"/>
      <c r="D217" s="36"/>
      <c r="E217" s="36"/>
    </row>
    <row r="218" spans="1:5">
      <c r="A218" s="36"/>
      <c r="B218" s="36"/>
      <c r="C218" s="36"/>
      <c r="D218" s="36"/>
      <c r="E218" s="36"/>
    </row>
    <row r="219" spans="1:5">
      <c r="A219" s="36"/>
      <c r="B219" s="36"/>
      <c r="C219" s="36"/>
      <c r="D219" s="36"/>
      <c r="E219" s="36"/>
    </row>
    <row r="220" spans="1:5">
      <c r="A220" s="36"/>
      <c r="B220" s="36"/>
      <c r="C220" s="36"/>
      <c r="D220" s="36"/>
      <c r="E220" s="36"/>
    </row>
    <row r="221" spans="1:5">
      <c r="A221" s="36"/>
      <c r="B221" s="36"/>
      <c r="C221" s="36"/>
      <c r="D221" s="36"/>
      <c r="E221" s="36"/>
    </row>
    <row r="222" spans="1:5">
      <c r="A222" s="36"/>
      <c r="B222" s="36"/>
      <c r="C222" s="36"/>
      <c r="D222" s="36"/>
      <c r="E222" s="36"/>
    </row>
    <row r="223" spans="1:5">
      <c r="A223" s="36"/>
      <c r="B223" s="36"/>
      <c r="C223" s="36"/>
      <c r="D223" s="36"/>
      <c r="E223" s="36"/>
    </row>
    <row r="224" spans="1:5">
      <c r="A224" s="36"/>
      <c r="B224" s="36"/>
      <c r="C224" s="36"/>
      <c r="D224" s="36"/>
      <c r="E224" s="36"/>
    </row>
    <row r="225" spans="1:5">
      <c r="A225" s="36"/>
      <c r="B225" s="36"/>
      <c r="C225" s="36"/>
      <c r="D225" s="36"/>
      <c r="E225" s="36"/>
    </row>
    <row r="226" spans="1:5">
      <c r="A226" s="36"/>
      <c r="B226" s="36"/>
      <c r="C226" s="36"/>
      <c r="D226" s="36"/>
      <c r="E226" s="36"/>
    </row>
    <row r="227" spans="1:5">
      <c r="A227" s="36"/>
      <c r="B227" s="36"/>
      <c r="C227" s="36"/>
      <c r="D227" s="36"/>
      <c r="E227" s="36"/>
    </row>
    <row r="228" spans="1:5">
      <c r="A228" s="36"/>
      <c r="B228" s="36"/>
      <c r="C228" s="36"/>
      <c r="D228" s="36"/>
      <c r="E228" s="36"/>
    </row>
    <row r="229" spans="1:5">
      <c r="A229" s="36"/>
      <c r="B229" s="36"/>
      <c r="C229" s="36"/>
      <c r="D229" s="36"/>
      <c r="E229" s="36"/>
    </row>
    <row r="230" spans="1:5">
      <c r="A230" s="36"/>
      <c r="B230" s="36"/>
      <c r="C230" s="36"/>
      <c r="D230" s="36"/>
      <c r="E230" s="36"/>
    </row>
    <row r="231" spans="1:5">
      <c r="A231" s="36"/>
      <c r="B231" s="36"/>
      <c r="C231" s="36"/>
      <c r="D231" s="36"/>
      <c r="E231" s="36"/>
    </row>
    <row r="232" spans="1:5">
      <c r="A232" s="36"/>
      <c r="B232" s="36"/>
      <c r="C232" s="36"/>
      <c r="D232" s="36"/>
      <c r="E232" s="36"/>
    </row>
    <row r="233" spans="1:5">
      <c r="A233" s="36"/>
      <c r="B233" s="36"/>
      <c r="C233" s="36"/>
      <c r="D233" s="36"/>
      <c r="E233" s="36"/>
    </row>
    <row r="234" spans="1:5">
      <c r="A234" s="36"/>
      <c r="B234" s="36"/>
      <c r="C234" s="36"/>
      <c r="D234" s="36"/>
      <c r="E234" s="36"/>
    </row>
    <row r="235" spans="1:5">
      <c r="A235" s="36"/>
      <c r="B235" s="36"/>
      <c r="C235" s="36"/>
      <c r="D235" s="36"/>
      <c r="E235" s="36"/>
    </row>
    <row r="236" spans="1:5">
      <c r="A236" s="36"/>
      <c r="B236" s="36"/>
      <c r="C236" s="36"/>
      <c r="D236" s="36"/>
      <c r="E236" s="36"/>
    </row>
    <row r="237" spans="1:5">
      <c r="A237" s="36"/>
      <c r="B237" s="36"/>
      <c r="C237" s="36"/>
      <c r="D237" s="36"/>
      <c r="E237" s="36"/>
    </row>
    <row r="238" spans="1:5">
      <c r="A238" s="36"/>
      <c r="B238" s="36"/>
      <c r="C238" s="36"/>
      <c r="D238" s="36"/>
      <c r="E238" s="36"/>
    </row>
    <row r="239" spans="1:5">
      <c r="A239" s="36"/>
      <c r="B239" s="36"/>
      <c r="C239" s="36"/>
      <c r="D239" s="36"/>
      <c r="E239" s="36"/>
    </row>
    <row r="240" spans="1:5">
      <c r="A240" s="36"/>
      <c r="B240" s="36"/>
      <c r="C240" s="36"/>
      <c r="D240" s="36"/>
      <c r="E240" s="36"/>
    </row>
    <row r="241" spans="1:5">
      <c r="A241" s="36"/>
      <c r="B241" s="36"/>
      <c r="C241" s="36"/>
      <c r="D241" s="36"/>
      <c r="E241" s="36"/>
    </row>
    <row r="242" spans="1:5">
      <c r="A242" s="36"/>
      <c r="B242" s="36"/>
      <c r="C242" s="36"/>
      <c r="D242" s="36"/>
      <c r="E242" s="36"/>
    </row>
    <row r="243" spans="1:5">
      <c r="A243" s="36"/>
      <c r="B243" s="36"/>
      <c r="C243" s="36"/>
      <c r="D243" s="36"/>
      <c r="E243" s="36"/>
    </row>
    <row r="244" spans="1:5">
      <c r="A244" s="36"/>
      <c r="B244" s="36"/>
      <c r="C244" s="36"/>
      <c r="D244" s="36"/>
      <c r="E244" s="36"/>
    </row>
    <row r="245" spans="1:5">
      <c r="A245" s="36"/>
      <c r="B245" s="36"/>
      <c r="C245" s="36"/>
      <c r="D245" s="36"/>
      <c r="E245" s="36"/>
    </row>
    <row r="246" spans="1:5">
      <c r="A246" s="36"/>
      <c r="B246" s="36"/>
      <c r="C246" s="36"/>
      <c r="D246" s="36"/>
      <c r="E246" s="36"/>
    </row>
    <row r="247" spans="1:5">
      <c r="A247" s="36"/>
      <c r="B247" s="36"/>
      <c r="C247" s="36"/>
      <c r="D247" s="36"/>
      <c r="E247" s="36"/>
    </row>
    <row r="248" spans="1:5">
      <c r="A248" s="36"/>
      <c r="B248" s="36"/>
      <c r="C248" s="36"/>
      <c r="D248" s="36"/>
      <c r="E248" s="36"/>
    </row>
    <row r="249" spans="1:5">
      <c r="A249" s="36"/>
      <c r="B249" s="36"/>
      <c r="C249" s="36"/>
      <c r="D249" s="36"/>
      <c r="E249" s="36"/>
    </row>
    <row r="250" spans="1:5">
      <c r="A250" s="36"/>
      <c r="B250" s="36"/>
      <c r="C250" s="36"/>
      <c r="D250" s="36"/>
      <c r="E250" s="36"/>
    </row>
    <row r="251" spans="1:5">
      <c r="A251" s="36"/>
      <c r="B251" s="36"/>
      <c r="C251" s="36"/>
      <c r="D251" s="36"/>
      <c r="E251" s="36"/>
    </row>
    <row r="252" spans="1:5">
      <c r="A252" s="36"/>
      <c r="B252" s="36"/>
      <c r="C252" s="36"/>
      <c r="D252" s="36"/>
      <c r="E252" s="36"/>
    </row>
    <row r="253" spans="1:5">
      <c r="A253" s="36"/>
      <c r="B253" s="36"/>
      <c r="C253" s="36"/>
      <c r="D253" s="36"/>
      <c r="E253" s="36"/>
    </row>
    <row r="254" spans="1:5">
      <c r="A254" s="36"/>
      <c r="B254" s="36"/>
      <c r="C254" s="36"/>
      <c r="D254" s="36"/>
      <c r="E254" s="36"/>
    </row>
    <row r="255" spans="1:5">
      <c r="A255" s="36"/>
      <c r="B255" s="36"/>
      <c r="C255" s="36"/>
      <c r="D255" s="36"/>
      <c r="E255" s="36"/>
    </row>
    <row r="256" spans="1:5">
      <c r="A256" s="36"/>
      <c r="B256" s="36"/>
      <c r="C256" s="36"/>
      <c r="D256" s="36"/>
      <c r="E256" s="36"/>
    </row>
    <row r="257" spans="1:5">
      <c r="A257" s="36"/>
      <c r="B257" s="36"/>
      <c r="C257" s="36"/>
      <c r="D257" s="36"/>
      <c r="E257" s="36"/>
    </row>
    <row r="258" spans="1:5">
      <c r="A258" s="36"/>
      <c r="B258" s="36"/>
      <c r="C258" s="36"/>
      <c r="D258" s="36"/>
      <c r="E258" s="36"/>
    </row>
    <row r="259" spans="1:5">
      <c r="A259" s="36"/>
      <c r="B259" s="36"/>
      <c r="C259" s="36"/>
      <c r="D259" s="36"/>
      <c r="E259" s="36"/>
    </row>
    <row r="260" spans="1:5">
      <c r="A260" s="36"/>
      <c r="B260" s="36"/>
      <c r="C260" s="36"/>
      <c r="D260" s="36"/>
      <c r="E260" s="36"/>
    </row>
    <row r="261" spans="1:5">
      <c r="A261" s="36"/>
      <c r="B261" s="36"/>
      <c r="C261" s="36"/>
      <c r="D261" s="36"/>
      <c r="E261" s="36"/>
    </row>
    <row r="262" spans="1:5">
      <c r="A262" s="36"/>
      <c r="B262" s="36"/>
      <c r="C262" s="36"/>
      <c r="D262" s="36"/>
      <c r="E262" s="36"/>
    </row>
  </sheetData>
  <sheetProtection sheet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811"/>
  <sheetViews>
    <sheetView topLeftCell="A13" workbookViewId="0">
      <selection activeCell="A45" sqref="A45:D56"/>
    </sheetView>
  </sheetViews>
  <sheetFormatPr defaultRowHeight="12.75"/>
  <cols>
    <col min="1" max="1" width="19.7109375" style="12" customWidth="1"/>
    <col min="2" max="2" width="4.42578125" style="18" customWidth="1"/>
    <col min="3" max="3" width="12.7109375" style="12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12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>
      <c r="A1" s="63" t="s">
        <v>80</v>
      </c>
      <c r="I1" s="64" t="s">
        <v>81</v>
      </c>
      <c r="J1" s="65" t="s">
        <v>77</v>
      </c>
    </row>
    <row r="2" spans="1:16">
      <c r="I2" s="66" t="s">
        <v>82</v>
      </c>
      <c r="J2" s="67" t="s">
        <v>76</v>
      </c>
    </row>
    <row r="3" spans="1:16">
      <c r="A3" s="68" t="s">
        <v>83</v>
      </c>
      <c r="I3" s="66" t="s">
        <v>84</v>
      </c>
      <c r="J3" s="67" t="s">
        <v>74</v>
      </c>
    </row>
    <row r="4" spans="1:16">
      <c r="I4" s="66" t="s">
        <v>85</v>
      </c>
      <c r="J4" s="67" t="s">
        <v>74</v>
      </c>
    </row>
    <row r="5" spans="1:16" ht="13.5" thickBot="1">
      <c r="I5" s="69" t="s">
        <v>86</v>
      </c>
      <c r="J5" s="70" t="s">
        <v>75</v>
      </c>
    </row>
    <row r="10" spans="1:16" ht="13.5" thickBot="1"/>
    <row r="11" spans="1:16" ht="12.75" customHeight="1" thickBot="1">
      <c r="A11" s="12" t="str">
        <f t="shared" ref="A11:A56" si="0">P11</f>
        <v> BBS 129 </v>
      </c>
      <c r="B11" s="2" t="str">
        <f t="shared" ref="B11:B56" si="1">IF(H11=INT(H11),"I","II")</f>
        <v>I</v>
      </c>
      <c r="C11" s="12">
        <f t="shared" ref="C11:C56" si="2">1*G11</f>
        <v>52763.484400000001</v>
      </c>
      <c r="D11" s="18" t="str">
        <f t="shared" ref="D11:D56" si="3">VLOOKUP(F11,I$1:J$5,2,FALSE)</f>
        <v>vis</v>
      </c>
      <c r="E11" s="71">
        <f>VLOOKUP(C11,Active!C$21:E$973,3,FALSE)</f>
        <v>168.48806647729947</v>
      </c>
      <c r="F11" s="2" t="s">
        <v>86</v>
      </c>
      <c r="G11" s="18" t="str">
        <f t="shared" ref="G11:G56" si="4">MID(I11,3,LEN(I11)-3)</f>
        <v>52763.4844</v>
      </c>
      <c r="H11" s="12">
        <f t="shared" ref="H11:H56" si="5">1*K11</f>
        <v>699</v>
      </c>
      <c r="I11" s="72" t="s">
        <v>114</v>
      </c>
      <c r="J11" s="73" t="s">
        <v>115</v>
      </c>
      <c r="K11" s="72">
        <v>699</v>
      </c>
      <c r="L11" s="72" t="s">
        <v>116</v>
      </c>
      <c r="M11" s="73" t="s">
        <v>90</v>
      </c>
      <c r="N11" s="73" t="s">
        <v>91</v>
      </c>
      <c r="O11" s="74" t="s">
        <v>92</v>
      </c>
      <c r="P11" s="74" t="s">
        <v>117</v>
      </c>
    </row>
    <row r="12" spans="1:16" ht="12.75" customHeight="1" thickBot="1">
      <c r="A12" s="12" t="str">
        <f t="shared" si="0"/>
        <v> BBS 130 </v>
      </c>
      <c r="B12" s="2" t="str">
        <f t="shared" si="1"/>
        <v>I</v>
      </c>
      <c r="C12" s="12">
        <f t="shared" si="2"/>
        <v>53081.396699999998</v>
      </c>
      <c r="D12" s="18" t="str">
        <f t="shared" si="3"/>
        <v>vis</v>
      </c>
      <c r="E12" s="71">
        <f>VLOOKUP(C12,Active!C$21:E$973,3,FALSE)</f>
        <v>1012.4955531366998</v>
      </c>
      <c r="F12" s="2" t="s">
        <v>86</v>
      </c>
      <c r="G12" s="18" t="str">
        <f t="shared" si="4"/>
        <v>53081.3967</v>
      </c>
      <c r="H12" s="12">
        <f t="shared" si="5"/>
        <v>1543</v>
      </c>
      <c r="I12" s="72" t="s">
        <v>118</v>
      </c>
      <c r="J12" s="73" t="s">
        <v>119</v>
      </c>
      <c r="K12" s="72">
        <v>1543</v>
      </c>
      <c r="L12" s="72" t="s">
        <v>120</v>
      </c>
      <c r="M12" s="73" t="s">
        <v>90</v>
      </c>
      <c r="N12" s="73" t="s">
        <v>91</v>
      </c>
      <c r="O12" s="74" t="s">
        <v>92</v>
      </c>
      <c r="P12" s="74" t="s">
        <v>121</v>
      </c>
    </row>
    <row r="13" spans="1:16" ht="12.75" customHeight="1" thickBot="1">
      <c r="A13" s="12" t="str">
        <f t="shared" si="0"/>
        <v>IBVS 5653 </v>
      </c>
      <c r="B13" s="2" t="str">
        <f t="shared" si="1"/>
        <v>II</v>
      </c>
      <c r="C13" s="12">
        <f t="shared" si="2"/>
        <v>53445.447099999998</v>
      </c>
      <c r="D13" s="18" t="str">
        <f t="shared" si="3"/>
        <v>vis</v>
      </c>
      <c r="E13" s="71">
        <f>VLOOKUP(C13,Active!C$21:E$973,3,FALSE)</f>
        <v>1978.9924867921543</v>
      </c>
      <c r="F13" s="2" t="s">
        <v>86</v>
      </c>
      <c r="G13" s="18" t="str">
        <f t="shared" si="4"/>
        <v>53445.4471</v>
      </c>
      <c r="H13" s="12">
        <f t="shared" si="5"/>
        <v>2509.5</v>
      </c>
      <c r="I13" s="72" t="s">
        <v>122</v>
      </c>
      <c r="J13" s="73" t="s">
        <v>123</v>
      </c>
      <c r="K13" s="72">
        <v>2509.5</v>
      </c>
      <c r="L13" s="72" t="s">
        <v>124</v>
      </c>
      <c r="M13" s="73" t="s">
        <v>90</v>
      </c>
      <c r="N13" s="73" t="s">
        <v>91</v>
      </c>
      <c r="O13" s="74" t="s">
        <v>92</v>
      </c>
      <c r="P13" s="75" t="s">
        <v>125</v>
      </c>
    </row>
    <row r="14" spans="1:16" ht="12.75" customHeight="1" thickBot="1">
      <c r="A14" s="12" t="str">
        <f t="shared" si="0"/>
        <v> BBS 133 (=IBVS 5781) </v>
      </c>
      <c r="B14" s="2" t="str">
        <f t="shared" si="1"/>
        <v>I</v>
      </c>
      <c r="C14" s="12">
        <f t="shared" si="2"/>
        <v>53936.439700000003</v>
      </c>
      <c r="D14" s="18" t="str">
        <f t="shared" si="3"/>
        <v>vis</v>
      </c>
      <c r="E14" s="71">
        <f>VLOOKUP(C14,Active!C$21:E$973,3,FALSE)</f>
        <v>3282.5011283086146</v>
      </c>
      <c r="F14" s="2" t="s">
        <v>86</v>
      </c>
      <c r="G14" s="18" t="str">
        <f t="shared" si="4"/>
        <v>53936.4397</v>
      </c>
      <c r="H14" s="12">
        <f t="shared" si="5"/>
        <v>3813</v>
      </c>
      <c r="I14" s="72" t="s">
        <v>126</v>
      </c>
      <c r="J14" s="73" t="s">
        <v>127</v>
      </c>
      <c r="K14" s="72">
        <v>3813</v>
      </c>
      <c r="L14" s="72" t="s">
        <v>128</v>
      </c>
      <c r="M14" s="73" t="s">
        <v>129</v>
      </c>
      <c r="N14" s="73" t="s">
        <v>130</v>
      </c>
      <c r="O14" s="74" t="s">
        <v>92</v>
      </c>
      <c r="P14" s="74" t="s">
        <v>131</v>
      </c>
    </row>
    <row r="15" spans="1:16" ht="12.75" customHeight="1" thickBot="1">
      <c r="A15" s="12" t="str">
        <f t="shared" si="0"/>
        <v> BBS 133 (=IBVS 5781) </v>
      </c>
      <c r="B15" s="2" t="str">
        <f t="shared" si="1"/>
        <v>I</v>
      </c>
      <c r="C15" s="12">
        <f t="shared" si="2"/>
        <v>54174.491600000001</v>
      </c>
      <c r="D15" s="18" t="str">
        <f t="shared" si="3"/>
        <v>vis</v>
      </c>
      <c r="E15" s="71">
        <f>VLOOKUP(C15,Active!C$21:E$973,3,FALSE)</f>
        <v>3914.4917301616915</v>
      </c>
      <c r="F15" s="2" t="s">
        <v>86</v>
      </c>
      <c r="G15" s="18" t="str">
        <f t="shared" si="4"/>
        <v>54174.4916</v>
      </c>
      <c r="H15" s="12">
        <f t="shared" si="5"/>
        <v>4445</v>
      </c>
      <c r="I15" s="72" t="s">
        <v>138</v>
      </c>
      <c r="J15" s="73" t="s">
        <v>133</v>
      </c>
      <c r="K15" s="72">
        <v>4445</v>
      </c>
      <c r="L15" s="72" t="s">
        <v>139</v>
      </c>
      <c r="M15" s="73" t="s">
        <v>129</v>
      </c>
      <c r="N15" s="73" t="s">
        <v>135</v>
      </c>
      <c r="O15" s="74" t="s">
        <v>92</v>
      </c>
      <c r="P15" s="74" t="s">
        <v>131</v>
      </c>
    </row>
    <row r="16" spans="1:16" ht="12.75" customHeight="1" thickBot="1">
      <c r="A16" s="12" t="str">
        <f t="shared" si="0"/>
        <v>IBVS 5820 </v>
      </c>
      <c r="B16" s="2" t="str">
        <f t="shared" si="1"/>
        <v>II</v>
      </c>
      <c r="C16" s="12">
        <f t="shared" si="2"/>
        <v>54181.835599999999</v>
      </c>
      <c r="D16" s="18" t="str">
        <f t="shared" si="3"/>
        <v>vis</v>
      </c>
      <c r="E16" s="71">
        <f>VLOOKUP(C16,Active!C$21:E$973,3,FALSE)</f>
        <v>3933.9889027530776</v>
      </c>
      <c r="F16" s="2" t="s">
        <v>86</v>
      </c>
      <c r="G16" s="18" t="str">
        <f t="shared" si="4"/>
        <v>54181.8356</v>
      </c>
      <c r="H16" s="12">
        <f t="shared" si="5"/>
        <v>4464.5</v>
      </c>
      <c r="I16" s="72" t="s">
        <v>140</v>
      </c>
      <c r="J16" s="73" t="s">
        <v>141</v>
      </c>
      <c r="K16" s="72">
        <v>4464.5</v>
      </c>
      <c r="L16" s="72" t="s">
        <v>142</v>
      </c>
      <c r="M16" s="73" t="s">
        <v>129</v>
      </c>
      <c r="N16" s="73" t="s">
        <v>130</v>
      </c>
      <c r="O16" s="74" t="s">
        <v>143</v>
      </c>
      <c r="P16" s="75" t="s">
        <v>144</v>
      </c>
    </row>
    <row r="17" spans="1:16" ht="12.75" customHeight="1" thickBot="1">
      <c r="A17" s="12" t="str">
        <f t="shared" si="0"/>
        <v>BAVM 186 </v>
      </c>
      <c r="B17" s="2" t="str">
        <f t="shared" si="1"/>
        <v>II</v>
      </c>
      <c r="C17" s="12">
        <f t="shared" si="2"/>
        <v>54186.357400000001</v>
      </c>
      <c r="D17" s="18" t="str">
        <f t="shared" si="3"/>
        <v>vis</v>
      </c>
      <c r="E17" s="71">
        <f>VLOOKUP(C17,Active!C$21:E$973,3,FALSE)</f>
        <v>3945.9935752781053</v>
      </c>
      <c r="F17" s="2" t="s">
        <v>86</v>
      </c>
      <c r="G17" s="18" t="str">
        <f t="shared" si="4"/>
        <v>54186.3574</v>
      </c>
      <c r="H17" s="12">
        <f t="shared" si="5"/>
        <v>4476.5</v>
      </c>
      <c r="I17" s="72" t="s">
        <v>145</v>
      </c>
      <c r="J17" s="73" t="s">
        <v>146</v>
      </c>
      <c r="K17" s="72">
        <v>4476.5</v>
      </c>
      <c r="L17" s="72" t="s">
        <v>96</v>
      </c>
      <c r="M17" s="73" t="s">
        <v>129</v>
      </c>
      <c r="N17" s="73" t="s">
        <v>147</v>
      </c>
      <c r="O17" s="74" t="s">
        <v>148</v>
      </c>
      <c r="P17" s="75" t="s">
        <v>149</v>
      </c>
    </row>
    <row r="18" spans="1:16" ht="12.75" customHeight="1" thickBot="1">
      <c r="A18" s="12" t="str">
        <f t="shared" si="0"/>
        <v>BAVM 186 </v>
      </c>
      <c r="B18" s="2" t="str">
        <f t="shared" si="1"/>
        <v>I</v>
      </c>
      <c r="C18" s="12">
        <f t="shared" si="2"/>
        <v>54186.544900000001</v>
      </c>
      <c r="D18" s="18" t="str">
        <f t="shared" si="3"/>
        <v>vis</v>
      </c>
      <c r="E18" s="71">
        <f>VLOOKUP(C18,Active!C$21:E$973,3,FALSE)</f>
        <v>3946.4913584835635</v>
      </c>
      <c r="F18" s="2" t="s">
        <v>86</v>
      </c>
      <c r="G18" s="18" t="str">
        <f t="shared" si="4"/>
        <v>54186.5449</v>
      </c>
      <c r="H18" s="12">
        <f t="shared" si="5"/>
        <v>4477</v>
      </c>
      <c r="I18" s="72" t="s">
        <v>150</v>
      </c>
      <c r="J18" s="73" t="s">
        <v>151</v>
      </c>
      <c r="K18" s="72" t="s">
        <v>152</v>
      </c>
      <c r="L18" s="72" t="s">
        <v>153</v>
      </c>
      <c r="M18" s="73" t="s">
        <v>129</v>
      </c>
      <c r="N18" s="73" t="s">
        <v>147</v>
      </c>
      <c r="O18" s="74" t="s">
        <v>148</v>
      </c>
      <c r="P18" s="75" t="s">
        <v>149</v>
      </c>
    </row>
    <row r="19" spans="1:16" ht="12.75" customHeight="1" thickBot="1">
      <c r="A19" s="12" t="str">
        <f t="shared" si="0"/>
        <v>BAVM 186 </v>
      </c>
      <c r="B19" s="2" t="str">
        <f t="shared" si="1"/>
        <v>II</v>
      </c>
      <c r="C19" s="12">
        <f t="shared" si="2"/>
        <v>54201.422400000003</v>
      </c>
      <c r="D19" s="18" t="str">
        <f t="shared" si="3"/>
        <v>vis</v>
      </c>
      <c r="E19" s="71">
        <f>VLOOKUP(C19,Active!C$21:E$973,3,FALSE)</f>
        <v>3985.9887965593393</v>
      </c>
      <c r="F19" s="2" t="s">
        <v>86</v>
      </c>
      <c r="G19" s="18" t="str">
        <f t="shared" si="4"/>
        <v>54201.4224</v>
      </c>
      <c r="H19" s="12">
        <f t="shared" si="5"/>
        <v>4516.5</v>
      </c>
      <c r="I19" s="72" t="s">
        <v>154</v>
      </c>
      <c r="J19" s="73" t="s">
        <v>155</v>
      </c>
      <c r="K19" s="72" t="s">
        <v>156</v>
      </c>
      <c r="L19" s="72" t="s">
        <v>157</v>
      </c>
      <c r="M19" s="73" t="s">
        <v>129</v>
      </c>
      <c r="N19" s="73" t="s">
        <v>147</v>
      </c>
      <c r="O19" s="74" t="s">
        <v>148</v>
      </c>
      <c r="P19" s="75" t="s">
        <v>149</v>
      </c>
    </row>
    <row r="20" spans="1:16" ht="12.75" customHeight="1" thickBot="1">
      <c r="A20" s="12" t="str">
        <f t="shared" si="0"/>
        <v>BAVM 186 </v>
      </c>
      <c r="B20" s="2" t="str">
        <f t="shared" si="1"/>
        <v>II</v>
      </c>
      <c r="C20" s="12">
        <f t="shared" si="2"/>
        <v>54213.476999999999</v>
      </c>
      <c r="D20" s="18" t="str">
        <f t="shared" si="3"/>
        <v>vis</v>
      </c>
      <c r="E20" s="71">
        <f>VLOOKUP(C20,Active!C$21:E$973,3,FALSE)</f>
        <v>4017.9918761780928</v>
      </c>
      <c r="F20" s="2" t="s">
        <v>86</v>
      </c>
      <c r="G20" s="18" t="str">
        <f t="shared" si="4"/>
        <v>54213.4770</v>
      </c>
      <c r="H20" s="12">
        <f t="shared" si="5"/>
        <v>4548.5</v>
      </c>
      <c r="I20" s="72" t="s">
        <v>158</v>
      </c>
      <c r="J20" s="73" t="s">
        <v>159</v>
      </c>
      <c r="K20" s="72" t="s">
        <v>160</v>
      </c>
      <c r="L20" s="72" t="s">
        <v>139</v>
      </c>
      <c r="M20" s="73" t="s">
        <v>129</v>
      </c>
      <c r="N20" s="73" t="s">
        <v>147</v>
      </c>
      <c r="O20" s="74" t="s">
        <v>148</v>
      </c>
      <c r="P20" s="75" t="s">
        <v>149</v>
      </c>
    </row>
    <row r="21" spans="1:16" ht="12.75" customHeight="1" thickBot="1">
      <c r="A21" s="12" t="str">
        <f t="shared" si="0"/>
        <v>BAVM 209 </v>
      </c>
      <c r="B21" s="2" t="str">
        <f t="shared" si="1"/>
        <v>I</v>
      </c>
      <c r="C21" s="12">
        <f t="shared" si="2"/>
        <v>54516.507400000002</v>
      </c>
      <c r="D21" s="18" t="str">
        <f t="shared" si="3"/>
        <v>vis</v>
      </c>
      <c r="E21" s="71">
        <f>VLOOKUP(C21,Active!C$21:E$973,3,FALSE)</f>
        <v>4822.4902434491878</v>
      </c>
      <c r="F21" s="2" t="s">
        <v>86</v>
      </c>
      <c r="G21" s="18" t="str">
        <f t="shared" si="4"/>
        <v>54516.5074</v>
      </c>
      <c r="H21" s="12">
        <f t="shared" si="5"/>
        <v>5353</v>
      </c>
      <c r="I21" s="72" t="s">
        <v>161</v>
      </c>
      <c r="J21" s="73" t="s">
        <v>162</v>
      </c>
      <c r="K21" s="72" t="s">
        <v>163</v>
      </c>
      <c r="L21" s="72" t="s">
        <v>164</v>
      </c>
      <c r="M21" s="73" t="s">
        <v>129</v>
      </c>
      <c r="N21" s="73" t="s">
        <v>135</v>
      </c>
      <c r="O21" s="74" t="s">
        <v>165</v>
      </c>
      <c r="P21" s="75" t="s">
        <v>166</v>
      </c>
    </row>
    <row r="22" spans="1:16" ht="12.75" customHeight="1" thickBot="1">
      <c r="A22" s="12" t="str">
        <f t="shared" si="0"/>
        <v>IBVS 5875 </v>
      </c>
      <c r="B22" s="2" t="str">
        <f t="shared" si="1"/>
        <v>II</v>
      </c>
      <c r="C22" s="12">
        <f t="shared" si="2"/>
        <v>54541.932000000001</v>
      </c>
      <c r="D22" s="18" t="str">
        <f t="shared" si="3"/>
        <v>vis</v>
      </c>
      <c r="E22" s="71">
        <f>VLOOKUP(C22,Active!C$21:E$973,3,FALSE)</f>
        <v>4889.9885841718315</v>
      </c>
      <c r="F22" s="2" t="s">
        <v>86</v>
      </c>
      <c r="G22" s="18" t="str">
        <f t="shared" si="4"/>
        <v>54541.932</v>
      </c>
      <c r="H22" s="12">
        <f t="shared" si="5"/>
        <v>5420.5</v>
      </c>
      <c r="I22" s="72" t="s">
        <v>167</v>
      </c>
      <c r="J22" s="73" t="s">
        <v>168</v>
      </c>
      <c r="K22" s="72" t="s">
        <v>169</v>
      </c>
      <c r="L22" s="72" t="s">
        <v>170</v>
      </c>
      <c r="M22" s="73" t="s">
        <v>129</v>
      </c>
      <c r="N22" s="73" t="s">
        <v>130</v>
      </c>
      <c r="O22" s="74" t="s">
        <v>143</v>
      </c>
      <c r="P22" s="75" t="s">
        <v>171</v>
      </c>
    </row>
    <row r="23" spans="1:16" ht="12.75" customHeight="1" thickBot="1">
      <c r="A23" s="12" t="str">
        <f t="shared" si="0"/>
        <v>BAVM 201 </v>
      </c>
      <c r="B23" s="2" t="str">
        <f t="shared" si="1"/>
        <v>I</v>
      </c>
      <c r="C23" s="12">
        <f t="shared" si="2"/>
        <v>54570.371599999999</v>
      </c>
      <c r="D23" s="18" t="str">
        <f t="shared" si="3"/>
        <v>vis</v>
      </c>
      <c r="E23" s="71">
        <f>VLOOKUP(C23,Active!C$21:E$973,3,FALSE)</f>
        <v>4965.4912788382453</v>
      </c>
      <c r="F23" s="2" t="s">
        <v>86</v>
      </c>
      <c r="G23" s="18" t="str">
        <f t="shared" si="4"/>
        <v>54570.3716</v>
      </c>
      <c r="H23" s="12">
        <f t="shared" si="5"/>
        <v>5496</v>
      </c>
      <c r="I23" s="72" t="s">
        <v>172</v>
      </c>
      <c r="J23" s="73" t="s">
        <v>173</v>
      </c>
      <c r="K23" s="72" t="s">
        <v>174</v>
      </c>
      <c r="L23" s="72" t="s">
        <v>175</v>
      </c>
      <c r="M23" s="73" t="s">
        <v>129</v>
      </c>
      <c r="N23" s="73" t="s">
        <v>147</v>
      </c>
      <c r="O23" s="74" t="s">
        <v>148</v>
      </c>
      <c r="P23" s="75" t="s">
        <v>176</v>
      </c>
    </row>
    <row r="24" spans="1:16" ht="12.75" customHeight="1" thickBot="1">
      <c r="A24" s="12" t="str">
        <f t="shared" si="0"/>
        <v>BAVM 201 </v>
      </c>
      <c r="B24" s="2" t="str">
        <f t="shared" si="1"/>
        <v>II</v>
      </c>
      <c r="C24" s="12">
        <f t="shared" si="2"/>
        <v>54570.559099999999</v>
      </c>
      <c r="D24" s="18" t="str">
        <f t="shared" si="3"/>
        <v>vis</v>
      </c>
      <c r="E24" s="71">
        <f>VLOOKUP(C24,Active!C$21:E$973,3,FALSE)</f>
        <v>4965.9890620437036</v>
      </c>
      <c r="F24" s="2" t="s">
        <v>86</v>
      </c>
      <c r="G24" s="18" t="str">
        <f t="shared" si="4"/>
        <v>54570.5591</v>
      </c>
      <c r="H24" s="12">
        <f t="shared" si="5"/>
        <v>5496.5</v>
      </c>
      <c r="I24" s="72" t="s">
        <v>177</v>
      </c>
      <c r="J24" s="73" t="s">
        <v>178</v>
      </c>
      <c r="K24" s="72" t="s">
        <v>179</v>
      </c>
      <c r="L24" s="72" t="s">
        <v>180</v>
      </c>
      <c r="M24" s="73" t="s">
        <v>129</v>
      </c>
      <c r="N24" s="73" t="s">
        <v>147</v>
      </c>
      <c r="O24" s="74" t="s">
        <v>148</v>
      </c>
      <c r="P24" s="75" t="s">
        <v>176</v>
      </c>
    </row>
    <row r="25" spans="1:16" ht="12.75" customHeight="1" thickBot="1">
      <c r="A25" s="12" t="str">
        <f t="shared" si="0"/>
        <v>BAVM 209 </v>
      </c>
      <c r="B25" s="2" t="str">
        <f t="shared" si="1"/>
        <v>I</v>
      </c>
      <c r="C25" s="12">
        <f t="shared" si="2"/>
        <v>54933.481299999999</v>
      </c>
      <c r="D25" s="18" t="str">
        <f t="shared" si="3"/>
        <v>vis</v>
      </c>
      <c r="E25" s="71">
        <f>VLOOKUP(C25,Active!C$21:E$973,3,FALSE)</f>
        <v>5929.4908009663704</v>
      </c>
      <c r="F25" s="2" t="s">
        <v>86</v>
      </c>
      <c r="G25" s="18" t="str">
        <f t="shared" si="4"/>
        <v>54933.4813</v>
      </c>
      <c r="H25" s="12">
        <f t="shared" si="5"/>
        <v>6460</v>
      </c>
      <c r="I25" s="72" t="s">
        <v>187</v>
      </c>
      <c r="J25" s="73" t="s">
        <v>188</v>
      </c>
      <c r="K25" s="72" t="s">
        <v>189</v>
      </c>
      <c r="L25" s="72" t="s">
        <v>157</v>
      </c>
      <c r="M25" s="73" t="s">
        <v>129</v>
      </c>
      <c r="N25" s="73" t="s">
        <v>147</v>
      </c>
      <c r="O25" s="74" t="s">
        <v>148</v>
      </c>
      <c r="P25" s="75" t="s">
        <v>166</v>
      </c>
    </row>
    <row r="26" spans="1:16" ht="12.75" customHeight="1" thickBot="1">
      <c r="A26" s="12" t="str">
        <f t="shared" si="0"/>
        <v>IBVS 5929 </v>
      </c>
      <c r="B26" s="2" t="str">
        <f t="shared" si="1"/>
        <v>II</v>
      </c>
      <c r="C26" s="12">
        <f t="shared" si="2"/>
        <v>54937.812299999998</v>
      </c>
      <c r="D26" s="18" t="str">
        <f t="shared" si="3"/>
        <v>vis</v>
      </c>
      <c r="E26" s="71">
        <f>VLOOKUP(C26,Active!C$21:E$973,3,FALSE)</f>
        <v>5940.9889293015131</v>
      </c>
      <c r="F26" s="2" t="s">
        <v>86</v>
      </c>
      <c r="G26" s="18" t="str">
        <f t="shared" si="4"/>
        <v>54937.8123</v>
      </c>
      <c r="H26" s="12">
        <f t="shared" si="5"/>
        <v>6471.5</v>
      </c>
      <c r="I26" s="72" t="s">
        <v>190</v>
      </c>
      <c r="J26" s="73" t="s">
        <v>191</v>
      </c>
      <c r="K26" s="72" t="s">
        <v>192</v>
      </c>
      <c r="L26" s="72" t="s">
        <v>193</v>
      </c>
      <c r="M26" s="73" t="s">
        <v>129</v>
      </c>
      <c r="N26" s="73" t="s">
        <v>130</v>
      </c>
      <c r="O26" s="74" t="s">
        <v>143</v>
      </c>
      <c r="P26" s="75" t="s">
        <v>194</v>
      </c>
    </row>
    <row r="27" spans="1:16" ht="12.75" customHeight="1" thickBot="1">
      <c r="A27" s="12" t="str">
        <f t="shared" si="0"/>
        <v>BAVM 209 </v>
      </c>
      <c r="B27" s="2" t="str">
        <f t="shared" si="1"/>
        <v>I</v>
      </c>
      <c r="C27" s="12">
        <f t="shared" si="2"/>
        <v>54968.511899999998</v>
      </c>
      <c r="D27" s="18" t="str">
        <f t="shared" si="3"/>
        <v>vis</v>
      </c>
      <c r="E27" s="71">
        <f>VLOOKUP(C27,Active!C$21:E$973,3,FALSE)</f>
        <v>6022.4915708710569</v>
      </c>
      <c r="F27" s="2" t="s">
        <v>86</v>
      </c>
      <c r="G27" s="18" t="str">
        <f t="shared" si="4"/>
        <v>54968.5119</v>
      </c>
      <c r="H27" s="12">
        <f t="shared" si="5"/>
        <v>6553</v>
      </c>
      <c r="I27" s="72" t="s">
        <v>195</v>
      </c>
      <c r="J27" s="73" t="s">
        <v>196</v>
      </c>
      <c r="K27" s="72" t="s">
        <v>197</v>
      </c>
      <c r="L27" s="72" t="s">
        <v>109</v>
      </c>
      <c r="M27" s="73" t="s">
        <v>129</v>
      </c>
      <c r="N27" s="73" t="s">
        <v>147</v>
      </c>
      <c r="O27" s="74" t="s">
        <v>148</v>
      </c>
      <c r="P27" s="75" t="s">
        <v>166</v>
      </c>
    </row>
    <row r="28" spans="1:16" ht="12.75" customHeight="1" thickBot="1">
      <c r="A28" s="12" t="str">
        <f t="shared" si="0"/>
        <v>IBVS 5920 </v>
      </c>
      <c r="B28" s="2" t="str">
        <f t="shared" si="1"/>
        <v>II</v>
      </c>
      <c r="C28" s="12">
        <f t="shared" si="2"/>
        <v>55015.406199999998</v>
      </c>
      <c r="D28" s="18" t="str">
        <f t="shared" si="3"/>
        <v>vis</v>
      </c>
      <c r="E28" s="71">
        <f>VLOOKUP(C28,Active!C$21:E$973,3,FALSE)</f>
        <v>6146.988610720261</v>
      </c>
      <c r="F28" s="2" t="s">
        <v>86</v>
      </c>
      <c r="G28" s="18" t="str">
        <f t="shared" si="4"/>
        <v>55015.4062</v>
      </c>
      <c r="H28" s="12">
        <f t="shared" si="5"/>
        <v>6677.5</v>
      </c>
      <c r="I28" s="72" t="s">
        <v>198</v>
      </c>
      <c r="J28" s="73" t="s">
        <v>199</v>
      </c>
      <c r="K28" s="72" t="s">
        <v>200</v>
      </c>
      <c r="L28" s="72" t="s">
        <v>201</v>
      </c>
      <c r="M28" s="73" t="s">
        <v>129</v>
      </c>
      <c r="N28" s="73" t="s">
        <v>81</v>
      </c>
      <c r="O28" s="74" t="s">
        <v>92</v>
      </c>
      <c r="P28" s="75" t="s">
        <v>202</v>
      </c>
    </row>
    <row r="29" spans="1:16" ht="12.75" customHeight="1" thickBot="1">
      <c r="A29" s="12" t="str">
        <f t="shared" si="0"/>
        <v>BAVM 234 </v>
      </c>
      <c r="B29" s="2" t="str">
        <f t="shared" si="1"/>
        <v>I</v>
      </c>
      <c r="C29" s="12">
        <f t="shared" si="2"/>
        <v>55266.455699999999</v>
      </c>
      <c r="D29" s="18" t="str">
        <f t="shared" si="3"/>
        <v>vis</v>
      </c>
      <c r="E29" s="71">
        <f>VLOOKUP(C29,Active!C$21:E$973,3,FALSE)</f>
        <v>6813.4858098600944</v>
      </c>
      <c r="F29" s="2" t="s">
        <v>86</v>
      </c>
      <c r="G29" s="18" t="str">
        <f t="shared" si="4"/>
        <v>55266.4557</v>
      </c>
      <c r="H29" s="12">
        <f t="shared" si="5"/>
        <v>7344</v>
      </c>
      <c r="I29" s="72" t="s">
        <v>203</v>
      </c>
      <c r="J29" s="73" t="s">
        <v>204</v>
      </c>
      <c r="K29" s="72" t="s">
        <v>205</v>
      </c>
      <c r="L29" s="72" t="s">
        <v>206</v>
      </c>
      <c r="M29" s="73" t="s">
        <v>129</v>
      </c>
      <c r="N29" s="73" t="s">
        <v>135</v>
      </c>
      <c r="O29" s="74" t="s">
        <v>165</v>
      </c>
      <c r="P29" s="75" t="s">
        <v>207</v>
      </c>
    </row>
    <row r="30" spans="1:16" ht="12.75" customHeight="1" thickBot="1">
      <c r="A30" s="12" t="str">
        <f t="shared" si="0"/>
        <v>BAVM 234 </v>
      </c>
      <c r="B30" s="2" t="str">
        <f t="shared" si="1"/>
        <v>I</v>
      </c>
      <c r="C30" s="12">
        <f t="shared" si="2"/>
        <v>55309.396200000003</v>
      </c>
      <c r="D30" s="18" t="str">
        <f t="shared" si="3"/>
        <v>vis</v>
      </c>
      <c r="E30" s="71">
        <f>VLOOKUP(C30,Active!C$21:E$973,3,FALSE)</f>
        <v>6927.4861284413573</v>
      </c>
      <c r="F30" s="2" t="s">
        <v>86</v>
      </c>
      <c r="G30" s="18" t="str">
        <f t="shared" si="4"/>
        <v>55309.3962</v>
      </c>
      <c r="H30" s="12">
        <f t="shared" si="5"/>
        <v>7458</v>
      </c>
      <c r="I30" s="72" t="s">
        <v>208</v>
      </c>
      <c r="J30" s="73" t="s">
        <v>209</v>
      </c>
      <c r="K30" s="72" t="s">
        <v>210</v>
      </c>
      <c r="L30" s="72" t="s">
        <v>211</v>
      </c>
      <c r="M30" s="73" t="s">
        <v>129</v>
      </c>
      <c r="N30" s="73" t="s">
        <v>135</v>
      </c>
      <c r="O30" s="74" t="s">
        <v>165</v>
      </c>
      <c r="P30" s="75" t="s">
        <v>207</v>
      </c>
    </row>
    <row r="31" spans="1:16" ht="12.75" customHeight="1" thickBot="1">
      <c r="A31" s="12" t="str">
        <f t="shared" si="0"/>
        <v>IBVS 5945 </v>
      </c>
      <c r="B31" s="2" t="str">
        <f t="shared" si="1"/>
        <v>I</v>
      </c>
      <c r="C31" s="12">
        <f t="shared" si="2"/>
        <v>55364.768199999999</v>
      </c>
      <c r="D31" s="18" t="str">
        <f t="shared" si="3"/>
        <v>vis</v>
      </c>
      <c r="E31" s="71">
        <f>VLOOKUP(C31,Active!C$21:E$973,3,FALSE)</f>
        <v>7074.4901372554268</v>
      </c>
      <c r="F31" s="2" t="s">
        <v>86</v>
      </c>
      <c r="G31" s="18" t="str">
        <f t="shared" si="4"/>
        <v>55364.7682</v>
      </c>
      <c r="H31" s="12">
        <f t="shared" si="5"/>
        <v>7605</v>
      </c>
      <c r="I31" s="72" t="s">
        <v>212</v>
      </c>
      <c r="J31" s="73" t="s">
        <v>213</v>
      </c>
      <c r="K31" s="72" t="s">
        <v>214</v>
      </c>
      <c r="L31" s="72" t="s">
        <v>193</v>
      </c>
      <c r="M31" s="73" t="s">
        <v>129</v>
      </c>
      <c r="N31" s="73" t="s">
        <v>86</v>
      </c>
      <c r="O31" s="74" t="s">
        <v>215</v>
      </c>
      <c r="P31" s="75" t="s">
        <v>216</v>
      </c>
    </row>
    <row r="32" spans="1:16" ht="12.75" customHeight="1" thickBot="1">
      <c r="A32" s="12" t="str">
        <f t="shared" si="0"/>
        <v>IBVS 5960 </v>
      </c>
      <c r="B32" s="2" t="str">
        <f t="shared" si="1"/>
        <v>II</v>
      </c>
      <c r="C32" s="12">
        <f t="shared" si="2"/>
        <v>55398.476900000001</v>
      </c>
      <c r="D32" s="18" t="str">
        <f t="shared" si="3"/>
        <v>vis</v>
      </c>
      <c r="E32" s="71">
        <f>VLOOKUP(C32,Active!C$21:E$973,3,FALSE)</f>
        <v>7163.9814691905503</v>
      </c>
      <c r="F32" s="2" t="s">
        <v>86</v>
      </c>
      <c r="G32" s="18" t="str">
        <f t="shared" si="4"/>
        <v>55398.4769</v>
      </c>
      <c r="H32" s="12">
        <f t="shared" si="5"/>
        <v>7694.5</v>
      </c>
      <c r="I32" s="72" t="s">
        <v>217</v>
      </c>
      <c r="J32" s="73" t="s">
        <v>218</v>
      </c>
      <c r="K32" s="72" t="s">
        <v>219</v>
      </c>
      <c r="L32" s="72" t="s">
        <v>220</v>
      </c>
      <c r="M32" s="73" t="s">
        <v>129</v>
      </c>
      <c r="N32" s="73" t="s">
        <v>81</v>
      </c>
      <c r="O32" s="74" t="s">
        <v>92</v>
      </c>
      <c r="P32" s="75" t="s">
        <v>221</v>
      </c>
    </row>
    <row r="33" spans="1:16" ht="12.75" customHeight="1" thickBot="1">
      <c r="A33" s="12" t="str">
        <f t="shared" si="0"/>
        <v>OEJV 0160 </v>
      </c>
      <c r="B33" s="2" t="str">
        <f t="shared" si="1"/>
        <v>I</v>
      </c>
      <c r="C33" s="12">
        <f t="shared" si="2"/>
        <v>55621.65468</v>
      </c>
      <c r="D33" s="18" t="str">
        <f t="shared" si="3"/>
        <v>vis</v>
      </c>
      <c r="E33" s="71">
        <f>VLOOKUP(C33,Active!C$21:E$973,3,FALSE)</f>
        <v>7756.4836063397743</v>
      </c>
      <c r="F33" s="2" t="s">
        <v>86</v>
      </c>
      <c r="G33" s="18" t="str">
        <f t="shared" si="4"/>
        <v>55621.65468</v>
      </c>
      <c r="H33" s="12">
        <f t="shared" si="5"/>
        <v>8287</v>
      </c>
      <c r="I33" s="72" t="s">
        <v>227</v>
      </c>
      <c r="J33" s="73" t="s">
        <v>228</v>
      </c>
      <c r="K33" s="72" t="s">
        <v>229</v>
      </c>
      <c r="L33" s="72" t="s">
        <v>230</v>
      </c>
      <c r="M33" s="73" t="s">
        <v>129</v>
      </c>
      <c r="N33" s="73" t="s">
        <v>130</v>
      </c>
      <c r="O33" s="74" t="s">
        <v>231</v>
      </c>
      <c r="P33" s="75" t="s">
        <v>232</v>
      </c>
    </row>
    <row r="34" spans="1:16" ht="12.75" customHeight="1" thickBot="1">
      <c r="A34" s="12" t="str">
        <f t="shared" si="0"/>
        <v>IBVS 5992 </v>
      </c>
      <c r="B34" s="2" t="str">
        <f t="shared" si="1"/>
        <v>I</v>
      </c>
      <c r="C34" s="12">
        <f t="shared" si="2"/>
        <v>55643.879300000001</v>
      </c>
      <c r="D34" s="18" t="str">
        <f t="shared" si="3"/>
        <v>vis</v>
      </c>
      <c r="E34" s="71">
        <f>VLOOKUP(C34,Active!C$21:E$973,3,FALSE)</f>
        <v>7815.4865001194776</v>
      </c>
      <c r="F34" s="2" t="s">
        <v>86</v>
      </c>
      <c r="G34" s="18" t="str">
        <f t="shared" si="4"/>
        <v>55643.8793</v>
      </c>
      <c r="H34" s="12">
        <f t="shared" si="5"/>
        <v>8346</v>
      </c>
      <c r="I34" s="72" t="s">
        <v>233</v>
      </c>
      <c r="J34" s="73" t="s">
        <v>234</v>
      </c>
      <c r="K34" s="72" t="s">
        <v>235</v>
      </c>
      <c r="L34" s="72" t="s">
        <v>236</v>
      </c>
      <c r="M34" s="73" t="s">
        <v>129</v>
      </c>
      <c r="N34" s="73" t="s">
        <v>86</v>
      </c>
      <c r="O34" s="74" t="s">
        <v>215</v>
      </c>
      <c r="P34" s="75" t="s">
        <v>237</v>
      </c>
    </row>
    <row r="35" spans="1:16" ht="12.75" customHeight="1" thickBot="1">
      <c r="A35" s="12" t="str">
        <f t="shared" si="0"/>
        <v>BAVM 220 </v>
      </c>
      <c r="B35" s="2" t="str">
        <f t="shared" si="1"/>
        <v>I</v>
      </c>
      <c r="C35" s="12">
        <f t="shared" si="2"/>
        <v>55654.424700000003</v>
      </c>
      <c r="D35" s="18" t="str">
        <f t="shared" si="3"/>
        <v>vis</v>
      </c>
      <c r="E35" s="71">
        <f>VLOOKUP(C35,Active!C$21:E$973,3,FALSE)</f>
        <v>7843.4828895319679</v>
      </c>
      <c r="F35" s="2" t="s">
        <v>86</v>
      </c>
      <c r="G35" s="18" t="str">
        <f t="shared" si="4"/>
        <v>55654.4247</v>
      </c>
      <c r="H35" s="12">
        <f t="shared" si="5"/>
        <v>8374</v>
      </c>
      <c r="I35" s="72" t="s">
        <v>238</v>
      </c>
      <c r="J35" s="73" t="s">
        <v>239</v>
      </c>
      <c r="K35" s="72" t="s">
        <v>240</v>
      </c>
      <c r="L35" s="72" t="s">
        <v>241</v>
      </c>
      <c r="M35" s="73" t="s">
        <v>129</v>
      </c>
      <c r="N35" s="73" t="s">
        <v>147</v>
      </c>
      <c r="O35" s="74" t="s">
        <v>148</v>
      </c>
      <c r="P35" s="75" t="s">
        <v>242</v>
      </c>
    </row>
    <row r="36" spans="1:16" ht="12.75" customHeight="1" thickBot="1">
      <c r="A36" s="12" t="str">
        <f t="shared" si="0"/>
        <v>BAVM 220 </v>
      </c>
      <c r="B36" s="2" t="str">
        <f t="shared" si="1"/>
        <v>II</v>
      </c>
      <c r="C36" s="12">
        <f t="shared" si="2"/>
        <v>55654.613799999999</v>
      </c>
      <c r="D36" s="18" t="str">
        <f t="shared" si="3"/>
        <v>vis</v>
      </c>
      <c r="E36" s="71">
        <f>VLOOKUP(C36,Active!C$21:E$973,3,FALSE)</f>
        <v>7843.9849204874354</v>
      </c>
      <c r="F36" s="2" t="s">
        <v>86</v>
      </c>
      <c r="G36" s="18" t="str">
        <f t="shared" si="4"/>
        <v>55654.6138</v>
      </c>
      <c r="H36" s="12">
        <f t="shared" si="5"/>
        <v>8374.5</v>
      </c>
      <c r="I36" s="72" t="s">
        <v>243</v>
      </c>
      <c r="J36" s="73" t="s">
        <v>244</v>
      </c>
      <c r="K36" s="72" t="s">
        <v>245</v>
      </c>
      <c r="L36" s="72" t="s">
        <v>246</v>
      </c>
      <c r="M36" s="73" t="s">
        <v>129</v>
      </c>
      <c r="N36" s="73" t="s">
        <v>147</v>
      </c>
      <c r="O36" s="74" t="s">
        <v>148</v>
      </c>
      <c r="P36" s="75" t="s">
        <v>242</v>
      </c>
    </row>
    <row r="37" spans="1:16" ht="12.75" customHeight="1" thickBot="1">
      <c r="A37" s="12" t="str">
        <f t="shared" si="0"/>
        <v>OEJV 0160 </v>
      </c>
      <c r="B37" s="2" t="str">
        <f t="shared" si="1"/>
        <v>II</v>
      </c>
      <c r="C37" s="12">
        <f t="shared" si="2"/>
        <v>55671.563800000004</v>
      </c>
      <c r="D37" s="18" t="str">
        <f t="shared" si="3"/>
        <v>vis</v>
      </c>
      <c r="E37" s="71">
        <f>VLOOKUP(C37,Active!C$21:E$973,3,FALSE)</f>
        <v>7888.9845222608828</v>
      </c>
      <c r="F37" s="2" t="s">
        <v>86</v>
      </c>
      <c r="G37" s="18" t="str">
        <f t="shared" si="4"/>
        <v>55671.5638</v>
      </c>
      <c r="H37" s="12">
        <f t="shared" si="5"/>
        <v>8419.5</v>
      </c>
      <c r="I37" s="72" t="s">
        <v>247</v>
      </c>
      <c r="J37" s="73" t="s">
        <v>248</v>
      </c>
      <c r="K37" s="72" t="s">
        <v>249</v>
      </c>
      <c r="L37" s="72" t="s">
        <v>250</v>
      </c>
      <c r="M37" s="73" t="s">
        <v>129</v>
      </c>
      <c r="N37" s="73" t="s">
        <v>130</v>
      </c>
      <c r="O37" s="74" t="s">
        <v>231</v>
      </c>
      <c r="P37" s="75" t="s">
        <v>232</v>
      </c>
    </row>
    <row r="38" spans="1:16" ht="12.75" customHeight="1" thickBot="1">
      <c r="A38" s="12" t="str">
        <f t="shared" si="0"/>
        <v>IBVS 6050 </v>
      </c>
      <c r="B38" s="2" t="str">
        <f t="shared" si="1"/>
        <v>I</v>
      </c>
      <c r="C38" s="12">
        <f t="shared" si="2"/>
        <v>55938.0573</v>
      </c>
      <c r="D38" s="18" t="str">
        <f t="shared" si="3"/>
        <v>vis</v>
      </c>
      <c r="E38" s="71">
        <f>VLOOKUP(C38,Active!C$21:E$973,3,FALSE)</f>
        <v>8596.4831284678985</v>
      </c>
      <c r="F38" s="2" t="s">
        <v>86</v>
      </c>
      <c r="G38" s="18" t="str">
        <f t="shared" si="4"/>
        <v>55938.0573</v>
      </c>
      <c r="H38" s="12">
        <f t="shared" si="5"/>
        <v>9127</v>
      </c>
      <c r="I38" s="72" t="s">
        <v>254</v>
      </c>
      <c r="J38" s="73" t="s">
        <v>255</v>
      </c>
      <c r="K38" s="72" t="s">
        <v>256</v>
      </c>
      <c r="L38" s="72" t="s">
        <v>257</v>
      </c>
      <c r="M38" s="73" t="s">
        <v>129</v>
      </c>
      <c r="N38" s="73" t="s">
        <v>81</v>
      </c>
      <c r="O38" s="74" t="s">
        <v>143</v>
      </c>
      <c r="P38" s="75" t="s">
        <v>258</v>
      </c>
    </row>
    <row r="39" spans="1:16" ht="12.75" customHeight="1" thickBot="1">
      <c r="A39" s="12" t="str">
        <f t="shared" si="0"/>
        <v>BAVM 228 </v>
      </c>
      <c r="B39" s="2" t="str">
        <f t="shared" si="1"/>
        <v>II</v>
      </c>
      <c r="C39" s="12">
        <f t="shared" si="2"/>
        <v>56009.434600000001</v>
      </c>
      <c r="D39" s="18" t="str">
        <f t="shared" si="3"/>
        <v>vis</v>
      </c>
      <c r="E39" s="71">
        <f>VLOOKUP(C39,Active!C$21:E$973,3,FALSE)</f>
        <v>8785.9787081530358</v>
      </c>
      <c r="F39" s="2" t="s">
        <v>86</v>
      </c>
      <c r="G39" s="18" t="str">
        <f t="shared" si="4"/>
        <v>56009.4346</v>
      </c>
      <c r="H39" s="12">
        <f t="shared" si="5"/>
        <v>9316.5</v>
      </c>
      <c r="I39" s="72" t="s">
        <v>259</v>
      </c>
      <c r="J39" s="73" t="s">
        <v>260</v>
      </c>
      <c r="K39" s="72" t="s">
        <v>261</v>
      </c>
      <c r="L39" s="72" t="s">
        <v>262</v>
      </c>
      <c r="M39" s="73" t="s">
        <v>129</v>
      </c>
      <c r="N39" s="73" t="s">
        <v>147</v>
      </c>
      <c r="O39" s="74" t="s">
        <v>148</v>
      </c>
      <c r="P39" s="75" t="s">
        <v>263</v>
      </c>
    </row>
    <row r="40" spans="1:16" ht="12.75" customHeight="1" thickBot="1">
      <c r="A40" s="12" t="str">
        <f t="shared" si="0"/>
        <v>OEJV 0160 </v>
      </c>
      <c r="B40" s="2" t="str">
        <f t="shared" si="1"/>
        <v>I</v>
      </c>
      <c r="C40" s="12">
        <f t="shared" si="2"/>
        <v>56009.623890000003</v>
      </c>
      <c r="D40" s="18" t="str">
        <f t="shared" si="3"/>
        <v>vis</v>
      </c>
      <c r="E40" s="71">
        <f>VLOOKUP(C40,Active!C$21:E$973,3,FALSE)</f>
        <v>8786.4812435288331</v>
      </c>
      <c r="F40" s="2" t="s">
        <v>86</v>
      </c>
      <c r="G40" s="18" t="str">
        <f t="shared" si="4"/>
        <v>56009.62389</v>
      </c>
      <c r="H40" s="12">
        <f t="shared" si="5"/>
        <v>9317</v>
      </c>
      <c r="I40" s="72" t="s">
        <v>264</v>
      </c>
      <c r="J40" s="73" t="s">
        <v>265</v>
      </c>
      <c r="K40" s="72" t="s">
        <v>266</v>
      </c>
      <c r="L40" s="72" t="s">
        <v>267</v>
      </c>
      <c r="M40" s="73" t="s">
        <v>129</v>
      </c>
      <c r="N40" s="73" t="s">
        <v>130</v>
      </c>
      <c r="O40" s="74" t="s">
        <v>231</v>
      </c>
      <c r="P40" s="75" t="s">
        <v>232</v>
      </c>
    </row>
    <row r="41" spans="1:16" ht="12.75" customHeight="1" thickBot="1">
      <c r="A41" s="12" t="str">
        <f t="shared" si="0"/>
        <v>BAVM 228 </v>
      </c>
      <c r="B41" s="2" t="str">
        <f t="shared" si="1"/>
        <v>I</v>
      </c>
      <c r="C41" s="12">
        <f t="shared" si="2"/>
        <v>56009.623899999999</v>
      </c>
      <c r="D41" s="18" t="str">
        <f t="shared" si="3"/>
        <v>vis</v>
      </c>
      <c r="E41" s="71">
        <f>VLOOKUP(C41,Active!C$21:E$973,3,FALSE)</f>
        <v>8786.48127007726</v>
      </c>
      <c r="F41" s="2" t="s">
        <v>86</v>
      </c>
      <c r="G41" s="18" t="str">
        <f t="shared" si="4"/>
        <v>56009.6239</v>
      </c>
      <c r="H41" s="12">
        <f t="shared" si="5"/>
        <v>9317</v>
      </c>
      <c r="I41" s="72" t="s">
        <v>268</v>
      </c>
      <c r="J41" s="73" t="s">
        <v>265</v>
      </c>
      <c r="K41" s="72" t="s">
        <v>266</v>
      </c>
      <c r="L41" s="72" t="s">
        <v>269</v>
      </c>
      <c r="M41" s="73" t="s">
        <v>129</v>
      </c>
      <c r="N41" s="73" t="s">
        <v>147</v>
      </c>
      <c r="O41" s="74" t="s">
        <v>148</v>
      </c>
      <c r="P41" s="75" t="s">
        <v>263</v>
      </c>
    </row>
    <row r="42" spans="1:16" ht="12.75" customHeight="1" thickBot="1">
      <c r="A42" s="12" t="str">
        <f t="shared" si="0"/>
        <v>IBVS 6029 </v>
      </c>
      <c r="B42" s="2" t="str">
        <f t="shared" si="1"/>
        <v>II</v>
      </c>
      <c r="C42" s="12">
        <f t="shared" si="2"/>
        <v>56018.850899999998</v>
      </c>
      <c r="D42" s="18" t="str">
        <f t="shared" si="3"/>
        <v>vis</v>
      </c>
      <c r="E42" s="71">
        <f>VLOOKUP(C42,Active!C$21:E$973,3,FALSE)</f>
        <v>8810.9775134733336</v>
      </c>
      <c r="F42" s="2" t="s">
        <v>86</v>
      </c>
      <c r="G42" s="18" t="str">
        <f t="shared" si="4"/>
        <v>56018.8509</v>
      </c>
      <c r="H42" s="12">
        <f t="shared" si="5"/>
        <v>9341.5</v>
      </c>
      <c r="I42" s="72" t="s">
        <v>270</v>
      </c>
      <c r="J42" s="73" t="s">
        <v>271</v>
      </c>
      <c r="K42" s="72" t="s">
        <v>272</v>
      </c>
      <c r="L42" s="72" t="s">
        <v>273</v>
      </c>
      <c r="M42" s="73" t="s">
        <v>129</v>
      </c>
      <c r="N42" s="73" t="s">
        <v>86</v>
      </c>
      <c r="O42" s="74" t="s">
        <v>215</v>
      </c>
      <c r="P42" s="75" t="s">
        <v>274</v>
      </c>
    </row>
    <row r="43" spans="1:16" ht="12.75" customHeight="1" thickBot="1">
      <c r="A43" s="12" t="str">
        <f t="shared" si="0"/>
        <v>IBVS 6092 </v>
      </c>
      <c r="B43" s="2" t="str">
        <f t="shared" si="1"/>
        <v>I</v>
      </c>
      <c r="C43" s="12">
        <f t="shared" si="2"/>
        <v>56356.911999999997</v>
      </c>
      <c r="D43" s="18" t="str">
        <f t="shared" si="3"/>
        <v>vis</v>
      </c>
      <c r="E43" s="71">
        <f>VLOOKUP(C43,Active!C$21:E$973,3,FALSE)</f>
        <v>9708.4769161334843</v>
      </c>
      <c r="F43" s="2" t="s">
        <v>86</v>
      </c>
      <c r="G43" s="18" t="str">
        <f t="shared" si="4"/>
        <v>56356.912</v>
      </c>
      <c r="H43" s="12">
        <f t="shared" si="5"/>
        <v>10239</v>
      </c>
      <c r="I43" s="72" t="s">
        <v>275</v>
      </c>
      <c r="J43" s="73" t="s">
        <v>276</v>
      </c>
      <c r="K43" s="72" t="s">
        <v>277</v>
      </c>
      <c r="L43" s="72" t="s">
        <v>278</v>
      </c>
      <c r="M43" s="73" t="s">
        <v>129</v>
      </c>
      <c r="N43" s="73" t="s">
        <v>130</v>
      </c>
      <c r="O43" s="74" t="s">
        <v>143</v>
      </c>
      <c r="P43" s="75" t="s">
        <v>279</v>
      </c>
    </row>
    <row r="44" spans="1:16" ht="12.75" customHeight="1" thickBot="1">
      <c r="A44" s="12" t="str">
        <f t="shared" si="0"/>
        <v>OEJV 0160 </v>
      </c>
      <c r="B44" s="2" t="str">
        <f t="shared" si="1"/>
        <v>I</v>
      </c>
      <c r="C44" s="12">
        <f t="shared" si="2"/>
        <v>56433.367530000003</v>
      </c>
      <c r="D44" s="18" t="str">
        <f t="shared" si="3"/>
        <v>vis</v>
      </c>
      <c r="E44" s="71">
        <f>VLOOKUP(C44,Active!C$21:E$973,3,FALSE)</f>
        <v>9911.4544030583966</v>
      </c>
      <c r="F44" s="2" t="s">
        <v>86</v>
      </c>
      <c r="G44" s="18" t="str">
        <f t="shared" si="4"/>
        <v>56433.36753</v>
      </c>
      <c r="H44" s="12">
        <f t="shared" si="5"/>
        <v>10442</v>
      </c>
      <c r="I44" s="72" t="s">
        <v>280</v>
      </c>
      <c r="J44" s="73" t="s">
        <v>281</v>
      </c>
      <c r="K44" s="72" t="s">
        <v>282</v>
      </c>
      <c r="L44" s="72" t="s">
        <v>283</v>
      </c>
      <c r="M44" s="73" t="s">
        <v>129</v>
      </c>
      <c r="N44" s="73" t="s">
        <v>130</v>
      </c>
      <c r="O44" s="74" t="s">
        <v>231</v>
      </c>
      <c r="P44" s="75" t="s">
        <v>232</v>
      </c>
    </row>
    <row r="45" spans="1:16" ht="12.75" customHeight="1" thickBot="1">
      <c r="A45" s="12" t="str">
        <f t="shared" si="0"/>
        <v> BBS 125 </v>
      </c>
      <c r="B45" s="2" t="str">
        <f t="shared" si="1"/>
        <v>II</v>
      </c>
      <c r="C45" s="12">
        <f t="shared" si="2"/>
        <v>51996.395199999999</v>
      </c>
      <c r="D45" s="18" t="str">
        <f t="shared" si="3"/>
        <v>vis</v>
      </c>
      <c r="E45" s="71">
        <f>VLOOKUP(C45,Active!C$21:E$973,3,FALSE)</f>
        <v>-1868.0139113813093</v>
      </c>
      <c r="F45" s="2" t="s">
        <v>86</v>
      </c>
      <c r="G45" s="18" t="str">
        <f t="shared" si="4"/>
        <v>51996.3952</v>
      </c>
      <c r="H45" s="12">
        <f t="shared" si="5"/>
        <v>-1337.5</v>
      </c>
      <c r="I45" s="72" t="s">
        <v>87</v>
      </c>
      <c r="J45" s="73" t="s">
        <v>88</v>
      </c>
      <c r="K45" s="72">
        <v>-1337.5</v>
      </c>
      <c r="L45" s="72" t="s">
        <v>89</v>
      </c>
      <c r="M45" s="73" t="s">
        <v>90</v>
      </c>
      <c r="N45" s="73" t="s">
        <v>91</v>
      </c>
      <c r="O45" s="74" t="s">
        <v>92</v>
      </c>
      <c r="P45" s="74" t="s">
        <v>93</v>
      </c>
    </row>
    <row r="46" spans="1:16" ht="12.75" customHeight="1" thickBot="1">
      <c r="A46" s="12" t="str">
        <f t="shared" si="0"/>
        <v> BBS 125 </v>
      </c>
      <c r="B46" s="2" t="str">
        <f t="shared" si="1"/>
        <v>I</v>
      </c>
      <c r="C46" s="12">
        <f t="shared" si="2"/>
        <v>51996.5841</v>
      </c>
      <c r="D46" s="18" t="str">
        <f t="shared" si="3"/>
        <v>vis</v>
      </c>
      <c r="E46" s="71">
        <f>VLOOKUP(C46,Active!C$21:E$973,3,FALSE)</f>
        <v>-1867.5124113945808</v>
      </c>
      <c r="F46" s="2" t="s">
        <v>86</v>
      </c>
      <c r="G46" s="18" t="str">
        <f t="shared" si="4"/>
        <v>51996.5841</v>
      </c>
      <c r="H46" s="12">
        <f t="shared" si="5"/>
        <v>-1337</v>
      </c>
      <c r="I46" s="72" t="s">
        <v>94</v>
      </c>
      <c r="J46" s="73" t="s">
        <v>95</v>
      </c>
      <c r="K46" s="72">
        <v>-1337</v>
      </c>
      <c r="L46" s="72" t="s">
        <v>96</v>
      </c>
      <c r="M46" s="73" t="s">
        <v>90</v>
      </c>
      <c r="N46" s="73" t="s">
        <v>91</v>
      </c>
      <c r="O46" s="74" t="s">
        <v>92</v>
      </c>
      <c r="P46" s="74" t="s">
        <v>93</v>
      </c>
    </row>
    <row r="47" spans="1:16" ht="12.75" customHeight="1" thickBot="1">
      <c r="A47" s="12" t="str">
        <f t="shared" si="0"/>
        <v> BBS 125 </v>
      </c>
      <c r="B47" s="2" t="str">
        <f t="shared" si="1"/>
        <v>I</v>
      </c>
      <c r="C47" s="12">
        <f t="shared" si="2"/>
        <v>52001.481200000002</v>
      </c>
      <c r="D47" s="18" t="str">
        <f t="shared" si="3"/>
        <v>vis</v>
      </c>
      <c r="E47" s="71">
        <f>VLOOKUP(C47,Active!C$21:E$973,3,FALSE)</f>
        <v>-1854.5113760055083</v>
      </c>
      <c r="F47" s="2" t="s">
        <v>86</v>
      </c>
      <c r="G47" s="18" t="str">
        <f t="shared" si="4"/>
        <v>52001.4812</v>
      </c>
      <c r="H47" s="12">
        <f t="shared" si="5"/>
        <v>-1324</v>
      </c>
      <c r="I47" s="72" t="s">
        <v>97</v>
      </c>
      <c r="J47" s="73" t="s">
        <v>98</v>
      </c>
      <c r="K47" s="72">
        <v>-1324</v>
      </c>
      <c r="L47" s="72" t="s">
        <v>99</v>
      </c>
      <c r="M47" s="73" t="s">
        <v>90</v>
      </c>
      <c r="N47" s="73" t="s">
        <v>91</v>
      </c>
      <c r="O47" s="74" t="s">
        <v>92</v>
      </c>
      <c r="P47" s="74" t="s">
        <v>93</v>
      </c>
    </row>
    <row r="48" spans="1:16" ht="12.75" customHeight="1" thickBot="1">
      <c r="A48" s="12" t="str">
        <f t="shared" si="0"/>
        <v> BBS 125 </v>
      </c>
      <c r="B48" s="2" t="str">
        <f t="shared" si="1"/>
        <v>II</v>
      </c>
      <c r="C48" s="12">
        <f t="shared" si="2"/>
        <v>52022.386599999998</v>
      </c>
      <c r="D48" s="18" t="str">
        <f t="shared" si="3"/>
        <v>vis</v>
      </c>
      <c r="E48" s="71">
        <f>VLOOKUP(C48,Active!C$21:E$973,3,FALSE)</f>
        <v>-1799.01080521411</v>
      </c>
      <c r="F48" s="2" t="s">
        <v>86</v>
      </c>
      <c r="G48" s="18" t="str">
        <f t="shared" si="4"/>
        <v>52022.3866</v>
      </c>
      <c r="H48" s="12">
        <f t="shared" si="5"/>
        <v>-1268.5</v>
      </c>
      <c r="I48" s="72" t="s">
        <v>100</v>
      </c>
      <c r="J48" s="73" t="s">
        <v>101</v>
      </c>
      <c r="K48" s="72">
        <v>-1268.5</v>
      </c>
      <c r="L48" s="72" t="s">
        <v>102</v>
      </c>
      <c r="M48" s="73" t="s">
        <v>90</v>
      </c>
      <c r="N48" s="73" t="s">
        <v>91</v>
      </c>
      <c r="O48" s="74" t="s">
        <v>92</v>
      </c>
      <c r="P48" s="74" t="s">
        <v>93</v>
      </c>
    </row>
    <row r="49" spans="1:16" ht="12.75" customHeight="1" thickBot="1">
      <c r="A49" s="12" t="str">
        <f t="shared" si="0"/>
        <v> BBS 125 </v>
      </c>
      <c r="B49" s="2" t="str">
        <f t="shared" si="1"/>
        <v>I</v>
      </c>
      <c r="C49" s="12">
        <f t="shared" si="2"/>
        <v>52022.574699999997</v>
      </c>
      <c r="D49" s="18" t="str">
        <f t="shared" si="3"/>
        <v>vis</v>
      </c>
      <c r="E49" s="71">
        <f>VLOOKUP(C49,Active!C$21:E$973,3,FALSE)</f>
        <v>-1798.5114291023958</v>
      </c>
      <c r="F49" s="2" t="s">
        <v>86</v>
      </c>
      <c r="G49" s="18" t="str">
        <f t="shared" si="4"/>
        <v>52022.5747</v>
      </c>
      <c r="H49" s="12">
        <f t="shared" si="5"/>
        <v>-1268</v>
      </c>
      <c r="I49" s="72" t="s">
        <v>103</v>
      </c>
      <c r="J49" s="73" t="s">
        <v>104</v>
      </c>
      <c r="K49" s="72">
        <v>-1268</v>
      </c>
      <c r="L49" s="72" t="s">
        <v>99</v>
      </c>
      <c r="M49" s="73" t="s">
        <v>90</v>
      </c>
      <c r="N49" s="73" t="s">
        <v>91</v>
      </c>
      <c r="O49" s="74" t="s">
        <v>92</v>
      </c>
      <c r="P49" s="74" t="s">
        <v>93</v>
      </c>
    </row>
    <row r="50" spans="1:16" ht="12.75" customHeight="1" thickBot="1">
      <c r="A50" s="12" t="str">
        <f t="shared" si="0"/>
        <v> BBS 125 </v>
      </c>
      <c r="B50" s="2" t="str">
        <f t="shared" si="1"/>
        <v>I</v>
      </c>
      <c r="C50" s="12">
        <f t="shared" si="2"/>
        <v>52041.407899999998</v>
      </c>
      <c r="D50" s="18" t="str">
        <f t="shared" si="3"/>
        <v>vis</v>
      </c>
      <c r="E50" s="71">
        <f>VLOOKUP(C50,Active!C$21:E$973,3,FALSE)</f>
        <v>-1748.512225555522</v>
      </c>
      <c r="F50" s="2" t="s">
        <v>86</v>
      </c>
      <c r="G50" s="18" t="str">
        <f t="shared" si="4"/>
        <v>52041.4079</v>
      </c>
      <c r="H50" s="12">
        <f t="shared" si="5"/>
        <v>-1218</v>
      </c>
      <c r="I50" s="72" t="s">
        <v>105</v>
      </c>
      <c r="J50" s="73" t="s">
        <v>106</v>
      </c>
      <c r="K50" s="72">
        <v>-1218</v>
      </c>
      <c r="L50" s="72" t="s">
        <v>96</v>
      </c>
      <c r="M50" s="73" t="s">
        <v>90</v>
      </c>
      <c r="N50" s="73" t="s">
        <v>91</v>
      </c>
      <c r="O50" s="74" t="s">
        <v>92</v>
      </c>
      <c r="P50" s="74" t="s">
        <v>93</v>
      </c>
    </row>
    <row r="51" spans="1:16" ht="12.75" customHeight="1" thickBot="1">
      <c r="A51" s="12" t="str">
        <f t="shared" si="0"/>
        <v> BBS 125 </v>
      </c>
      <c r="B51" s="2" t="str">
        <f t="shared" si="1"/>
        <v>II</v>
      </c>
      <c r="C51" s="12">
        <f t="shared" si="2"/>
        <v>52041.594599999997</v>
      </c>
      <c r="D51" s="18" t="str">
        <f t="shared" si="3"/>
        <v>vis</v>
      </c>
      <c r="E51" s="71">
        <f>VLOOKUP(C51,Active!C$21:E$973,3,FALSE)</f>
        <v>-1748.0165662250779</v>
      </c>
      <c r="F51" s="2" t="s">
        <v>86</v>
      </c>
      <c r="G51" s="18" t="str">
        <f t="shared" si="4"/>
        <v>52041.5946</v>
      </c>
      <c r="H51" s="12">
        <f t="shared" si="5"/>
        <v>-1217.5</v>
      </c>
      <c r="I51" s="72" t="s">
        <v>107</v>
      </c>
      <c r="J51" s="73" t="s">
        <v>108</v>
      </c>
      <c r="K51" s="72">
        <v>-1217.5</v>
      </c>
      <c r="L51" s="72" t="s">
        <v>109</v>
      </c>
      <c r="M51" s="73" t="s">
        <v>90</v>
      </c>
      <c r="N51" s="73" t="s">
        <v>91</v>
      </c>
      <c r="O51" s="74" t="s">
        <v>92</v>
      </c>
      <c r="P51" s="74" t="s">
        <v>93</v>
      </c>
    </row>
    <row r="52" spans="1:16" ht="12.75" customHeight="1" thickBot="1">
      <c r="A52" s="12" t="str">
        <f t="shared" si="0"/>
        <v> BBS 128 </v>
      </c>
      <c r="B52" s="2" t="str">
        <f t="shared" si="1"/>
        <v>II</v>
      </c>
      <c r="C52" s="12">
        <f t="shared" si="2"/>
        <v>52367.417099999999</v>
      </c>
      <c r="D52" s="18" t="str">
        <f t="shared" si="3"/>
        <v>vis</v>
      </c>
      <c r="E52" s="71">
        <f>VLOOKUP(C52,Active!C$21:E$973,3,FALSE)</f>
        <v>-883.00873443597322</v>
      </c>
      <c r="F52" s="2" t="s">
        <v>86</v>
      </c>
      <c r="G52" s="18" t="str">
        <f t="shared" si="4"/>
        <v>52367.4171</v>
      </c>
      <c r="H52" s="12">
        <f t="shared" si="5"/>
        <v>-352.5</v>
      </c>
      <c r="I52" s="72" t="s">
        <v>110</v>
      </c>
      <c r="J52" s="73" t="s">
        <v>111</v>
      </c>
      <c r="K52" s="72">
        <v>-352.5</v>
      </c>
      <c r="L52" s="72" t="s">
        <v>112</v>
      </c>
      <c r="M52" s="73" t="s">
        <v>90</v>
      </c>
      <c r="N52" s="73" t="s">
        <v>91</v>
      </c>
      <c r="O52" s="74" t="s">
        <v>92</v>
      </c>
      <c r="P52" s="74" t="s">
        <v>113</v>
      </c>
    </row>
    <row r="53" spans="1:16" ht="12.75" customHeight="1" thickBot="1">
      <c r="A53" s="12" t="str">
        <f t="shared" si="0"/>
        <v>BAVM 203 </v>
      </c>
      <c r="B53" s="2" t="str">
        <f t="shared" si="1"/>
        <v>I</v>
      </c>
      <c r="C53" s="12">
        <f t="shared" si="2"/>
        <v>54174.491099999999</v>
      </c>
      <c r="D53" s="18" t="str">
        <f t="shared" si="3"/>
        <v>vis</v>
      </c>
      <c r="E53" s="71">
        <f>VLOOKUP(C53,Active!C$21:E$973,3,FALSE)</f>
        <v>3914.4904027398052</v>
      </c>
      <c r="F53" s="2" t="s">
        <v>86</v>
      </c>
      <c r="G53" s="18" t="str">
        <f t="shared" si="4"/>
        <v>54174.4911</v>
      </c>
      <c r="H53" s="12">
        <f t="shared" si="5"/>
        <v>4445</v>
      </c>
      <c r="I53" s="72" t="s">
        <v>132</v>
      </c>
      <c r="J53" s="73" t="s">
        <v>133</v>
      </c>
      <c r="K53" s="72">
        <v>4445</v>
      </c>
      <c r="L53" s="72" t="s">
        <v>134</v>
      </c>
      <c r="M53" s="73" t="s">
        <v>129</v>
      </c>
      <c r="N53" s="73" t="s">
        <v>135</v>
      </c>
      <c r="O53" s="74" t="s">
        <v>136</v>
      </c>
      <c r="P53" s="75" t="s">
        <v>137</v>
      </c>
    </row>
    <row r="54" spans="1:16" ht="12.75" customHeight="1" thickBot="1">
      <c r="A54" s="12" t="str">
        <f t="shared" si="0"/>
        <v>OEJV 0162 </v>
      </c>
      <c r="B54" s="2" t="str">
        <f t="shared" si="1"/>
        <v>I</v>
      </c>
      <c r="C54" s="12">
        <f t="shared" si="2"/>
        <v>54570.745999999999</v>
      </c>
      <c r="D54" s="18" t="str">
        <f t="shared" si="3"/>
        <v>vis</v>
      </c>
      <c r="E54" s="71">
        <f>VLOOKUP(C54,Active!C$21:E$973,3,FALSE)</f>
        <v>4966.4852523429063</v>
      </c>
      <c r="F54" s="2" t="s">
        <v>86</v>
      </c>
      <c r="G54" s="18" t="str">
        <f t="shared" si="4"/>
        <v>54570.746</v>
      </c>
      <c r="H54" s="12">
        <f t="shared" si="5"/>
        <v>5497</v>
      </c>
      <c r="I54" s="72" t="s">
        <v>181</v>
      </c>
      <c r="J54" s="73" t="s">
        <v>182</v>
      </c>
      <c r="K54" s="72" t="s">
        <v>183</v>
      </c>
      <c r="L54" s="72" t="s">
        <v>184</v>
      </c>
      <c r="M54" s="73" t="s">
        <v>129</v>
      </c>
      <c r="N54" s="73" t="s">
        <v>135</v>
      </c>
      <c r="O54" s="74" t="s">
        <v>185</v>
      </c>
      <c r="P54" s="75" t="s">
        <v>186</v>
      </c>
    </row>
    <row r="55" spans="1:16" ht="12.75" customHeight="1" thickBot="1">
      <c r="A55" s="12" t="str">
        <f t="shared" si="0"/>
        <v>BAVM 225 </v>
      </c>
      <c r="B55" s="2" t="str">
        <f t="shared" si="1"/>
        <v>I</v>
      </c>
      <c r="C55" s="12">
        <f t="shared" si="2"/>
        <v>55614.497000000003</v>
      </c>
      <c r="D55" s="18" t="str">
        <f t="shared" si="3"/>
        <v>vis</v>
      </c>
      <c r="E55" s="71">
        <f>VLOOKUP(C55,Active!C$21:E$973,3,FALSE)</f>
        <v>7737.4810842382094</v>
      </c>
      <c r="F55" s="2" t="s">
        <v>86</v>
      </c>
      <c r="G55" s="18" t="str">
        <f t="shared" si="4"/>
        <v>55614.4970</v>
      </c>
      <c r="H55" s="12">
        <f t="shared" si="5"/>
        <v>8268</v>
      </c>
      <c r="I55" s="72" t="s">
        <v>222</v>
      </c>
      <c r="J55" s="73" t="s">
        <v>223</v>
      </c>
      <c r="K55" s="72" t="s">
        <v>224</v>
      </c>
      <c r="L55" s="72" t="s">
        <v>225</v>
      </c>
      <c r="M55" s="73" t="s">
        <v>129</v>
      </c>
      <c r="N55" s="73" t="s">
        <v>135</v>
      </c>
      <c r="O55" s="74" t="s">
        <v>165</v>
      </c>
      <c r="P55" s="75" t="s">
        <v>226</v>
      </c>
    </row>
    <row r="56" spans="1:16" ht="12.75" customHeight="1" thickBot="1">
      <c r="A56" s="12" t="str">
        <f t="shared" si="0"/>
        <v>BAVM 225 </v>
      </c>
      <c r="B56" s="2" t="str">
        <f t="shared" si="1"/>
        <v>I</v>
      </c>
      <c r="C56" s="12">
        <f t="shared" si="2"/>
        <v>55677.401299999998</v>
      </c>
      <c r="D56" s="18" t="str">
        <f t="shared" si="3"/>
        <v>vis</v>
      </c>
      <c r="E56" s="71">
        <f>VLOOKUP(C56,Active!C$21:E$973,3,FALSE)</f>
        <v>7904.4821727241379</v>
      </c>
      <c r="F56" s="2" t="s">
        <v>86</v>
      </c>
      <c r="G56" s="18" t="str">
        <f t="shared" si="4"/>
        <v>55677.4013</v>
      </c>
      <c r="H56" s="12">
        <f t="shared" si="5"/>
        <v>8435</v>
      </c>
      <c r="I56" s="72" t="s">
        <v>251</v>
      </c>
      <c r="J56" s="73" t="s">
        <v>252</v>
      </c>
      <c r="K56" s="72" t="s">
        <v>253</v>
      </c>
      <c r="L56" s="72" t="s">
        <v>220</v>
      </c>
      <c r="M56" s="73" t="s">
        <v>129</v>
      </c>
      <c r="N56" s="73" t="s">
        <v>135</v>
      </c>
      <c r="O56" s="74" t="s">
        <v>165</v>
      </c>
      <c r="P56" s="75" t="s">
        <v>226</v>
      </c>
    </row>
    <row r="57" spans="1:16">
      <c r="A57" s="12" t="e">
        <v>#N/A</v>
      </c>
      <c r="B57" s="2"/>
      <c r="F57" s="2"/>
    </row>
    <row r="58" spans="1:16">
      <c r="B58" s="2"/>
      <c r="F58" s="2"/>
    </row>
    <row r="59" spans="1:16">
      <c r="B59" s="2"/>
      <c r="F59" s="2"/>
    </row>
    <row r="60" spans="1:16">
      <c r="B60" s="2"/>
      <c r="F60" s="2"/>
    </row>
    <row r="61" spans="1:16">
      <c r="B61" s="2"/>
      <c r="F61" s="2"/>
    </row>
    <row r="62" spans="1:16">
      <c r="B62" s="2"/>
      <c r="F62" s="2"/>
    </row>
    <row r="63" spans="1:16">
      <c r="B63" s="2"/>
      <c r="F63" s="2"/>
    </row>
    <row r="64" spans="1:1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</sheetData>
  <phoneticPr fontId="7" type="noConversion"/>
  <hyperlinks>
    <hyperlink ref="A3" r:id="rId1"/>
    <hyperlink ref="P13" r:id="rId2" display="http://www.konkoly.hu/cgi-bin/IBVS?5653"/>
    <hyperlink ref="P53" r:id="rId3" display="http://www.bav-astro.de/sfs/BAVM_link.php?BAVMnr=203"/>
    <hyperlink ref="P16" r:id="rId4" display="http://www.konkoly.hu/cgi-bin/IBVS?5820"/>
    <hyperlink ref="P17" r:id="rId5" display="http://www.bav-astro.de/sfs/BAVM_link.php?BAVMnr=186"/>
    <hyperlink ref="P18" r:id="rId6" display="http://www.bav-astro.de/sfs/BAVM_link.php?BAVMnr=186"/>
    <hyperlink ref="P19" r:id="rId7" display="http://www.bav-astro.de/sfs/BAVM_link.php?BAVMnr=186"/>
    <hyperlink ref="P20" r:id="rId8" display="http://www.bav-astro.de/sfs/BAVM_link.php?BAVMnr=186"/>
    <hyperlink ref="P21" r:id="rId9" display="http://www.bav-astro.de/sfs/BAVM_link.php?BAVMnr=209"/>
    <hyperlink ref="P22" r:id="rId10" display="http://www.konkoly.hu/cgi-bin/IBVS?5875"/>
    <hyperlink ref="P23" r:id="rId11" display="http://www.bav-astro.de/sfs/BAVM_link.php?BAVMnr=201"/>
    <hyperlink ref="P24" r:id="rId12" display="http://www.bav-astro.de/sfs/BAVM_link.php?BAVMnr=201"/>
    <hyperlink ref="P54" r:id="rId13" display="http://var.astro.cz/oejv/issues/oejv0162.pdf"/>
    <hyperlink ref="P25" r:id="rId14" display="http://www.bav-astro.de/sfs/BAVM_link.php?BAVMnr=209"/>
    <hyperlink ref="P26" r:id="rId15" display="http://www.konkoly.hu/cgi-bin/IBVS?5929"/>
    <hyperlink ref="P27" r:id="rId16" display="http://www.bav-astro.de/sfs/BAVM_link.php?BAVMnr=209"/>
    <hyperlink ref="P28" r:id="rId17" display="http://www.konkoly.hu/cgi-bin/IBVS?5920"/>
    <hyperlink ref="P29" r:id="rId18" display="http://www.bav-astro.de/sfs/BAVM_link.php?BAVMnr=234"/>
    <hyperlink ref="P30" r:id="rId19" display="http://www.bav-astro.de/sfs/BAVM_link.php?BAVMnr=234"/>
    <hyperlink ref="P31" r:id="rId20" display="http://www.konkoly.hu/cgi-bin/IBVS?5945"/>
    <hyperlink ref="P32" r:id="rId21" display="http://www.konkoly.hu/cgi-bin/IBVS?5960"/>
    <hyperlink ref="P55" r:id="rId22" display="http://www.bav-astro.de/sfs/BAVM_link.php?BAVMnr=225"/>
    <hyperlink ref="P33" r:id="rId23" display="http://var.astro.cz/oejv/issues/oejv0160.pdf"/>
    <hyperlink ref="P34" r:id="rId24" display="http://www.konkoly.hu/cgi-bin/IBVS?5992"/>
    <hyperlink ref="P35" r:id="rId25" display="http://www.bav-astro.de/sfs/BAVM_link.php?BAVMnr=220"/>
    <hyperlink ref="P36" r:id="rId26" display="http://www.bav-astro.de/sfs/BAVM_link.php?BAVMnr=220"/>
    <hyperlink ref="P37" r:id="rId27" display="http://var.astro.cz/oejv/issues/oejv0160.pdf"/>
    <hyperlink ref="P56" r:id="rId28" display="http://www.bav-astro.de/sfs/BAVM_link.php?BAVMnr=225"/>
    <hyperlink ref="P38" r:id="rId29" display="http://www.konkoly.hu/cgi-bin/IBVS?6050"/>
    <hyperlink ref="P39" r:id="rId30" display="http://www.bav-astro.de/sfs/BAVM_link.php?BAVMnr=228"/>
    <hyperlink ref="P40" r:id="rId31" display="http://var.astro.cz/oejv/issues/oejv0160.pdf"/>
    <hyperlink ref="P41" r:id="rId32" display="http://www.bav-astro.de/sfs/BAVM_link.php?BAVMnr=228"/>
    <hyperlink ref="P42" r:id="rId33" display="http://www.konkoly.hu/cgi-bin/IBVS?6029"/>
    <hyperlink ref="P43" r:id="rId34" display="http://www.konkoly.hu/cgi-bin/IBVS?6092"/>
    <hyperlink ref="P44" r:id="rId35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(2)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2023-01-02T06:13:31Z</dcterms:modified>
</cp:coreProperties>
</file>