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60C5670-755F-4D3F-A696-680AB9C2F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4" i="1"/>
  <c r="F34" i="1"/>
  <c r="U34" i="1"/>
  <c r="E31" i="1"/>
  <c r="F31" i="1"/>
  <c r="G31" i="1"/>
  <c r="K31" i="1" s="1"/>
  <c r="E32" i="1"/>
  <c r="F32" i="1" s="1"/>
  <c r="G32" i="1" s="1"/>
  <c r="K32" i="1" s="1"/>
  <c r="E33" i="1"/>
  <c r="F33" i="1"/>
  <c r="G33" i="1"/>
  <c r="K33" i="1" s="1"/>
  <c r="E36" i="1"/>
  <c r="F36" i="1"/>
  <c r="G36" i="1"/>
  <c r="K36" i="1"/>
  <c r="Q34" i="1"/>
  <c r="Q31" i="1"/>
  <c r="Q32" i="1"/>
  <c r="Q33" i="1"/>
  <c r="Q36" i="1"/>
  <c r="E29" i="1"/>
  <c r="F29" i="1"/>
  <c r="G29" i="1"/>
  <c r="K29" i="1"/>
  <c r="E30" i="1"/>
  <c r="F30" i="1"/>
  <c r="G30" i="1" s="1"/>
  <c r="K30" i="1" s="1"/>
  <c r="D9" i="1"/>
  <c r="C9" i="1"/>
  <c r="E22" i="1"/>
  <c r="F22" i="1"/>
  <c r="G22" i="1"/>
  <c r="K22" i="1"/>
  <c r="E23" i="1"/>
  <c r="F23" i="1" s="1"/>
  <c r="G23" i="1" s="1"/>
  <c r="J23" i="1" s="1"/>
  <c r="E24" i="1"/>
  <c r="F24" i="1"/>
  <c r="G24" i="1"/>
  <c r="J24" i="1"/>
  <c r="E25" i="1"/>
  <c r="F25" i="1" s="1"/>
  <c r="G25" i="1" s="1"/>
  <c r="K25" i="1" s="1"/>
  <c r="E26" i="1"/>
  <c r="F26" i="1"/>
  <c r="G26" i="1"/>
  <c r="K26" i="1"/>
  <c r="E28" i="1"/>
  <c r="F28" i="1" s="1"/>
  <c r="G28" i="1" s="1"/>
  <c r="K28" i="1" s="1"/>
  <c r="E27" i="1"/>
  <c r="F27" i="1"/>
  <c r="G27" i="1"/>
  <c r="K27" i="1"/>
  <c r="Q29" i="1"/>
  <c r="Q30" i="1"/>
  <c r="Q26" i="1"/>
  <c r="Q28" i="1"/>
  <c r="Q27" i="1"/>
  <c r="Q23" i="1"/>
  <c r="Q24" i="1"/>
  <c r="Q22" i="1"/>
  <c r="Q25" i="1"/>
  <c r="E21" i="1"/>
  <c r="F21" i="1"/>
  <c r="G21" i="1"/>
  <c r="I21" i="1" s="1"/>
  <c r="F16" i="1"/>
  <c r="F17" i="1" s="1"/>
  <c r="C17" i="1"/>
  <c r="Q21" i="1"/>
  <c r="C12" i="1"/>
  <c r="C11" i="1"/>
  <c r="O35" i="1" l="1"/>
  <c r="C16" i="1"/>
  <c r="D18" i="1" s="1"/>
  <c r="O21" i="1"/>
  <c r="O36" i="1"/>
  <c r="O25" i="1"/>
  <c r="O24" i="1"/>
  <c r="O29" i="1"/>
  <c r="O33" i="1"/>
  <c r="O31" i="1"/>
  <c r="C15" i="1"/>
  <c r="F18" i="1" s="1"/>
  <c r="O27" i="1"/>
  <c r="O32" i="1"/>
  <c r="O22" i="1"/>
  <c r="O28" i="1"/>
  <c r="O26" i="1"/>
  <c r="O23" i="1"/>
  <c r="O34" i="1"/>
  <c r="O30" i="1"/>
  <c r="F19" i="1" l="1"/>
  <c r="C18" i="1"/>
</calcChain>
</file>

<file path=xl/sharedStrings.xml><?xml version="1.0" encoding="utf-8"?>
<sst xmlns="http://schemas.openxmlformats.org/spreadsheetml/2006/main" count="80" uniqueCount="56">
  <si>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</si>
  <si>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</si>
  <si>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</si>
  <si>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</si>
  <si>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</si>
  <si>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</si>
  <si>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</si>
  <si>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</si>
  <si>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</si>
  <si>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</si>
  <si>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</si>
  <si>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</si>
  <si>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</si>
  <si>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</si>
  <si>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</si>
  <si>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</si>
  <si>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</si>
  <si>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</si>
  <si>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</si>
  <si>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</si>
  <si>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</si>
  <si>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</si>
  <si>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</si>
  <si>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</si>
  <si>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</si>
  <si>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</si>
  <si>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</si>
  <si>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</si>
  <si>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</si>
  <si>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</si>
  <si>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</si>
  <si>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</si>
  <si>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</si>
  <si>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</si>
  <si>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</si>
  <si>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</si>
  <si>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</si>
  <si>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</si>
  <si>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</si>
  <si>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</si>
  <si>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</si>
  <si>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EW</t>
  </si>
  <si>
    <t>IBVS 6029</t>
  </si>
  <si>
    <t>II</t>
  </si>
  <si>
    <t>I</t>
  </si>
  <si>
    <t>IBVS 6048</t>
  </si>
  <si>
    <t>IL Boo / GSC 3465-0426</t>
  </si>
  <si>
    <t>OEJV 0168</t>
  </si>
  <si>
    <t>vis</t>
  </si>
  <si>
    <t>OEJV 0179</t>
  </si>
  <si>
    <t>JAVSO..48..256</t>
  </si>
  <si>
    <t>OEJV 0211</t>
  </si>
  <si>
    <t>VSB 069</t>
  </si>
  <si>
    <t>V</t>
  </si>
  <si>
    <t>BAD?</t>
  </si>
  <si>
    <t>JAVSO, 48,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</si>
</sst>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24" borderId="0" xfId="0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Boo - O-C Diagr.</a:t>
            </a:r>
          </a:p>
        </c:rich>
      </c:tx>
      <c:layout>
        <c:manualLayout>
          <c:xMode val="edge"/>
          <c:yMode val="edge"/>
          <c:x val="0.399165507649513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9E-4106-9CAF-7A49D5DAD4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9E-4106-9CAF-7A49D5DAD4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-3.7680000001273584E-2</c:v>
                </c:pt>
                <c:pt idx="3">
                  <c:v>-3.6385000006703194E-2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9E-4106-9CAF-7A49D5DAD4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-3.6505000003671739E-2</c:v>
                </c:pt>
                <c:pt idx="4">
                  <c:v>-3.8460000003396999E-2</c:v>
                </c:pt>
                <c:pt idx="5">
                  <c:v>-4.6215000002121087E-2</c:v>
                </c:pt>
                <c:pt idx="6">
                  <c:v>-4.5424999996612314E-2</c:v>
                </c:pt>
                <c:pt idx="7">
                  <c:v>-4.5214999998279382E-2</c:v>
                </c:pt>
                <c:pt idx="8">
                  <c:v>-4.5084999997925479E-2</c:v>
                </c:pt>
                <c:pt idx="9">
                  <c:v>-5.2784999999857973E-2</c:v>
                </c:pt>
                <c:pt idx="10">
                  <c:v>-5.8314999994763639E-2</c:v>
                </c:pt>
                <c:pt idx="11">
                  <c:v>-5.8164999783912208E-2</c:v>
                </c:pt>
                <c:pt idx="12">
                  <c:v>-5.8459999891056214E-2</c:v>
                </c:pt>
                <c:pt idx="14">
                  <c:v>4.9520000000484288E-2</c:v>
                </c:pt>
                <c:pt idx="15">
                  <c:v>-7.3405000002821907E-2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9E-4106-9CAF-7A49D5DAD4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9E-4106-9CAF-7A49D5DAD4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9E-4106-9CAF-7A49D5DAD4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1.2999999999999999E-3</c:v>
                  </c:pt>
                  <c:pt idx="4">
                    <c:v>6.9999999999999999E-4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9E-4106-9CAF-7A49D5DAD4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-5.2365857650769267E-2</c:v>
                </c:pt>
                <c:pt idx="1">
                  <c:v>-4.3764813068848302E-2</c:v>
                </c:pt>
                <c:pt idx="2">
                  <c:v>-4.3746813089699646E-2</c:v>
                </c:pt>
                <c:pt idx="3">
                  <c:v>-4.3746485817351494E-2</c:v>
                </c:pt>
                <c:pt idx="4">
                  <c:v>-4.3623758686792524E-2</c:v>
                </c:pt>
                <c:pt idx="5">
                  <c:v>-4.2248887552183867E-2</c:v>
                </c:pt>
                <c:pt idx="6">
                  <c:v>-4.2248887552183867E-2</c:v>
                </c:pt>
                <c:pt idx="7">
                  <c:v>-4.2248887552183867E-2</c:v>
                </c:pt>
                <c:pt idx="8">
                  <c:v>-4.1689251836834952E-2</c:v>
                </c:pt>
                <c:pt idx="9">
                  <c:v>-4.1157761543427561E-2</c:v>
                </c:pt>
                <c:pt idx="10">
                  <c:v>-4.0379507899509594E-2</c:v>
                </c:pt>
                <c:pt idx="11">
                  <c:v>-4.0379507899509594E-2</c:v>
                </c:pt>
                <c:pt idx="12">
                  <c:v>-4.0306526165870528E-2</c:v>
                </c:pt>
                <c:pt idx="13">
                  <c:v>-3.887012782980831E-2</c:v>
                </c:pt>
                <c:pt idx="14">
                  <c:v>-3.8870455102156462E-2</c:v>
                </c:pt>
                <c:pt idx="15">
                  <c:v>-3.816845591535914E-2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9E-4106-9CAF-7A49D5DAD4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13140.5</c:v>
                </c:pt>
                <c:pt idx="2">
                  <c:v>13168</c:v>
                </c:pt>
                <c:pt idx="3">
                  <c:v>13168.5</c:v>
                </c:pt>
                <c:pt idx="4">
                  <c:v>13356</c:v>
                </c:pt>
                <c:pt idx="5">
                  <c:v>15456.5</c:v>
                </c:pt>
                <c:pt idx="6">
                  <c:v>15456.5</c:v>
                </c:pt>
                <c:pt idx="7">
                  <c:v>15456.5</c:v>
                </c:pt>
                <c:pt idx="8">
                  <c:v>16311.5</c:v>
                </c:pt>
                <c:pt idx="9">
                  <c:v>17123.5</c:v>
                </c:pt>
                <c:pt idx="10">
                  <c:v>18312.5</c:v>
                </c:pt>
                <c:pt idx="11">
                  <c:v>18312.5</c:v>
                </c:pt>
                <c:pt idx="12">
                  <c:v>18424</c:v>
                </c:pt>
                <c:pt idx="13">
                  <c:v>20618.5</c:v>
                </c:pt>
                <c:pt idx="14">
                  <c:v>20618</c:v>
                </c:pt>
                <c:pt idx="15">
                  <c:v>21690.5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3">
                  <c:v>-0.12418499999330379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9E-4106-9CAF-7A49D5DAD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84312"/>
        <c:axId val="1"/>
      </c:scatterChart>
      <c:valAx>
        <c:axId val="605984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8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65785813630041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17</xdr:col>
      <xdr:colOff>609600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0292D2-4692-1852-5D23-8DC7653BB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/>
  <cols>
    <col min="1" max="1" width="16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46</v>
      </c>
    </row>
    <row r="2" spans="1:6">
      <c r="A2" t="s">
        <v>26</v>
      </c>
      <c r="B2" t="s">
        <v>41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39</v>
      </c>
      <c r="D4" s="28" t="s">
        <v>39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8">
        <v>51438.735000000001</v>
      </c>
      <c r="D7" s="29" t="s">
        <v>40</v>
      </c>
    </row>
    <row r="8" spans="1:6">
      <c r="A8" t="s">
        <v>6</v>
      </c>
      <c r="C8" s="8">
        <v>0.34741</v>
      </c>
      <c r="D8" s="29" t="s">
        <v>40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-5.2365857650769267E-2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6.545446963145213E-7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58974.019731216817</v>
      </c>
      <c r="E15" s="14" t="s">
        <v>36</v>
      </c>
      <c r="F15" s="11">
        <v>1</v>
      </c>
    </row>
    <row r="16" spans="1:6">
      <c r="A16" s="16" t="s">
        <v>7</v>
      </c>
      <c r="B16" s="10"/>
      <c r="C16" s="17">
        <f ca="1">+C8+C12</f>
        <v>0.34741065454469633</v>
      </c>
      <c r="E16" s="14" t="s">
        <v>33</v>
      </c>
      <c r="F16" s="15">
        <f ca="1">NOW()+15018.5+$C$5/24</f>
        <v>59970.781589699072</v>
      </c>
    </row>
    <row r="17" spans="1:21" ht="13.5" thickBot="1">
      <c r="A17" s="14" t="s">
        <v>30</v>
      </c>
      <c r="B17" s="10"/>
      <c r="C17" s="10">
        <f>COUNT(C21:C2191)</f>
        <v>16</v>
      </c>
      <c r="E17" s="14" t="s">
        <v>37</v>
      </c>
      <c r="F17" s="15">
        <f ca="1">ROUND(2*(F16-$C$7)/$C$8,0)/2+F15</f>
        <v>24560</v>
      </c>
    </row>
    <row r="18" spans="1:21" ht="14.25" thickTop="1" thickBot="1">
      <c r="A18" s="16" t="s">
        <v>8</v>
      </c>
      <c r="B18" s="10"/>
      <c r="C18" s="19">
        <f ca="1">+C15</f>
        <v>58974.019731216817</v>
      </c>
      <c r="D18" s="20">
        <f ca="1">+C16</f>
        <v>0.34741065454469633</v>
      </c>
      <c r="E18" s="14" t="s">
        <v>38</v>
      </c>
      <c r="F18" s="23">
        <f ca="1">ROUND(2*(F16-$C$15)/$C$16,0)/2+F15</f>
        <v>2870</v>
      </c>
    </row>
    <row r="19" spans="1:21" ht="13.5" thickTop="1">
      <c r="E19" s="14" t="s">
        <v>34</v>
      </c>
      <c r="F19" s="18">
        <f ca="1">+$C$15+$C$16*F18-15018.5-$C$5/24</f>
        <v>44952.984143093432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48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54</v>
      </c>
    </row>
    <row r="21" spans="1:21">
      <c r="A21" s="30" t="s">
        <v>40</v>
      </c>
      <c r="B21" s="30"/>
      <c r="C21" s="31">
        <v>51438.735000000001</v>
      </c>
      <c r="D21" s="31" t="s">
        <v>16</v>
      </c>
      <c r="E21">
        <f t="shared" ref="E21:E36" si="0">+(C21-C$7)/C$8</f>
        <v>0</v>
      </c>
      <c r="F21">
        <f t="shared" ref="F21:F33" si="1">ROUND(2*E21,0)/2</f>
        <v>0</v>
      </c>
      <c r="G21">
        <f t="shared" ref="G21:G33" si="2">+C21-(C$7+F21*C$8)</f>
        <v>0</v>
      </c>
      <c r="I21">
        <f>+G21</f>
        <v>0</v>
      </c>
      <c r="O21">
        <f t="shared" ref="O21:O36" ca="1" si="3">+C$11+C$12*$F21</f>
        <v>-5.2365857650769267E-2</v>
      </c>
      <c r="Q21" s="2">
        <f t="shared" ref="Q21:Q36" si="4">+C21-15018.5</f>
        <v>36420.235000000001</v>
      </c>
    </row>
    <row r="22" spans="1:21">
      <c r="A22" s="31" t="s">
        <v>42</v>
      </c>
      <c r="B22" s="32" t="s">
        <v>43</v>
      </c>
      <c r="C22" s="31">
        <v>56003.839599999999</v>
      </c>
      <c r="D22" s="31">
        <v>2.9999999999999997E-4</v>
      </c>
      <c r="E22">
        <f t="shared" si="0"/>
        <v>13140.394922425949</v>
      </c>
      <c r="F22">
        <f t="shared" si="1"/>
        <v>13140.5</v>
      </c>
      <c r="G22">
        <f t="shared" si="2"/>
        <v>-3.6505000003671739E-2</v>
      </c>
      <c r="K22">
        <f>+G22</f>
        <v>-3.6505000003671739E-2</v>
      </c>
      <c r="O22">
        <f t="shared" ca="1" si="3"/>
        <v>-4.3764813068848302E-2</v>
      </c>
      <c r="Q22" s="2">
        <f t="shared" si="4"/>
        <v>40985.339599999999</v>
      </c>
    </row>
    <row r="23" spans="1:21">
      <c r="A23" s="33" t="s">
        <v>45</v>
      </c>
      <c r="B23" s="32" t="s">
        <v>44</v>
      </c>
      <c r="C23" s="31">
        <v>56013.392200000002</v>
      </c>
      <c r="D23" s="31">
        <v>8.9999999999999998E-4</v>
      </c>
      <c r="E23">
        <f t="shared" si="0"/>
        <v>13167.891540255034</v>
      </c>
      <c r="F23">
        <f t="shared" si="1"/>
        <v>13168</v>
      </c>
      <c r="G23">
        <f t="shared" si="2"/>
        <v>-3.7680000001273584E-2</v>
      </c>
      <c r="J23">
        <f>+G23</f>
        <v>-3.7680000001273584E-2</v>
      </c>
      <c r="O23">
        <f t="shared" ca="1" si="3"/>
        <v>-4.3746813089699646E-2</v>
      </c>
      <c r="Q23" s="2">
        <f t="shared" si="4"/>
        <v>40994.892200000002</v>
      </c>
    </row>
    <row r="24" spans="1:21">
      <c r="A24" s="33" t="s">
        <v>45</v>
      </c>
      <c r="B24" s="32" t="s">
        <v>43</v>
      </c>
      <c r="C24" s="31">
        <v>56013.567199999998</v>
      </c>
      <c r="D24" s="31">
        <v>1.2999999999999999E-3</v>
      </c>
      <c r="E24">
        <f t="shared" si="0"/>
        <v>13168.395267839145</v>
      </c>
      <c r="F24">
        <f t="shared" si="1"/>
        <v>13168.5</v>
      </c>
      <c r="G24">
        <f t="shared" si="2"/>
        <v>-3.6385000006703194E-2</v>
      </c>
      <c r="J24">
        <f>+G24</f>
        <v>-3.6385000006703194E-2</v>
      </c>
      <c r="O24">
        <f t="shared" ca="1" si="3"/>
        <v>-4.3746485817351494E-2</v>
      </c>
      <c r="Q24" s="2">
        <f t="shared" si="4"/>
        <v>40995.067199999998</v>
      </c>
    </row>
    <row r="25" spans="1:21">
      <c r="A25" s="31" t="s">
        <v>42</v>
      </c>
      <c r="B25" s="32" t="s">
        <v>44</v>
      </c>
      <c r="C25" s="31">
        <v>56078.7045</v>
      </c>
      <c r="D25" s="31">
        <v>6.9999999999999999E-4</v>
      </c>
      <c r="E25">
        <f t="shared" si="0"/>
        <v>13355.889295069224</v>
      </c>
      <c r="F25">
        <f t="shared" si="1"/>
        <v>13356</v>
      </c>
      <c r="G25">
        <f t="shared" si="2"/>
        <v>-3.8460000003396999E-2</v>
      </c>
      <c r="K25">
        <f t="shared" ref="K25:K33" si="5">+G25</f>
        <v>-3.8460000003396999E-2</v>
      </c>
      <c r="O25">
        <f t="shared" ca="1" si="3"/>
        <v>-4.3623758686792524E-2</v>
      </c>
      <c r="Q25" s="2">
        <f t="shared" si="4"/>
        <v>41060.2045</v>
      </c>
    </row>
    <row r="26" spans="1:21">
      <c r="A26" s="31" t="s">
        <v>47</v>
      </c>
      <c r="B26" s="32" t="s">
        <v>43</v>
      </c>
      <c r="C26" s="34">
        <v>56808.431449999996</v>
      </c>
      <c r="D26" s="31">
        <v>2.0000000000000001E-4</v>
      </c>
      <c r="E26">
        <f t="shared" si="0"/>
        <v>15456.366972741129</v>
      </c>
      <c r="F26">
        <f t="shared" si="1"/>
        <v>15456.5</v>
      </c>
      <c r="G26">
        <f t="shared" si="2"/>
        <v>-4.6215000002121087E-2</v>
      </c>
      <c r="K26">
        <f t="shared" si="5"/>
        <v>-4.6215000002121087E-2</v>
      </c>
      <c r="O26">
        <f t="shared" ca="1" si="3"/>
        <v>-4.2248887552183867E-2</v>
      </c>
      <c r="Q26" s="2">
        <f t="shared" si="4"/>
        <v>41789.931449999996</v>
      </c>
    </row>
    <row r="27" spans="1:21">
      <c r="A27" s="31" t="s">
        <v>47</v>
      </c>
      <c r="B27" s="32" t="s">
        <v>44</v>
      </c>
      <c r="C27" s="34">
        <v>56808.432240000002</v>
      </c>
      <c r="D27" s="31">
        <v>2.0000000000000001E-4</v>
      </c>
      <c r="E27">
        <f t="shared" si="0"/>
        <v>15456.369246711383</v>
      </c>
      <c r="F27">
        <f t="shared" si="1"/>
        <v>15456.5</v>
      </c>
      <c r="G27">
        <f t="shared" si="2"/>
        <v>-4.5424999996612314E-2</v>
      </c>
      <c r="K27">
        <f t="shared" si="5"/>
        <v>-4.5424999996612314E-2</v>
      </c>
      <c r="O27">
        <f t="shared" ca="1" si="3"/>
        <v>-4.2248887552183867E-2</v>
      </c>
      <c r="Q27" s="2">
        <f t="shared" si="4"/>
        <v>41789.932240000002</v>
      </c>
    </row>
    <row r="28" spans="1:21">
      <c r="A28" s="31" t="s">
        <v>47</v>
      </c>
      <c r="B28" s="32" t="s">
        <v>43</v>
      </c>
      <c r="C28" s="34">
        <v>56808.43245</v>
      </c>
      <c r="D28" s="31">
        <v>2.9999999999999997E-4</v>
      </c>
      <c r="E28">
        <f t="shared" si="0"/>
        <v>15456.369851184478</v>
      </c>
      <c r="F28">
        <f t="shared" si="1"/>
        <v>15456.5</v>
      </c>
      <c r="G28">
        <f t="shared" si="2"/>
        <v>-4.5214999998279382E-2</v>
      </c>
      <c r="K28">
        <f t="shared" si="5"/>
        <v>-4.5214999998279382E-2</v>
      </c>
      <c r="O28">
        <f t="shared" ca="1" si="3"/>
        <v>-4.2248887552183867E-2</v>
      </c>
      <c r="Q28" s="2">
        <f t="shared" si="4"/>
        <v>41789.93245</v>
      </c>
    </row>
    <row r="29" spans="1:21">
      <c r="A29" s="35" t="s">
        <v>49</v>
      </c>
      <c r="B29" s="36" t="s">
        <v>43</v>
      </c>
      <c r="C29" s="37">
        <v>57105.468130000001</v>
      </c>
      <c r="D29" s="37">
        <v>2.0000000000000001E-4</v>
      </c>
      <c r="E29">
        <f t="shared" si="0"/>
        <v>16311.370225382116</v>
      </c>
      <c r="F29">
        <f t="shared" si="1"/>
        <v>16311.5</v>
      </c>
      <c r="G29">
        <f t="shared" si="2"/>
        <v>-4.5084999997925479E-2</v>
      </c>
      <c r="K29">
        <f t="shared" si="5"/>
        <v>-4.5084999997925479E-2</v>
      </c>
      <c r="O29">
        <f t="shared" ca="1" si="3"/>
        <v>-4.1689251836834952E-2</v>
      </c>
      <c r="Q29" s="2">
        <f t="shared" si="4"/>
        <v>42086.968130000001</v>
      </c>
    </row>
    <row r="30" spans="1:21">
      <c r="A30" s="35" t="s">
        <v>49</v>
      </c>
      <c r="B30" s="36" t="s">
        <v>43</v>
      </c>
      <c r="C30" s="37">
        <v>57387.557350000003</v>
      </c>
      <c r="D30" s="37">
        <v>5.0000000000000001E-4</v>
      </c>
      <c r="E30">
        <f t="shared" si="0"/>
        <v>17123.348061368419</v>
      </c>
      <c r="F30">
        <f t="shared" si="1"/>
        <v>17123.5</v>
      </c>
      <c r="G30">
        <f t="shared" si="2"/>
        <v>-5.2784999999857973E-2</v>
      </c>
      <c r="K30">
        <f t="shared" si="5"/>
        <v>-5.2784999999857973E-2</v>
      </c>
      <c r="O30">
        <f t="shared" ca="1" si="3"/>
        <v>-4.1157761543427561E-2</v>
      </c>
      <c r="Q30" s="2">
        <f t="shared" si="4"/>
        <v>42369.057350000003</v>
      </c>
    </row>
    <row r="31" spans="1:21">
      <c r="A31" s="38" t="s">
        <v>51</v>
      </c>
      <c r="B31" s="39" t="s">
        <v>43</v>
      </c>
      <c r="C31" s="40">
        <v>57800.622310000006</v>
      </c>
      <c r="D31" s="40">
        <v>2.0000000000000001E-4</v>
      </c>
      <c r="E31">
        <f t="shared" si="0"/>
        <v>18312.332143576768</v>
      </c>
      <c r="F31">
        <f t="shared" si="1"/>
        <v>18312.5</v>
      </c>
      <c r="G31">
        <f t="shared" si="2"/>
        <v>-5.8314999994763639E-2</v>
      </c>
      <c r="K31">
        <f t="shared" si="5"/>
        <v>-5.8314999994763639E-2</v>
      </c>
      <c r="O31">
        <f t="shared" ca="1" si="3"/>
        <v>-4.0379507899509594E-2</v>
      </c>
      <c r="Q31" s="2">
        <f t="shared" si="4"/>
        <v>42782.122310000006</v>
      </c>
    </row>
    <row r="32" spans="1:21" ht="12" customHeight="1">
      <c r="A32" s="38" t="s">
        <v>51</v>
      </c>
      <c r="B32" s="39" t="s">
        <v>43</v>
      </c>
      <c r="C32" s="40">
        <v>57800.622460000217</v>
      </c>
      <c r="D32" s="40">
        <v>2.0000000000000001E-4</v>
      </c>
      <c r="E32">
        <f t="shared" si="0"/>
        <v>18312.332575343877</v>
      </c>
      <c r="F32">
        <f t="shared" si="1"/>
        <v>18312.5</v>
      </c>
      <c r="G32">
        <f t="shared" si="2"/>
        <v>-5.8164999783912208E-2</v>
      </c>
      <c r="K32">
        <f t="shared" si="5"/>
        <v>-5.8164999783912208E-2</v>
      </c>
      <c r="O32">
        <f t="shared" ca="1" si="3"/>
        <v>-4.0379507899509594E-2</v>
      </c>
      <c r="Q32" s="2">
        <f t="shared" si="4"/>
        <v>42782.122460000217</v>
      </c>
    </row>
    <row r="33" spans="1:21" ht="12" customHeight="1">
      <c r="A33" s="38" t="s">
        <v>51</v>
      </c>
      <c r="B33" s="39" t="s">
        <v>44</v>
      </c>
      <c r="C33" s="40">
        <v>57839.358380000107</v>
      </c>
      <c r="D33" s="40">
        <v>2.9999999999999997E-4</v>
      </c>
      <c r="E33">
        <f t="shared" si="0"/>
        <v>18423.831726202778</v>
      </c>
      <c r="F33">
        <f t="shared" si="1"/>
        <v>18424</v>
      </c>
      <c r="G33">
        <f t="shared" si="2"/>
        <v>-5.8459999891056214E-2</v>
      </c>
      <c r="K33">
        <f t="shared" si="5"/>
        <v>-5.8459999891056214E-2</v>
      </c>
      <c r="O33">
        <f t="shared" ca="1" si="3"/>
        <v>-4.0306526165870528E-2</v>
      </c>
      <c r="Q33" s="2">
        <f t="shared" si="4"/>
        <v>42820.858380000107</v>
      </c>
    </row>
    <row r="34" spans="1:21" ht="12" customHeight="1">
      <c r="A34" s="38" t="s">
        <v>50</v>
      </c>
      <c r="B34" s="39" t="s">
        <v>43</v>
      </c>
      <c r="C34" s="40">
        <v>58601.683900000004</v>
      </c>
      <c r="D34" s="40">
        <v>2.0000000000000001E-4</v>
      </c>
      <c r="E34">
        <f t="shared" si="0"/>
        <v>20618.142540514098</v>
      </c>
      <c r="F34" s="41">
        <f>ROUND(2*E34,0)/2+0.5</f>
        <v>20618.5</v>
      </c>
      <c r="O34">
        <f t="shared" ca="1" si="3"/>
        <v>-3.887012782980831E-2</v>
      </c>
      <c r="Q34" s="2">
        <f t="shared" si="4"/>
        <v>43583.183900000004</v>
      </c>
      <c r="U34">
        <f>+C34-(C$7+F34*C$8)</f>
        <v>-0.12418499999330379</v>
      </c>
    </row>
    <row r="35" spans="1:21" ht="12" customHeight="1">
      <c r="A35" s="42" t="s">
        <v>55</v>
      </c>
      <c r="B35" s="43" t="s">
        <v>44</v>
      </c>
      <c r="C35" s="44">
        <v>58601.683900000004</v>
      </c>
      <c r="D35" s="42">
        <v>2.0000000000000001E-4</v>
      </c>
      <c r="E35">
        <f t="shared" si="0"/>
        <v>20618.142540514098</v>
      </c>
      <c r="F35">
        <f>ROUND(2*E35,0)/2</f>
        <v>20618</v>
      </c>
      <c r="G35">
        <f>+C35-(C$7+F35*C$8)</f>
        <v>4.9520000000484288E-2</v>
      </c>
      <c r="K35">
        <f>+G35</f>
        <v>4.9520000000484288E-2</v>
      </c>
      <c r="O35">
        <f t="shared" ca="1" si="3"/>
        <v>-3.8870455102156462E-2</v>
      </c>
      <c r="Q35" s="2">
        <f t="shared" si="4"/>
        <v>43583.183900000004</v>
      </c>
    </row>
    <row r="36" spans="1:21" ht="12" customHeight="1">
      <c r="A36" s="38" t="s">
        <v>52</v>
      </c>
      <c r="B36" s="39" t="s">
        <v>43</v>
      </c>
      <c r="C36" s="40">
        <v>58974.158199999998</v>
      </c>
      <c r="D36" s="40" t="s">
        <v>53</v>
      </c>
      <c r="E36">
        <f t="shared" si="0"/>
        <v>21690.288707866777</v>
      </c>
      <c r="F36">
        <f>ROUND(2*E36,0)/2</f>
        <v>21690.5</v>
      </c>
      <c r="G36">
        <f>+C36-(C$7+F36*C$8)</f>
        <v>-7.3405000002821907E-2</v>
      </c>
      <c r="K36">
        <f>+G36</f>
        <v>-7.3405000002821907E-2</v>
      </c>
      <c r="O36">
        <f t="shared" ca="1" si="3"/>
        <v>-3.816845591535914E-2</v>
      </c>
      <c r="Q36" s="2">
        <f t="shared" si="4"/>
        <v>43955.658199999998</v>
      </c>
    </row>
    <row r="37" spans="1:21" ht="12" customHeight="1">
      <c r="C37" s="8"/>
      <c r="D37" s="8"/>
    </row>
    <row r="38" spans="1:21" ht="12" customHeight="1">
      <c r="C38" s="8"/>
      <c r="D38" s="8"/>
    </row>
    <row r="39" spans="1:21" ht="12" customHeight="1">
      <c r="C39" s="8"/>
      <c r="D39" s="8"/>
    </row>
    <row r="40" spans="1:21" ht="12" customHeight="1">
      <c r="C40" s="8"/>
      <c r="D40" s="8"/>
    </row>
    <row r="41" spans="1:21" ht="12" customHeight="1">
      <c r="C41" s="8"/>
      <c r="D41" s="8"/>
    </row>
    <row r="42" spans="1:21">
      <c r="C42" s="8"/>
      <c r="D42" s="8"/>
    </row>
    <row r="43" spans="1:21">
      <c r="C43" s="8"/>
      <c r="D43" s="8"/>
    </row>
    <row r="44" spans="1:21">
      <c r="C44" s="8"/>
      <c r="D44" s="8"/>
    </row>
    <row r="45" spans="1:21">
      <c r="C45" s="8"/>
      <c r="D45" s="8"/>
    </row>
    <row r="46" spans="1:21">
      <c r="C46" s="8"/>
      <c r="D46" s="8"/>
    </row>
    <row r="47" spans="1:21">
      <c r="C47" s="8"/>
      <c r="D47" s="8"/>
    </row>
    <row r="48" spans="1:21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1:D35" name="Range1"/>
  </protectedRanges>
  <sortState xmlns:xlrd2="http://schemas.microsoft.com/office/spreadsheetml/2017/richdata2" ref="A21:U37">
    <sortCondition ref="C21:C37"/>
  </sortState>
  <phoneticPr fontId="8" type="noConversion"/>
  <hyperlinks>
    <hyperlink ref="H288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2023-01-26T05:45:29Z</dcterms:modified>
</cp:coreProperties>
</file>