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477B7C-9BE6-435A-9E9B-6CE7E9E2326D}" xr6:coauthVersionLast="47" xr6:coauthVersionMax="47" xr10:uidLastSave="{00000000-0000-0000-0000-000000000000}"/>
  <bookViews>
    <workbookView xWindow="13965" yWindow="750" windowWidth="13275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D9" i="1"/>
  <c r="C9" i="1"/>
  <c r="Q24" i="1"/>
  <c r="Q22" i="1"/>
  <c r="Q23" i="1"/>
  <c r="C8" i="1"/>
  <c r="E21" i="1"/>
  <c r="F21" i="1"/>
  <c r="G21" i="1"/>
  <c r="I21" i="1"/>
  <c r="C7" i="1"/>
  <c r="D8" i="1"/>
  <c r="F16" i="1"/>
  <c r="F17" i="1" s="1"/>
  <c r="C17" i="1"/>
  <c r="Q21" i="1"/>
  <c r="G24" i="1"/>
  <c r="K24" i="1"/>
  <c r="E24" i="1"/>
  <c r="F24" i="1"/>
  <c r="E23" i="1"/>
  <c r="F23" i="1"/>
  <c r="G23" i="1"/>
  <c r="K23" i="1"/>
  <c r="E22" i="1"/>
  <c r="F22" i="1"/>
  <c r="G22" i="1"/>
  <c r="K22" i="1"/>
  <c r="C11" i="1"/>
  <c r="C12" i="1"/>
  <c r="O25" i="1" l="1"/>
  <c r="C16" i="1"/>
  <c r="D18" i="1" s="1"/>
  <c r="O24" i="1"/>
  <c r="O22" i="1"/>
  <c r="O21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<sst xmlns="http://schemas.openxmlformats.org/spreadsheetml/2006/main" count="59" uniqueCount="53">
  <si>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</si>
  <si>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</si>
  <si>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</si>
  <si>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</si>
  <si>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</si>
  <si>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</si>
  <si>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</si>
  <si>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</si>
  <si>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</si>
  <si>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</si>
  <si>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</si>
  <si>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</si>
  <si>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</si>
  <si>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</si>
  <si>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</si>
  <si>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</si>
  <si>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</si>
  <si>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</si>
  <si>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</si>
  <si>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</si>
  <si>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</si>
  <si>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</si>
  <si>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</si>
  <si>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</si>
  <si>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</si>
  <si>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</si>
  <si>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</si>
  <si>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</si>
  <si>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</si>
  <si>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</si>
  <si>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</si>
  <si>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</si>
  <si>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</si>
  <si>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</si>
  <si>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</si>
  <si>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</si>
  <si>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</si>
  <si>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</si>
  <si>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</si>
  <si>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</si>
  <si>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</si>
  <si>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</si>
  <si>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Boo</t>
  </si>
  <si>
    <t>2013a</t>
  </si>
  <si>
    <t>G3477-1108</t>
  </si>
  <si>
    <t>EW</t>
  </si>
  <si>
    <t>MW Boo / GSC 3477-1108</t>
  </si>
  <si>
    <t>BRNO</t>
  </si>
  <si>
    <t>GCVS</t>
  </si>
  <si>
    <t>OEJV 0168</t>
  </si>
  <si>
    <t>I</t>
  </si>
  <si>
    <t>II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</si>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</sst>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4" formatCode="0.0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6" fillId="24" borderId="5" xfId="0" applyFont="1" applyFill="1" applyBorder="1">
      <alignment vertical="top"/>
    </xf>
    <xf numFmtId="0" fontId="17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4" fontId="34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8A-4F0B-B616-42E8D0E0AC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8A-4F0B-B616-42E8D0E0AC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8A-4F0B-B616-42E8D0E0AC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-1.9929999994928949E-2</c:v>
                </c:pt>
                <c:pt idx="2">
                  <c:v>-2.2449999996752013E-2</c:v>
                </c:pt>
                <c:pt idx="3">
                  <c:v>-3.9969999997993E-2</c:v>
                </c:pt>
                <c:pt idx="4">
                  <c:v>-6.4099999995960388E-2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8A-4F0B-B616-42E8D0E0AC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8A-4F0B-B616-42E8D0E0AC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8A-4F0B-B616-42E8D0E0AC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8A-4F0B-B616-42E8D0E0AC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6.8497188318364516E-2</c:v>
                </c:pt>
                <c:pt idx="1">
                  <c:v>-2.1215683172497612E-2</c:v>
                </c:pt>
                <c:pt idx="2">
                  <c:v>-2.1218732349014877E-2</c:v>
                </c:pt>
                <c:pt idx="3">
                  <c:v>-3.9873594281619545E-2</c:v>
                </c:pt>
                <c:pt idx="4">
                  <c:v>-6.4141990182502273E-2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8A-4F0B-B616-42E8D0E0AC7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8A-4F0B-B616-42E8D0E0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78712"/>
        <c:axId val="1"/>
      </c:scatterChart>
      <c:valAx>
        <c:axId val="79047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7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F39F7F-E254-305F-FE40-1EAC077A2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46</v>
      </c>
      <c r="F1" s="35" t="s">
        <v>42</v>
      </c>
      <c r="G1" s="31" t="s">
        <v>43</v>
      </c>
      <c r="H1" s="36"/>
      <c r="I1" s="37" t="s">
        <v>44</v>
      </c>
      <c r="J1" s="38" t="s">
        <v>42</v>
      </c>
      <c r="K1" s="39">
        <v>14.4849</v>
      </c>
      <c r="L1" s="40">
        <v>47.40419</v>
      </c>
      <c r="M1" s="41">
        <v>51408.506999999998</v>
      </c>
      <c r="N1" s="41">
        <v>0.36414000000000002</v>
      </c>
      <c r="O1" s="42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51408.506999999998</v>
      </c>
      <c r="D4" s="28">
        <v>0.36414000000000002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8">
        <f>M1</f>
        <v>51408.506999999998</v>
      </c>
      <c r="D7" s="32" t="s">
        <v>47</v>
      </c>
    </row>
    <row r="8" spans="1:15">
      <c r="A8" t="s">
        <v>4</v>
      </c>
      <c r="C8" s="8">
        <f>N1</f>
        <v>0.36414000000000002</v>
      </c>
      <c r="D8" s="29" t="str">
        <f>D7</f>
        <v>BRNO</v>
      </c>
    </row>
    <row r="9" spans="1:15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INTERCEPT(INDIRECT($D$9):G992,INDIRECT($C$9):F992)</f>
        <v>6.8497188318364516E-2</v>
      </c>
      <c r="D11" s="3"/>
      <c r="E11" s="10"/>
    </row>
    <row r="12" spans="1:15">
      <c r="A12" s="10" t="s">
        <v>17</v>
      </c>
      <c r="B12" s="10"/>
      <c r="C12" s="21">
        <f ca="1">SLOPE(INDIRECT($D$9):G992,INDIRECT($C$9):F992)</f>
        <v>-6.0983530345226113E-6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59328.487858009816</v>
      </c>
      <c r="E15" s="14" t="s">
        <v>35</v>
      </c>
      <c r="F15" s="33">
        <v>1</v>
      </c>
    </row>
    <row r="16" spans="1:15">
      <c r="A16" s="16" t="s">
        <v>5</v>
      </c>
      <c r="B16" s="10"/>
      <c r="C16" s="17">
        <f ca="1">+C8+C12</f>
        <v>0.36413390164696552</v>
      </c>
      <c r="E16" s="14" t="s">
        <v>31</v>
      </c>
      <c r="F16" s="34">
        <f ca="1">NOW()+15018.5+$C$5/24</f>
        <v>60170.555379166661</v>
      </c>
    </row>
    <row r="17" spans="1:18" ht="13.5" thickBot="1">
      <c r="A17" s="14" t="s">
        <v>28</v>
      </c>
      <c r="B17" s="10"/>
      <c r="C17" s="10">
        <f>COUNT(C21:C2191)</f>
        <v>5</v>
      </c>
      <c r="E17" s="14" t="s">
        <v>36</v>
      </c>
      <c r="F17" s="15">
        <f ca="1">ROUND(2*(F16-$C$7)/$C$8,0)/2+F15</f>
        <v>24063.5</v>
      </c>
    </row>
    <row r="18" spans="1:18" ht="14.25" thickTop="1" thickBot="1">
      <c r="A18" s="16" t="s">
        <v>6</v>
      </c>
      <c r="B18" s="10"/>
      <c r="C18" s="19">
        <f ca="1">+C15</f>
        <v>59328.487858009816</v>
      </c>
      <c r="D18" s="20">
        <f ca="1">+C16</f>
        <v>0.36413390164696552</v>
      </c>
      <c r="E18" s="14" t="s">
        <v>37</v>
      </c>
      <c r="F18" s="23">
        <f ca="1">ROUND(2*(F16-$C$15)/$C$16,0)/2+F15</f>
        <v>2313.5</v>
      </c>
    </row>
    <row r="19" spans="1:18" ht="13.5" thickTop="1">
      <c r="E19" s="14" t="s">
        <v>32</v>
      </c>
      <c r="F19" s="18">
        <f ca="1">+$C$15+$C$16*F18-15018.5-$C$5/24</f>
        <v>45152.807472803404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>
      <c r="A21" t="s">
        <v>48</v>
      </c>
      <c r="C21" s="8">
        <v>51408.506999999998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6.8497188318364516E-2</v>
      </c>
      <c r="Q21" s="2">
        <f>+C21-15018.5</f>
        <v>36390.006999999998</v>
      </c>
    </row>
    <row r="22" spans="1:18">
      <c r="A22" s="43" t="s">
        <v>49</v>
      </c>
      <c r="B22" s="44" t="s">
        <v>50</v>
      </c>
      <c r="C22" s="45">
        <v>56765.350610000001</v>
      </c>
      <c r="D22" s="43">
        <v>4.0000000000000002E-4</v>
      </c>
      <c r="E22">
        <f>+(C22-C$7)/C$8</f>
        <v>14710.945268303409</v>
      </c>
      <c r="F22">
        <f>ROUND(2*E22,0)/2</f>
        <v>14711</v>
      </c>
      <c r="G22">
        <f>+C22-(C$7+F22*C$8)</f>
        <v>-1.9929999994928949E-2</v>
      </c>
      <c r="K22">
        <f>+G22</f>
        <v>-1.9929999994928949E-2</v>
      </c>
      <c r="O22">
        <f ca="1">+C$11+C$12*$F22</f>
        <v>-2.1215683172497612E-2</v>
      </c>
      <c r="Q22" s="2">
        <f>+C22-15018.5</f>
        <v>41746.850610000001</v>
      </c>
    </row>
    <row r="23" spans="1:18">
      <c r="A23" s="43" t="s">
        <v>49</v>
      </c>
      <c r="B23" s="44" t="s">
        <v>51</v>
      </c>
      <c r="C23" s="45">
        <v>56765.530160000002</v>
      </c>
      <c r="D23" s="43">
        <v>4.0000000000000002E-4</v>
      </c>
      <c r="E23">
        <f>+(C23-C$7)/C$8</f>
        <v>14711.438347888186</v>
      </c>
      <c r="F23">
        <f>ROUND(2*E23,0)/2</f>
        <v>14711.5</v>
      </c>
      <c r="G23">
        <f>+C23-(C$7+F23*C$8)</f>
        <v>-2.2449999996752013E-2</v>
      </c>
      <c r="K23">
        <f>+G23</f>
        <v>-2.2449999996752013E-2</v>
      </c>
      <c r="O23">
        <f ca="1">+C$11+C$12*$F23</f>
        <v>-2.1218732349014877E-2</v>
      </c>
      <c r="Q23" s="2">
        <f>+C23-15018.5</f>
        <v>41747.030160000002</v>
      </c>
    </row>
    <row r="24" spans="1:18">
      <c r="A24" s="46" t="s">
        <v>0</v>
      </c>
      <c r="B24" s="47" t="s">
        <v>50</v>
      </c>
      <c r="C24" s="48">
        <v>57879.416899999997</v>
      </c>
      <c r="D24" s="48">
        <v>4.0000000000000002E-4</v>
      </c>
      <c r="E24">
        <f>+(C24-C$7)/C$8</f>
        <v>17770.390234525177</v>
      </c>
      <c r="F24">
        <f>ROUND(2*E24,0)/2</f>
        <v>17770.5</v>
      </c>
      <c r="G24">
        <f>+C24-(C$7+F24*C$8)</f>
        <v>-3.9969999997993E-2</v>
      </c>
      <c r="K24">
        <f>+G24</f>
        <v>-3.9969999997993E-2</v>
      </c>
      <c r="O24">
        <f ca="1">+C$11+C$12*$F24</f>
        <v>-3.9873594281619545E-2</v>
      </c>
      <c r="Q24" s="2">
        <f>+C24-15018.5</f>
        <v>42860.916899999997</v>
      </c>
    </row>
    <row r="25" spans="1:18">
      <c r="A25" s="49" t="s">
        <v>52</v>
      </c>
      <c r="B25" s="50" t="s">
        <v>50</v>
      </c>
      <c r="C25" s="51">
        <v>59328.4879</v>
      </c>
      <c r="D25" s="49">
        <v>2.0000000000000001E-4</v>
      </c>
      <c r="E25">
        <f>+(C25-C$7)/C$8</f>
        <v>21749.823968803212</v>
      </c>
      <c r="F25">
        <f>ROUND(2*E25,0)/2</f>
        <v>21750</v>
      </c>
      <c r="G25">
        <f>+C25-(C$7+F25*C$8)</f>
        <v>-6.4099999995960388E-2</v>
      </c>
      <c r="K25">
        <f>+G25</f>
        <v>-6.4099999995960388E-2</v>
      </c>
      <c r="O25">
        <f ca="1">+C$11+C$12*$F25</f>
        <v>-6.4141990182502273E-2</v>
      </c>
      <c r="Q25" s="2">
        <f>+C25-15018.5</f>
        <v>44309.9879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64681" r:id="rId1" display="http://vsolj.cetus-net.org/bulletin.html"/>
    <hyperlink ref="H64674" r:id="rId2" display="https://www.aavso.org/ejaavso"/>
    <hyperlink ref="AP1532" r:id="rId3" display="http://cdsbib.u-strasbg.fr/cgi-bin/cdsbib?1990RMxAA..21..381G"/>
    <hyperlink ref="AP1529" r:id="rId4" display="http://cdsbib.u-strasbg.fr/cgi-bin/cdsbib?1990RMxAA..21..381G"/>
    <hyperlink ref="AP1531" r:id="rId5" display="http://cdsbib.u-strasbg.fr/cgi-bin/cdsbib?1990RMxAA..21..381G"/>
    <hyperlink ref="AP1507" r:id="rId6" display="http://cdsbib.u-strasbg.fr/cgi-bin/cdsbib?1990RMxAA..21..381G"/>
    <hyperlink ref="I64681" r:id="rId7" display="http://vsolj.cetus-net.org/bulletin.html"/>
    <hyperlink ref="AQ1668" r:id="rId8" display="http://cdsbib.u-strasbg.fr/cgi-bin/cdsbib?1990RMxAA..21..381G"/>
    <hyperlink ref="AQ3312" r:id="rId9" display="http://cdsbib.u-strasbg.fr/cgi-bin/cdsbib?1990RMxAA..21..381G"/>
    <hyperlink ref="AQ1669" r:id="rId10" display="http://cdsbib.u-strasbg.fr/cgi-bin/cdsbib?1990RMxAA..21..381G"/>
    <hyperlink ref="H64678" r:id="rId11" display="https://www.aavso.org/ejaavso"/>
    <hyperlink ref="H2519" r:id="rId12" display="http://vsolj.cetus-net.org/bulletin.html"/>
    <hyperlink ref="AP5757" r:id="rId13" display="http://cdsbib.u-strasbg.fr/cgi-bin/cdsbib?1990RMxAA..21..381G"/>
    <hyperlink ref="AP5760" r:id="rId14" display="http://cdsbib.u-strasbg.fr/cgi-bin/cdsbib?1990RMxAA..21..381G"/>
    <hyperlink ref="AP5758" r:id="rId15" display="http://cdsbib.u-strasbg.fr/cgi-bin/cdsbib?1990RMxAA..21..381G"/>
    <hyperlink ref="AP5736" r:id="rId16" display="http://cdsbib.u-strasbg.fr/cgi-bin/cdsbib?1990RMxAA..21..381G"/>
    <hyperlink ref="I2519" r:id="rId17" display="http://vsolj.cetus-net.org/bulletin.html"/>
    <hyperlink ref="AQ5870" r:id="rId18" display="http://cdsbib.u-strasbg.fr/cgi-bin/cdsbib?1990RMxAA..21..381G"/>
    <hyperlink ref="AQ422" r:id="rId19" display="http://cdsbib.u-strasbg.fr/cgi-bin/cdsbib?1990RMxAA..21..381G"/>
    <hyperlink ref="AQ587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2023-08-14T01:19:44Z</dcterms:modified>
</cp:coreProperties>
</file>