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727AB690-751E-457A-A77F-3E6484FEBC4A}" xr6:coauthVersionLast="47" xr6:coauthVersionMax="47" xr10:uidLastSave="{00000000-0000-0000-0000-000000000000}"/>
  <bookViews>
    <workbookView xWindow="13785" yWindow="675" windowWidth="13275" windowHeight="1462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H23" i="1" s="1"/>
  <c r="Q23" i="1"/>
  <c r="E22" i="1"/>
  <c r="F22" i="1"/>
  <c r="G22" i="1"/>
  <c r="H22" i="1"/>
  <c r="Q22" i="1"/>
  <c r="C21" i="1"/>
  <c r="G11" i="1"/>
  <c r="F11" i="1"/>
  <c r="E21" i="1"/>
  <c r="F21" i="1"/>
  <c r="E14" i="1"/>
  <c r="E15" i="1" s="1"/>
  <c r="Q21" i="1"/>
  <c r="G21" i="1"/>
  <c r="C17" i="1"/>
  <c r="H21" i="1"/>
  <c r="C12" i="1"/>
  <c r="C11" i="1"/>
  <c r="O23" i="1" l="1"/>
  <c r="O22" i="1"/>
  <c r="O21" i="1"/>
  <c r="C15" i="1"/>
  <c r="C16" i="1"/>
  <c r="D18" i="1" s="1"/>
  <c r="C18" i="1" l="1"/>
  <c r="E16" i="1"/>
  <c r="E17" i="1" s="1"/>
</calcChain>
</file>

<file path=xl/sharedStrings.xml><?xml version="1.0" encoding="utf-8"?>
<sst xmlns="http://schemas.openxmlformats.org/spreadsheetml/2006/main" count="54" uniqueCount="48">
  <si>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</si>
  <si>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</si>
  <si>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</si>
  <si>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</si>
  <si>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</si>
  <si>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</si>
  <si>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</si>
  <si>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</si>
  <si>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</si>
  <si>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</si>
  <si>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</si>
  <si>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</si>
  <si>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</si>
  <si>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</si>
  <si>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</si>
  <si>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</si>
  <si>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</si>
  <si>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</si>
  <si>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</si>
  <si>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</si>
  <si>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</si>
  <si>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</si>
  <si>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</si>
  <si>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</si>
  <si>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</si>
  <si>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</si>
  <si>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</si>
  <si>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</si>
  <si>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</si>
  <si>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</si>
  <si>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</si>
  <si>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</si>
  <si>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</si>
  <si>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</si>
  <si>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</si>
  <si>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</si>
  <si>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</si>
  <si>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</si>
  <si>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</si>
  <si>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</si>
  <si>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</si>
  <si>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</si>
  <si>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</si>
  <si>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NW Boo / GSC 3484-1116</t>
  </si>
  <si>
    <t>EA</t>
  </si>
  <si>
    <t>IBVS 6084</t>
  </si>
  <si>
    <t>I</t>
  </si>
  <si>
    <t>JBAV,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</si>
</sst>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4" formatCode="0.000000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174" fontId="16" fillId="0" borderId="0" xfId="0" applyNumberFormat="1" applyFont="1" applyAlignment="1" applyProtection="1">
      <alignment vertical="center" wrapText="1"/>
      <protection locked="0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NW Boo - O-C Diagr.</a:t>
            </a:r>
          </a:p>
        </c:rich>
      </c:tx>
      <c:layout>
        <c:manualLayout>
          <c:xMode val="edge"/>
          <c:yMode val="edge"/>
          <c:x val="0.3804511278195488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5.1999999999999998E-3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5.1999999999999998E-3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1448</c:v>
                </c:pt>
                <c:pt idx="2">
                  <c:v>4311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-1.5223999798763543E-4</c:v>
                </c:pt>
                <c:pt idx="2">
                  <c:v>8.2790699962060899E-3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2E2-466E-96F1-0C22E658C6E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5.1999999999999998E-3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5.1999999999999998E-3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1448</c:v>
                </c:pt>
                <c:pt idx="2">
                  <c:v>4311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2E2-466E-96F1-0C22E658C6E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5.1999999999999998E-3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5.1999999999999998E-3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1448</c:v>
                </c:pt>
                <c:pt idx="2">
                  <c:v>4311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2E2-466E-96F1-0C22E658C6E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5.1999999999999998E-3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5.1999999999999998E-3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1448</c:v>
                </c:pt>
                <c:pt idx="2">
                  <c:v>4311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2E2-466E-96F1-0C22E658C6E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5.1999999999999998E-3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5.1999999999999998E-3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1448</c:v>
                </c:pt>
                <c:pt idx="2">
                  <c:v>4311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2E2-466E-96F1-0C22E658C6E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5.1999999999999998E-3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5.1999999999999998E-3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1448</c:v>
                </c:pt>
                <c:pt idx="2">
                  <c:v>4311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2E2-466E-96F1-0C22E658C6E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5.1999999999999998E-3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5.1999999999999998E-3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1448</c:v>
                </c:pt>
                <c:pt idx="2">
                  <c:v>4311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2E2-466E-96F1-0C22E658C6E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1448</c:v>
                </c:pt>
                <c:pt idx="2">
                  <c:v>4311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-1.2535727531795952E-3</c:v>
                </c:pt>
                <c:pt idx="1">
                  <c:v>1.7353437040582035E-3</c:v>
                </c:pt>
                <c:pt idx="2">
                  <c:v>7.6450590473398465E-3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2E2-466E-96F1-0C22E658C6E5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1448</c:v>
                </c:pt>
                <c:pt idx="2">
                  <c:v>4311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2E2-466E-96F1-0C22E658C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0452072"/>
        <c:axId val="1"/>
      </c:scatterChart>
      <c:valAx>
        <c:axId val="7904520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04520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4158C98-6360-7122-21D5-72088B906E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3.14062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43</v>
      </c>
    </row>
    <row r="2" spans="1:7" x14ac:dyDescent="0.2">
      <c r="A2" t="s">
        <v>24</v>
      </c>
      <c r="B2" t="s">
        <v>44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8" t="s">
        <v>41</v>
      </c>
      <c r="D4" s="29" t="s">
        <v>41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54943.404399999999</v>
      </c>
      <c r="D7" s="30" t="s">
        <v>42</v>
      </c>
    </row>
    <row r="8" spans="1:7" x14ac:dyDescent="0.2">
      <c r="A8" t="s">
        <v>3</v>
      </c>
      <c r="C8" s="8">
        <v>1.0118556299999999</v>
      </c>
      <c r="D8" s="30" t="s">
        <v>42</v>
      </c>
    </row>
    <row r="9" spans="1:7" x14ac:dyDescent="0.2">
      <c r="A9" s="9" t="s">
        <v>31</v>
      </c>
      <c r="B9" s="10"/>
      <c r="C9" s="11">
        <v>-9.5</v>
      </c>
      <c r="D9" s="10" t="s">
        <v>32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-1.2535727531795952E-3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2.0641688240592534E-6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 x14ac:dyDescent="0.2">
      <c r="A14" s="10"/>
      <c r="B14" s="10"/>
      <c r="C14" s="10"/>
      <c r="D14" s="14" t="s">
        <v>33</v>
      </c>
      <c r="E14" s="15">
        <f ca="1">NOW()+15018.5+$C$9/24</f>
        <v>60170.556297222218</v>
      </c>
    </row>
    <row r="15" spans="1:7" x14ac:dyDescent="0.2">
      <c r="A15" s="12" t="s">
        <v>17</v>
      </c>
      <c r="B15" s="10"/>
      <c r="C15" s="13">
        <f ca="1">(C7+C11)+(C8+C12)*INT(MAX(F21:F3533))</f>
        <v>59305.52166598905</v>
      </c>
      <c r="D15" s="14" t="s">
        <v>39</v>
      </c>
      <c r="E15" s="15">
        <f ca="1">ROUND(2*(E14-$C$7)/$C$8,0)/2+E13</f>
        <v>5167</v>
      </c>
    </row>
    <row r="16" spans="1:7" x14ac:dyDescent="0.2">
      <c r="A16" s="16" t="s">
        <v>4</v>
      </c>
      <c r="B16" s="10"/>
      <c r="C16" s="17">
        <f ca="1">+C8+C12</f>
        <v>1.011857694168824</v>
      </c>
      <c r="D16" s="14" t="s">
        <v>40</v>
      </c>
      <c r="E16" s="24">
        <f ca="1">ROUND(2*(E14-$C$15)/$C$16,0)/2+E13</f>
        <v>856</v>
      </c>
    </row>
    <row r="17" spans="1:18" ht="13.5" thickBot="1" x14ac:dyDescent="0.25">
      <c r="A17" s="14" t="s">
        <v>30</v>
      </c>
      <c r="B17" s="10"/>
      <c r="C17" s="10">
        <f>COUNT(C21:C2191)</f>
        <v>3</v>
      </c>
      <c r="D17" s="14" t="s">
        <v>34</v>
      </c>
      <c r="E17" s="18">
        <f ca="1">+$C$15+$C$16*E16-15018.5-$C$9/24</f>
        <v>45153.567685530899</v>
      </c>
    </row>
    <row r="18" spans="1:18" ht="14.25" thickTop="1" thickBot="1" x14ac:dyDescent="0.25">
      <c r="A18" s="16" t="s">
        <v>5</v>
      </c>
      <c r="B18" s="10"/>
      <c r="C18" s="19">
        <f ca="1">+C15</f>
        <v>59305.52166598905</v>
      </c>
      <c r="D18" s="20">
        <f ca="1">+C16</f>
        <v>1.011857694168824</v>
      </c>
      <c r="E18" s="21" t="s">
        <v>35</v>
      </c>
    </row>
    <row r="19" spans="1:18" ht="13.5" thickTop="1" x14ac:dyDescent="0.2">
      <c r="A19" s="25" t="s">
        <v>36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42</v>
      </c>
      <c r="I20" s="7" t="s">
        <v>29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8" x14ac:dyDescent="0.2">
      <c r="A21" t="s">
        <v>42</v>
      </c>
      <c r="C21" s="8">
        <f>C$7</f>
        <v>54943.404399999999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-1.2535727531795952E-3</v>
      </c>
      <c r="Q21" s="2">
        <f>+C21-15018.5</f>
        <v>39924.904399999999</v>
      </c>
    </row>
    <row r="22" spans="1:18" x14ac:dyDescent="0.2">
      <c r="A22" s="31" t="s">
        <v>45</v>
      </c>
      <c r="B22" s="32" t="s">
        <v>46</v>
      </c>
      <c r="C22" s="31">
        <v>56408.571199999998</v>
      </c>
      <c r="D22" s="31">
        <v>5.1999999999999998E-3</v>
      </c>
      <c r="E22">
        <f>+(C22-C$7)/C$8</f>
        <v>1447.9998495437528</v>
      </c>
      <c r="F22">
        <f>ROUND(2*E22,0)/2</f>
        <v>1448</v>
      </c>
      <c r="G22">
        <f>+C22-(C$7+F22*C$8)</f>
        <v>-1.5223999798763543E-4</v>
      </c>
      <c r="H22">
        <f>+G22</f>
        <v>-1.5223999798763543E-4</v>
      </c>
      <c r="O22">
        <f ca="1">+C$11+C$12*$F22</f>
        <v>1.7353437040582035E-3</v>
      </c>
      <c r="Q22" s="2">
        <f>+C22-15018.5</f>
        <v>41390.071199999998</v>
      </c>
    </row>
    <row r="23" spans="1:18" x14ac:dyDescent="0.2">
      <c r="A23" s="33" t="s">
        <v>47</v>
      </c>
      <c r="B23" s="34" t="s">
        <v>46</v>
      </c>
      <c r="C23" s="35">
        <v>59305.522299999997</v>
      </c>
      <c r="D23" s="33">
        <v>2.9999999999999997E-4</v>
      </c>
      <c r="E23">
        <f>+(C23-C$7)/C$8</f>
        <v>4311.0081820664454</v>
      </c>
      <c r="F23">
        <f>ROUND(2*E23,0)/2</f>
        <v>4311</v>
      </c>
      <c r="G23">
        <f>+C23-(C$7+F23*C$8)</f>
        <v>8.2790699962060899E-3</v>
      </c>
      <c r="H23">
        <f>+G23</f>
        <v>8.2790699962060899E-3</v>
      </c>
      <c r="O23">
        <f ca="1">+C$11+C$12*$F23</f>
        <v>7.6450590473398465E-3</v>
      </c>
      <c r="Q23" s="2">
        <f>+C23-15018.5</f>
        <v>44287.022299999997</v>
      </c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2023-08-14T01:21:04Z</dcterms:modified>
</cp:coreProperties>
</file>