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23BC858D-14EB-463D-8340-691D2DF9DA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1" i="1"/>
  <c r="F31" i="1" s="1"/>
  <c r="G31" i="1" s="1"/>
  <c r="K31" i="1" s="1"/>
  <c r="Q31" i="1"/>
  <c r="E30" i="1"/>
  <c r="F30" i="1" s="1"/>
  <c r="G30" i="1" s="1"/>
  <c r="K30" i="1" s="1"/>
  <c r="E27" i="1"/>
  <c r="F27" i="1" s="1"/>
  <c r="G27" i="1" s="1"/>
  <c r="K27" i="1" s="1"/>
  <c r="Q30" i="1"/>
  <c r="Q27" i="1"/>
  <c r="E29" i="1"/>
  <c r="F29" i="1" s="1"/>
  <c r="G29" i="1" s="1"/>
  <c r="K29" i="1" s="1"/>
  <c r="Q29" i="1"/>
  <c r="E26" i="1"/>
  <c r="F26" i="1" s="1"/>
  <c r="G26" i="1" s="1"/>
  <c r="K26" i="1" s="1"/>
  <c r="E28" i="1"/>
  <c r="F28" i="1" s="1"/>
  <c r="G28" i="1" s="1"/>
  <c r="K28" i="1" s="1"/>
  <c r="D9" i="1"/>
  <c r="C9" i="1"/>
  <c r="E22" i="1"/>
  <c r="F22" i="1" s="1"/>
  <c r="G22" i="1" s="1"/>
  <c r="K22" i="1" s="1"/>
  <c r="E23" i="1"/>
  <c r="F23" i="1" s="1"/>
  <c r="G23" i="1" s="1"/>
  <c r="J23" i="1" s="1"/>
  <c r="E25" i="1"/>
  <c r="F25" i="1"/>
  <c r="G25" i="1" s="1"/>
  <c r="J25" i="1" s="1"/>
  <c r="E24" i="1"/>
  <c r="F24" i="1" s="1"/>
  <c r="G24" i="1" s="1"/>
  <c r="K24" i="1" s="1"/>
  <c r="Q26" i="1"/>
  <c r="Q28" i="1"/>
  <c r="Q25" i="1"/>
  <c r="Q24" i="1"/>
  <c r="Q23" i="1"/>
  <c r="C21" i="1"/>
  <c r="C17" i="1" s="1"/>
  <c r="Q22" i="1"/>
  <c r="F16" i="1"/>
  <c r="Q21" i="1"/>
  <c r="C12" i="1"/>
  <c r="C11" i="1"/>
  <c r="E21" i="1" l="1"/>
  <c r="F21" i="1" s="1"/>
  <c r="G21" i="1" s="1"/>
  <c r="I21" i="1" s="1"/>
  <c r="O33" i="1"/>
  <c r="O32" i="1"/>
  <c r="O34" i="1"/>
  <c r="O24" i="1"/>
  <c r="O23" i="1"/>
  <c r="O25" i="1"/>
  <c r="O22" i="1"/>
  <c r="C15" i="1"/>
  <c r="O31" i="1"/>
  <c r="O27" i="1"/>
  <c r="O30" i="1"/>
  <c r="O29" i="1"/>
  <c r="O26" i="1"/>
  <c r="O28" i="1"/>
  <c r="C16" i="1"/>
  <c r="D18" i="1" s="1"/>
  <c r="F17" i="1"/>
  <c r="O21" i="1" l="1"/>
  <c r="F18" i="1"/>
  <c r="F19" i="1" s="1"/>
  <c r="C18" i="1"/>
</calcChain>
</file>

<file path=xl/sharedStrings.xml><?xml version="1.0" encoding="utf-8"?>
<sst xmlns="http://schemas.openxmlformats.org/spreadsheetml/2006/main" count="75" uniqueCount="58">
  <si>
    <t>IBVS 6244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</si>
  <si>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</si>
  <si>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</si>
  <si>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</si>
  <si>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</si>
  <si>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</si>
  <si>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</si>
  <si>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</si>
  <si>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</si>
  <si>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</si>
  <si>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</si>
  <si>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</si>
  <si>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</si>
  <si>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</si>
  <si>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</si>
  <si>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</si>
  <si>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</si>
  <si>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</si>
  <si>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</si>
  <si>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</si>
  <si>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</si>
  <si>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</si>
  <si>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</si>
  <si>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</si>
  <si>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</si>
  <si>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</si>
  <si>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</si>
  <si>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</si>
  <si>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</si>
  <si>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</si>
  <si>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</si>
  <si>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</si>
  <si>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</si>
  <si>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</si>
  <si>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</si>
  <si>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</si>
  <si>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</si>
  <si>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</si>
  <si>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</si>
  <si>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</si>
  <si>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</si>
  <si>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</si>
  <si>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</si>
  <si>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NY Boo / GSC 3484-1273</t>
  </si>
  <si>
    <t>IBVS 6029</t>
  </si>
  <si>
    <t>I:</t>
  </si>
  <si>
    <t>EW</t>
  </si>
  <si>
    <t>IBVS 6070</t>
  </si>
  <si>
    <t>I</t>
  </si>
  <si>
    <t>IBVS 6149</t>
  </si>
  <si>
    <t>OEJV 0168</t>
  </si>
  <si>
    <t>vis</t>
  </si>
  <si>
    <t>OEJV 0179</t>
  </si>
  <si>
    <t>JAVSO..48..256</t>
  </si>
  <si>
    <t>OEJV 0211</t>
  </si>
  <si>
    <t>JAVSO 49, 108</t>
  </si>
  <si>
    <t>II</t>
  </si>
  <si>
    <t>JAAVSO, 50,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</si>
</sst>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8" fillId="24" borderId="0" xfId="0" applyFont="1" applyFill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NY Boo - O-C Diagr.</a:t>
            </a:r>
          </a:p>
        </c:rich>
      </c:tx>
      <c:layout>
        <c:manualLayout>
          <c:xMode val="edge"/>
          <c:yMode val="edge"/>
          <c:x val="0.3933060250313898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390773991531"/>
          <c:y val="0.14035127795846455"/>
          <c:w val="0.8354265214033644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Active!$D$21:$D$230</c:f>
                <c:numCache>
                  <c:formatCode>General</c:formatCode>
                  <c:ptCount val="210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2.0000000000000001E-4</c:v>
                  </c:pt>
                  <c:pt idx="4">
                    <c:v>2.5000000000000001E-3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Active!$D$21:$D$230</c:f>
                <c:numCache>
                  <c:formatCode>General</c:formatCode>
                  <c:ptCount val="210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2.0000000000000001E-4</c:v>
                  </c:pt>
                  <c:pt idx="4">
                    <c:v>2.5000000000000001E-3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14122</c:v>
                </c:pt>
                <c:pt idx="2">
                  <c:v>14255</c:v>
                </c:pt>
                <c:pt idx="3">
                  <c:v>16312</c:v>
                </c:pt>
                <c:pt idx="4">
                  <c:v>16327</c:v>
                </c:pt>
                <c:pt idx="5">
                  <c:v>16339</c:v>
                </c:pt>
                <c:pt idx="6">
                  <c:v>18484</c:v>
                </c:pt>
                <c:pt idx="7">
                  <c:v>18833</c:v>
                </c:pt>
                <c:pt idx="8">
                  <c:v>19806.5</c:v>
                </c:pt>
                <c:pt idx="9">
                  <c:v>23426</c:v>
                </c:pt>
                <c:pt idx="10">
                  <c:v>23499.5</c:v>
                </c:pt>
                <c:pt idx="11">
                  <c:v>23499.5</c:v>
                </c:pt>
                <c:pt idx="12">
                  <c:v>23533</c:v>
                </c:pt>
                <c:pt idx="13">
                  <c:v>23557.5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24-4232-BCF1-D5CAA1EFF2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2.0000000000000001E-4</c:v>
                  </c:pt>
                  <c:pt idx="4">
                    <c:v>2.5000000000000001E-3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2.0000000000000001E-4</c:v>
                  </c:pt>
                  <c:pt idx="4">
                    <c:v>2.5000000000000001E-3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14122</c:v>
                </c:pt>
                <c:pt idx="2">
                  <c:v>14255</c:v>
                </c:pt>
                <c:pt idx="3">
                  <c:v>16312</c:v>
                </c:pt>
                <c:pt idx="4">
                  <c:v>16327</c:v>
                </c:pt>
                <c:pt idx="5">
                  <c:v>16339</c:v>
                </c:pt>
                <c:pt idx="6">
                  <c:v>18484</c:v>
                </c:pt>
                <c:pt idx="7">
                  <c:v>18833</c:v>
                </c:pt>
                <c:pt idx="8">
                  <c:v>19806.5</c:v>
                </c:pt>
                <c:pt idx="9">
                  <c:v>23426</c:v>
                </c:pt>
                <c:pt idx="10">
                  <c:v>23499.5</c:v>
                </c:pt>
                <c:pt idx="11">
                  <c:v>23499.5</c:v>
                </c:pt>
                <c:pt idx="12">
                  <c:v>23533</c:v>
                </c:pt>
                <c:pt idx="13">
                  <c:v>23557.5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24-4232-BCF1-D5CAA1EFF2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2.0000000000000001E-4</c:v>
                  </c:pt>
                  <c:pt idx="4">
                    <c:v>2.5000000000000001E-3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2.0000000000000001E-4</c:v>
                  </c:pt>
                  <c:pt idx="4">
                    <c:v>2.5000000000000001E-3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14122</c:v>
                </c:pt>
                <c:pt idx="2">
                  <c:v>14255</c:v>
                </c:pt>
                <c:pt idx="3">
                  <c:v>16312</c:v>
                </c:pt>
                <c:pt idx="4">
                  <c:v>16327</c:v>
                </c:pt>
                <c:pt idx="5">
                  <c:v>16339</c:v>
                </c:pt>
                <c:pt idx="6">
                  <c:v>18484</c:v>
                </c:pt>
                <c:pt idx="7">
                  <c:v>18833</c:v>
                </c:pt>
                <c:pt idx="8">
                  <c:v>19806.5</c:v>
                </c:pt>
                <c:pt idx="9">
                  <c:v>23426</c:v>
                </c:pt>
                <c:pt idx="10">
                  <c:v>23499.5</c:v>
                </c:pt>
                <c:pt idx="11">
                  <c:v>23499.5</c:v>
                </c:pt>
                <c:pt idx="12">
                  <c:v>23533</c:v>
                </c:pt>
                <c:pt idx="13">
                  <c:v>23557.5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2">
                  <c:v>0.35584999999264255</c:v>
                </c:pt>
                <c:pt idx="4">
                  <c:v>0.40756999999575783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24-4232-BCF1-D5CAA1EFF2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2.0000000000000001E-4</c:v>
                  </c:pt>
                  <c:pt idx="4">
                    <c:v>2.5000000000000001E-3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2.0000000000000001E-4</c:v>
                  </c:pt>
                  <c:pt idx="4">
                    <c:v>2.5000000000000001E-3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14122</c:v>
                </c:pt>
                <c:pt idx="2">
                  <c:v>14255</c:v>
                </c:pt>
                <c:pt idx="3">
                  <c:v>16312</c:v>
                </c:pt>
                <c:pt idx="4">
                  <c:v>16327</c:v>
                </c:pt>
                <c:pt idx="5">
                  <c:v>16339</c:v>
                </c:pt>
                <c:pt idx="6">
                  <c:v>18484</c:v>
                </c:pt>
                <c:pt idx="7">
                  <c:v>18833</c:v>
                </c:pt>
                <c:pt idx="8">
                  <c:v>19806.5</c:v>
                </c:pt>
                <c:pt idx="9">
                  <c:v>23426</c:v>
                </c:pt>
                <c:pt idx="10">
                  <c:v>23499.5</c:v>
                </c:pt>
                <c:pt idx="11">
                  <c:v>23499.5</c:v>
                </c:pt>
                <c:pt idx="12">
                  <c:v>23533</c:v>
                </c:pt>
                <c:pt idx="13">
                  <c:v>23557.5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">
                  <c:v>0.33752000000094995</c:v>
                </c:pt>
                <c:pt idx="3">
                  <c:v>0.40719999999419088</c:v>
                </c:pt>
                <c:pt idx="5">
                  <c:v>0.34247999999934109</c:v>
                </c:pt>
                <c:pt idx="6">
                  <c:v>0.2884199997788528</c:v>
                </c:pt>
                <c:pt idx="7">
                  <c:v>0.34631999999692198</c:v>
                </c:pt>
                <c:pt idx="8">
                  <c:v>0.31736499999533407</c:v>
                </c:pt>
                <c:pt idx="9">
                  <c:v>0.37195999999676133</c:v>
                </c:pt>
                <c:pt idx="10">
                  <c:v>0.37689500000124099</c:v>
                </c:pt>
                <c:pt idx="11">
                  <c:v>0.37869499999942491</c:v>
                </c:pt>
                <c:pt idx="12">
                  <c:v>0.37742999999318272</c:v>
                </c:pt>
                <c:pt idx="13">
                  <c:v>0.37807499999325955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24-4232-BCF1-D5CAA1EFF26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2.0000000000000001E-4</c:v>
                  </c:pt>
                  <c:pt idx="4">
                    <c:v>2.5000000000000001E-3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2.0000000000000001E-4</c:v>
                  </c:pt>
                  <c:pt idx="4">
                    <c:v>2.5000000000000001E-3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14122</c:v>
                </c:pt>
                <c:pt idx="2">
                  <c:v>14255</c:v>
                </c:pt>
                <c:pt idx="3">
                  <c:v>16312</c:v>
                </c:pt>
                <c:pt idx="4">
                  <c:v>16327</c:v>
                </c:pt>
                <c:pt idx="5">
                  <c:v>16339</c:v>
                </c:pt>
                <c:pt idx="6">
                  <c:v>18484</c:v>
                </c:pt>
                <c:pt idx="7">
                  <c:v>18833</c:v>
                </c:pt>
                <c:pt idx="8">
                  <c:v>19806.5</c:v>
                </c:pt>
                <c:pt idx="9">
                  <c:v>23426</c:v>
                </c:pt>
                <c:pt idx="10">
                  <c:v>23499.5</c:v>
                </c:pt>
                <c:pt idx="11">
                  <c:v>23499.5</c:v>
                </c:pt>
                <c:pt idx="12">
                  <c:v>23533</c:v>
                </c:pt>
                <c:pt idx="13">
                  <c:v>23557.5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24-4232-BCF1-D5CAA1EFF2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2.0000000000000001E-4</c:v>
                  </c:pt>
                  <c:pt idx="4">
                    <c:v>2.5000000000000001E-3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2.0000000000000001E-4</c:v>
                  </c:pt>
                  <c:pt idx="4">
                    <c:v>2.5000000000000001E-3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14122</c:v>
                </c:pt>
                <c:pt idx="2">
                  <c:v>14255</c:v>
                </c:pt>
                <c:pt idx="3">
                  <c:v>16312</c:v>
                </c:pt>
                <c:pt idx="4">
                  <c:v>16327</c:v>
                </c:pt>
                <c:pt idx="5">
                  <c:v>16339</c:v>
                </c:pt>
                <c:pt idx="6">
                  <c:v>18484</c:v>
                </c:pt>
                <c:pt idx="7">
                  <c:v>18833</c:v>
                </c:pt>
                <c:pt idx="8">
                  <c:v>19806.5</c:v>
                </c:pt>
                <c:pt idx="9">
                  <c:v>23426</c:v>
                </c:pt>
                <c:pt idx="10">
                  <c:v>23499.5</c:v>
                </c:pt>
                <c:pt idx="11">
                  <c:v>23499.5</c:v>
                </c:pt>
                <c:pt idx="12">
                  <c:v>23533</c:v>
                </c:pt>
                <c:pt idx="13">
                  <c:v>23557.5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24-4232-BCF1-D5CAA1EFF2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2.0000000000000001E-4</c:v>
                  </c:pt>
                  <c:pt idx="4">
                    <c:v>2.5000000000000001E-3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1.4E-3</c:v>
                  </c:pt>
                  <c:pt idx="2">
                    <c:v>1.6000000000000001E-3</c:v>
                  </c:pt>
                  <c:pt idx="3">
                    <c:v>2.0000000000000001E-4</c:v>
                  </c:pt>
                  <c:pt idx="4">
                    <c:v>2.5000000000000001E-3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14122</c:v>
                </c:pt>
                <c:pt idx="2">
                  <c:v>14255</c:v>
                </c:pt>
                <c:pt idx="3">
                  <c:v>16312</c:v>
                </c:pt>
                <c:pt idx="4">
                  <c:v>16327</c:v>
                </c:pt>
                <c:pt idx="5">
                  <c:v>16339</c:v>
                </c:pt>
                <c:pt idx="6">
                  <c:v>18484</c:v>
                </c:pt>
                <c:pt idx="7">
                  <c:v>18833</c:v>
                </c:pt>
                <c:pt idx="8">
                  <c:v>19806.5</c:v>
                </c:pt>
                <c:pt idx="9">
                  <c:v>23426</c:v>
                </c:pt>
                <c:pt idx="10">
                  <c:v>23499.5</c:v>
                </c:pt>
                <c:pt idx="11">
                  <c:v>23499.5</c:v>
                </c:pt>
                <c:pt idx="12">
                  <c:v>23533</c:v>
                </c:pt>
                <c:pt idx="13">
                  <c:v>23557.5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24-4232-BCF1-D5CAA1EFF2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14122</c:v>
                </c:pt>
                <c:pt idx="2">
                  <c:v>14255</c:v>
                </c:pt>
                <c:pt idx="3">
                  <c:v>16312</c:v>
                </c:pt>
                <c:pt idx="4">
                  <c:v>16327</c:v>
                </c:pt>
                <c:pt idx="5">
                  <c:v>16339</c:v>
                </c:pt>
                <c:pt idx="6">
                  <c:v>18484</c:v>
                </c:pt>
                <c:pt idx="7">
                  <c:v>18833</c:v>
                </c:pt>
                <c:pt idx="8">
                  <c:v>19806.5</c:v>
                </c:pt>
                <c:pt idx="9">
                  <c:v>23426</c:v>
                </c:pt>
                <c:pt idx="10">
                  <c:v>23499.5</c:v>
                </c:pt>
                <c:pt idx="11">
                  <c:v>23499.5</c:v>
                </c:pt>
                <c:pt idx="12">
                  <c:v>23533</c:v>
                </c:pt>
                <c:pt idx="13">
                  <c:v>23557.5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0.32598196402430824</c:v>
                </c:pt>
                <c:pt idx="1">
                  <c:v>0.35108915034196431</c:v>
                </c:pt>
                <c:pt idx="2">
                  <c:v>0.35132560805193797</c:v>
                </c:pt>
                <c:pt idx="3">
                  <c:v>0.35498270210769622</c:v>
                </c:pt>
                <c:pt idx="4">
                  <c:v>0.35500937027047524</c:v>
                </c:pt>
                <c:pt idx="5">
                  <c:v>0.35503070480069843</c:v>
                </c:pt>
                <c:pt idx="6">
                  <c:v>0.35884425207809345</c:v>
                </c:pt>
                <c:pt idx="7">
                  <c:v>0.35946473133208451</c:v>
                </c:pt>
                <c:pt idx="8">
                  <c:v>0.36119549509644067</c:v>
                </c:pt>
                <c:pt idx="9">
                  <c:v>0.36763052277501002</c:v>
                </c:pt>
                <c:pt idx="10">
                  <c:v>0.36776119677262709</c:v>
                </c:pt>
                <c:pt idx="11">
                  <c:v>0.36776119677262709</c:v>
                </c:pt>
                <c:pt idx="12">
                  <c:v>0.36782075566950012</c:v>
                </c:pt>
                <c:pt idx="13">
                  <c:v>0.36786431366870581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24-4232-BCF1-D5CAA1EFF26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14122</c:v>
                </c:pt>
                <c:pt idx="2">
                  <c:v>14255</c:v>
                </c:pt>
                <c:pt idx="3">
                  <c:v>16312</c:v>
                </c:pt>
                <c:pt idx="4">
                  <c:v>16327</c:v>
                </c:pt>
                <c:pt idx="5">
                  <c:v>16339</c:v>
                </c:pt>
                <c:pt idx="6">
                  <c:v>18484</c:v>
                </c:pt>
                <c:pt idx="7">
                  <c:v>18833</c:v>
                </c:pt>
                <c:pt idx="8">
                  <c:v>19806.5</c:v>
                </c:pt>
                <c:pt idx="9">
                  <c:v>23426</c:v>
                </c:pt>
                <c:pt idx="10">
                  <c:v>23499.5</c:v>
                </c:pt>
                <c:pt idx="11">
                  <c:v>23499.5</c:v>
                </c:pt>
                <c:pt idx="12">
                  <c:v>23533</c:v>
                </c:pt>
                <c:pt idx="13">
                  <c:v>23557.5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24-4232-BCF1-D5CAA1EFF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502968"/>
        <c:axId val="1"/>
      </c:scatterChart>
      <c:valAx>
        <c:axId val="777502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185842878426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14504881450491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502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30991628138531"/>
          <c:y val="0.92397937099967764"/>
          <c:w val="0.6624834447995255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628650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19353CA-3582-7794-DC75-1DE23B292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1"/>
  <sheetViews>
    <sheetView tabSelected="1" workbookViewId="0">
      <selection activeCell="F12" sqref="F12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43</v>
      </c>
    </row>
    <row r="2" spans="1:6">
      <c r="A2" t="s">
        <v>27</v>
      </c>
      <c r="B2" t="s">
        <v>46</v>
      </c>
      <c r="C2" s="3"/>
      <c r="D2" s="3"/>
    </row>
    <row r="3" spans="1:6" ht="13.5" thickBot="1"/>
    <row r="4" spans="1:6" ht="14.25" thickTop="1" thickBot="1">
      <c r="A4" s="5" t="s">
        <v>4</v>
      </c>
      <c r="C4" s="27" t="s">
        <v>41</v>
      </c>
      <c r="D4" s="28" t="s">
        <v>41</v>
      </c>
    </row>
    <row r="5" spans="1:6" ht="13.5" thickTop="1">
      <c r="A5" s="9" t="s">
        <v>32</v>
      </c>
      <c r="B5" s="10"/>
      <c r="C5" s="11">
        <v>-9.5</v>
      </c>
      <c r="D5" s="10" t="s">
        <v>33</v>
      </c>
    </row>
    <row r="6" spans="1:6">
      <c r="A6" s="5" t="s">
        <v>5</v>
      </c>
    </row>
    <row r="7" spans="1:6">
      <c r="A7" t="s">
        <v>6</v>
      </c>
      <c r="C7" s="8">
        <v>51406.635000000002</v>
      </c>
      <c r="D7" s="29" t="s">
        <v>42</v>
      </c>
    </row>
    <row r="8" spans="1:6">
      <c r="A8" t="s">
        <v>7</v>
      </c>
      <c r="C8" s="8">
        <v>0.32679000000000002</v>
      </c>
      <c r="D8" s="29" t="s">
        <v>42</v>
      </c>
    </row>
    <row r="9" spans="1:6">
      <c r="A9" s="24" t="s">
        <v>36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>
      <c r="A10" s="10"/>
      <c r="B10" s="10"/>
      <c r="C10" s="4" t="s">
        <v>23</v>
      </c>
      <c r="D10" s="4" t="s">
        <v>24</v>
      </c>
      <c r="E10" s="10"/>
    </row>
    <row r="11" spans="1:6">
      <c r="A11" s="10" t="s">
        <v>19</v>
      </c>
      <c r="B11" s="10"/>
      <c r="C11" s="21">
        <f ca="1">INTERCEPT(INDIRECT($D$9):G983,INDIRECT($C$9):F983)</f>
        <v>0.32598196402430824</v>
      </c>
      <c r="D11" s="3"/>
      <c r="E11" s="10"/>
    </row>
    <row r="12" spans="1:6">
      <c r="A12" s="10" t="s">
        <v>20</v>
      </c>
      <c r="B12" s="10"/>
      <c r="C12" s="21">
        <f ca="1">SLOPE(INDIRECT($D$9):G983,INDIRECT($C$9):F983)</f>
        <v>1.7778775185990691E-6</v>
      </c>
      <c r="D12" s="3"/>
      <c r="E12" s="10"/>
    </row>
    <row r="13" spans="1:6">
      <c r="A13" s="10" t="s">
        <v>22</v>
      </c>
      <c r="B13" s="10"/>
      <c r="C13" s="3" t="s">
        <v>17</v>
      </c>
    </row>
    <row r="14" spans="1:6">
      <c r="A14" s="10"/>
      <c r="B14" s="10"/>
      <c r="C14" s="10"/>
    </row>
    <row r="15" spans="1:6">
      <c r="A15" s="12" t="s">
        <v>21</v>
      </c>
      <c r="B15" s="10"/>
      <c r="C15" s="13">
        <f ca="1">(C7+C11)+(C8+C12)*INT(MAX(F21:F3524))</f>
        <v>59105.194893424734</v>
      </c>
      <c r="E15" s="14" t="s">
        <v>38</v>
      </c>
      <c r="F15" s="11">
        <v>1</v>
      </c>
    </row>
    <row r="16" spans="1:6">
      <c r="A16" s="16" t="s">
        <v>8</v>
      </c>
      <c r="B16" s="10"/>
      <c r="C16" s="17">
        <f ca="1">+C8+C12</f>
        <v>0.32679177787751862</v>
      </c>
      <c r="E16" s="14" t="s">
        <v>34</v>
      </c>
      <c r="F16" s="15">
        <f ca="1">NOW()+15018.5+$C$5/24</f>
        <v>59970.782809606477</v>
      </c>
    </row>
    <row r="17" spans="1:21" ht="13.5" thickBot="1">
      <c r="A17" s="14" t="s">
        <v>31</v>
      </c>
      <c r="B17" s="10"/>
      <c r="C17" s="10">
        <f>COUNT(C21:C2182)</f>
        <v>14</v>
      </c>
      <c r="E17" s="14" t="s">
        <v>39</v>
      </c>
      <c r="F17" s="15">
        <f ca="1">ROUND(2*(F16-$C$7)/$C$8,0)/2+F15</f>
        <v>26208</v>
      </c>
    </row>
    <row r="18" spans="1:21" ht="14.25" thickTop="1" thickBot="1">
      <c r="A18" s="16" t="s">
        <v>9</v>
      </c>
      <c r="B18" s="10"/>
      <c r="C18" s="19">
        <f ca="1">+C15</f>
        <v>59105.194893424734</v>
      </c>
      <c r="D18" s="20">
        <f ca="1">+C16</f>
        <v>0.32679177787751862</v>
      </c>
      <c r="E18" s="14" t="s">
        <v>40</v>
      </c>
      <c r="F18" s="23">
        <f ca="1">ROUND(2*(F16-$C$15)/$C$16,0)/2+F15</f>
        <v>2649.5</v>
      </c>
    </row>
    <row r="19" spans="1:21" ht="13.5" thickTop="1">
      <c r="E19" s="14" t="s">
        <v>35</v>
      </c>
      <c r="F19" s="18">
        <f ca="1">+$C$15+$C$16*F18-15018.5-$C$5/24</f>
        <v>44952.925542244557</v>
      </c>
    </row>
    <row r="20" spans="1:21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51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>
      <c r="A21" s="30" t="s">
        <v>42</v>
      </c>
      <c r="B21" s="30"/>
      <c r="C21" s="31">
        <f>C7</f>
        <v>51406.635000000002</v>
      </c>
      <c r="D21" s="31" t="s">
        <v>17</v>
      </c>
      <c r="E21">
        <f t="shared" ref="E21:E34" si="0">+(C21-C$7)/C$8</f>
        <v>0</v>
      </c>
      <c r="F21">
        <f>ROUND(2*E21,0)/2</f>
        <v>0</v>
      </c>
      <c r="G21">
        <f t="shared" ref="G21:G34" si="1">+C21-(C$7+F21*C$8)</f>
        <v>0</v>
      </c>
      <c r="I21">
        <f>+G21</f>
        <v>0</v>
      </c>
      <c r="O21">
        <f t="shared" ref="O21:O34" ca="1" si="2">+C$11+C$12*$F21</f>
        <v>0.32598196402430824</v>
      </c>
      <c r="Q21" s="2">
        <f t="shared" ref="Q21:Q34" si="3">+C21-15018.5</f>
        <v>36388.135000000002</v>
      </c>
    </row>
    <row r="22" spans="1:21">
      <c r="A22" s="31" t="s">
        <v>44</v>
      </c>
      <c r="B22" s="32" t="s">
        <v>45</v>
      </c>
      <c r="C22" s="31">
        <v>56021.900900000001</v>
      </c>
      <c r="D22" s="31">
        <v>1.4E-3</v>
      </c>
      <c r="E22">
        <f t="shared" si="0"/>
        <v>14123.032834542055</v>
      </c>
      <c r="F22" s="33">
        <f t="shared" ref="F22:F34" si="4">ROUND(2*E22,0)/2-1</f>
        <v>14122</v>
      </c>
      <c r="G22">
        <f t="shared" si="1"/>
        <v>0.33752000000094995</v>
      </c>
      <c r="K22">
        <f>+G22</f>
        <v>0.33752000000094995</v>
      </c>
      <c r="O22">
        <f t="shared" ca="1" si="2"/>
        <v>0.35108915034196431</v>
      </c>
      <c r="Q22" s="2">
        <f t="shared" si="3"/>
        <v>41003.400900000001</v>
      </c>
    </row>
    <row r="23" spans="1:21">
      <c r="A23" s="34" t="s">
        <v>47</v>
      </c>
      <c r="B23" s="32" t="s">
        <v>48</v>
      </c>
      <c r="C23" s="31">
        <v>56065.382299999997</v>
      </c>
      <c r="D23" s="31">
        <v>1.6000000000000001E-3</v>
      </c>
      <c r="E23">
        <f t="shared" si="0"/>
        <v>14256.088925609703</v>
      </c>
      <c r="F23" s="33">
        <f t="shared" si="4"/>
        <v>14255</v>
      </c>
      <c r="G23">
        <f t="shared" si="1"/>
        <v>0.35584999999264255</v>
      </c>
      <c r="J23">
        <f>+G23</f>
        <v>0.35584999999264255</v>
      </c>
      <c r="O23">
        <f t="shared" ca="1" si="2"/>
        <v>0.35132560805193797</v>
      </c>
      <c r="Q23" s="2">
        <f t="shared" si="3"/>
        <v>41046.882299999997</v>
      </c>
    </row>
    <row r="24" spans="1:21">
      <c r="A24" s="31" t="s">
        <v>50</v>
      </c>
      <c r="B24" s="32" t="s">
        <v>48</v>
      </c>
      <c r="C24" s="37">
        <v>56737.640679999997</v>
      </c>
      <c r="D24" s="31">
        <v>2.0000000000000001E-4</v>
      </c>
      <c r="E24">
        <f t="shared" si="0"/>
        <v>16313.246060160942</v>
      </c>
      <c r="F24" s="33">
        <f t="shared" si="4"/>
        <v>16312</v>
      </c>
      <c r="G24">
        <f t="shared" si="1"/>
        <v>0.40719999999419088</v>
      </c>
      <c r="K24">
        <f>+G24</f>
        <v>0.40719999999419088</v>
      </c>
      <c r="O24">
        <f t="shared" ca="1" si="2"/>
        <v>0.35498270210769622</v>
      </c>
      <c r="Q24" s="2">
        <f t="shared" si="3"/>
        <v>41719.140679999997</v>
      </c>
    </row>
    <row r="25" spans="1:21">
      <c r="A25" s="35" t="s">
        <v>49</v>
      </c>
      <c r="B25" s="36" t="s">
        <v>48</v>
      </c>
      <c r="C25" s="35">
        <v>56742.5429</v>
      </c>
      <c r="D25" s="35">
        <v>2.5000000000000001E-3</v>
      </c>
      <c r="E25">
        <f t="shared" si="0"/>
        <v>16328.247192386541</v>
      </c>
      <c r="F25" s="33">
        <f t="shared" si="4"/>
        <v>16327</v>
      </c>
      <c r="G25">
        <f t="shared" si="1"/>
        <v>0.40756999999575783</v>
      </c>
      <c r="J25">
        <f>+G25</f>
        <v>0.40756999999575783</v>
      </c>
      <c r="O25">
        <f t="shared" ca="1" si="2"/>
        <v>0.35500937027047524</v>
      </c>
      <c r="Q25" s="2">
        <f t="shared" si="3"/>
        <v>41724.0429</v>
      </c>
    </row>
    <row r="26" spans="1:21">
      <c r="A26" s="38" t="s">
        <v>52</v>
      </c>
      <c r="B26" s="39" t="s">
        <v>48</v>
      </c>
      <c r="C26" s="40">
        <v>56746.399290000001</v>
      </c>
      <c r="D26" s="40">
        <v>4.0000000000000002E-4</v>
      </c>
      <c r="E26">
        <f t="shared" si="0"/>
        <v>16340.048012485078</v>
      </c>
      <c r="F26" s="33">
        <f t="shared" si="4"/>
        <v>16339</v>
      </c>
      <c r="G26">
        <f t="shared" si="1"/>
        <v>0.34247999999934109</v>
      </c>
      <c r="K26">
        <f t="shared" ref="K26:K34" si="5">+G26</f>
        <v>0.34247999999934109</v>
      </c>
      <c r="O26">
        <f t="shared" ca="1" si="2"/>
        <v>0.35503070480069843</v>
      </c>
      <c r="Q26" s="2">
        <f t="shared" si="3"/>
        <v>41727.899290000001</v>
      </c>
    </row>
    <row r="27" spans="1:21" ht="11.25" customHeight="1">
      <c r="A27" s="43" t="s">
        <v>54</v>
      </c>
      <c r="B27" s="44" t="s">
        <v>48</v>
      </c>
      <c r="C27" s="45">
        <v>57447.309779999778</v>
      </c>
      <c r="D27" s="45">
        <v>2.9999999999999997E-4</v>
      </c>
      <c r="E27">
        <f t="shared" si="0"/>
        <v>18484.882585145737</v>
      </c>
      <c r="F27" s="33">
        <f t="shared" si="4"/>
        <v>18484</v>
      </c>
      <c r="G27">
        <f t="shared" si="1"/>
        <v>0.2884199997788528</v>
      </c>
      <c r="K27">
        <f t="shared" si="5"/>
        <v>0.2884199997788528</v>
      </c>
      <c r="O27">
        <f t="shared" ca="1" si="2"/>
        <v>0.35884425207809345</v>
      </c>
      <c r="Q27" s="2">
        <f t="shared" si="3"/>
        <v>42428.809779999778</v>
      </c>
    </row>
    <row r="28" spans="1:21" ht="11.25" customHeight="1">
      <c r="A28" s="38" t="s">
        <v>52</v>
      </c>
      <c r="B28" s="39" t="s">
        <v>48</v>
      </c>
      <c r="C28" s="40">
        <v>57561.417390000002</v>
      </c>
      <c r="D28" s="40">
        <v>5.9999999999999995E-4</v>
      </c>
      <c r="E28">
        <f t="shared" si="0"/>
        <v>18834.059763150646</v>
      </c>
      <c r="F28" s="33">
        <f t="shared" si="4"/>
        <v>18833</v>
      </c>
      <c r="G28">
        <f t="shared" si="1"/>
        <v>0.34631999999692198</v>
      </c>
      <c r="K28">
        <f t="shared" si="5"/>
        <v>0.34631999999692198</v>
      </c>
      <c r="O28">
        <f t="shared" ca="1" si="2"/>
        <v>0.35946473133208451</v>
      </c>
      <c r="Q28" s="2">
        <f t="shared" si="3"/>
        <v>42542.917390000002</v>
      </c>
    </row>
    <row r="29" spans="1:21" ht="11.25" customHeight="1">
      <c r="A29" s="38" t="s">
        <v>0</v>
      </c>
      <c r="B29" s="41" t="s">
        <v>48</v>
      </c>
      <c r="C29" s="42">
        <v>57879.518499999998</v>
      </c>
      <c r="D29" s="42">
        <v>6.9999999999999999E-4</v>
      </c>
      <c r="E29">
        <f t="shared" si="0"/>
        <v>19807.471158848177</v>
      </c>
      <c r="F29" s="33">
        <f t="shared" si="4"/>
        <v>19806.5</v>
      </c>
      <c r="G29">
        <f t="shared" si="1"/>
        <v>0.31736499999533407</v>
      </c>
      <c r="K29">
        <f t="shared" si="5"/>
        <v>0.31736499999533407</v>
      </c>
      <c r="O29">
        <f t="shared" ca="1" si="2"/>
        <v>0.36119549509644067</v>
      </c>
      <c r="Q29" s="2">
        <f t="shared" si="3"/>
        <v>42861.018499999998</v>
      </c>
    </row>
    <row r="30" spans="1:21" ht="11.25" customHeight="1">
      <c r="A30" s="43" t="s">
        <v>53</v>
      </c>
      <c r="B30" s="44" t="s">
        <v>48</v>
      </c>
      <c r="C30" s="45">
        <v>59062.389499999997</v>
      </c>
      <c r="D30" s="45">
        <v>2.9999999999999997E-4</v>
      </c>
      <c r="E30">
        <f t="shared" si="0"/>
        <v>23427.138223323833</v>
      </c>
      <c r="F30" s="33">
        <f t="shared" si="4"/>
        <v>23426</v>
      </c>
      <c r="G30">
        <f t="shared" si="1"/>
        <v>0.37195999999676133</v>
      </c>
      <c r="K30">
        <f t="shared" si="5"/>
        <v>0.37195999999676133</v>
      </c>
      <c r="O30">
        <f t="shared" ca="1" si="2"/>
        <v>0.36763052277501002</v>
      </c>
      <c r="Q30" s="2">
        <f t="shared" si="3"/>
        <v>44043.889499999997</v>
      </c>
    </row>
    <row r="31" spans="1:21" ht="11.25" customHeight="1">
      <c r="A31" s="46" t="s">
        <v>55</v>
      </c>
      <c r="B31" s="47" t="s">
        <v>56</v>
      </c>
      <c r="C31" s="48">
        <v>59086.413500000002</v>
      </c>
      <c r="D31" s="48">
        <v>5.9999999999999995E-4</v>
      </c>
      <c r="E31">
        <f t="shared" si="0"/>
        <v>23500.653324765139</v>
      </c>
      <c r="F31" s="33">
        <f t="shared" si="4"/>
        <v>23499.5</v>
      </c>
      <c r="G31">
        <f t="shared" si="1"/>
        <v>0.37689500000124099</v>
      </c>
      <c r="K31">
        <f t="shared" si="5"/>
        <v>0.37689500000124099</v>
      </c>
      <c r="O31">
        <f t="shared" ca="1" si="2"/>
        <v>0.36776119677262709</v>
      </c>
      <c r="Q31" s="2">
        <f t="shared" si="3"/>
        <v>44067.913500000002</v>
      </c>
    </row>
    <row r="32" spans="1:21" ht="11.25" customHeight="1">
      <c r="A32" s="49" t="s">
        <v>57</v>
      </c>
      <c r="B32" s="50" t="s">
        <v>56</v>
      </c>
      <c r="C32" s="51">
        <v>59086.415300000001</v>
      </c>
      <c r="D32" s="49">
        <v>5.9999999999999995E-4</v>
      </c>
      <c r="E32">
        <f t="shared" si="0"/>
        <v>23500.658832889618</v>
      </c>
      <c r="F32" s="33">
        <f t="shared" si="4"/>
        <v>23499.5</v>
      </c>
      <c r="G32">
        <f t="shared" si="1"/>
        <v>0.37869499999942491</v>
      </c>
      <c r="K32">
        <f t="shared" si="5"/>
        <v>0.37869499999942491</v>
      </c>
      <c r="O32">
        <f t="shared" ca="1" si="2"/>
        <v>0.36776119677262709</v>
      </c>
      <c r="Q32" s="2">
        <f t="shared" si="3"/>
        <v>44067.915300000001</v>
      </c>
    </row>
    <row r="33" spans="1:17" ht="11.25" customHeight="1">
      <c r="A33" s="49" t="s">
        <v>57</v>
      </c>
      <c r="B33" s="50" t="s">
        <v>48</v>
      </c>
      <c r="C33" s="51">
        <v>59097.361499999999</v>
      </c>
      <c r="D33" s="49">
        <v>5.9999999999999995E-4</v>
      </c>
      <c r="E33">
        <f t="shared" si="0"/>
        <v>23534.154961902128</v>
      </c>
      <c r="F33" s="33">
        <f t="shared" si="4"/>
        <v>23533</v>
      </c>
      <c r="G33">
        <f t="shared" si="1"/>
        <v>0.37742999999318272</v>
      </c>
      <c r="K33">
        <f t="shared" si="5"/>
        <v>0.37742999999318272</v>
      </c>
      <c r="O33">
        <f t="shared" ca="1" si="2"/>
        <v>0.36782075566950012</v>
      </c>
      <c r="Q33" s="2">
        <f t="shared" si="3"/>
        <v>44078.861499999999</v>
      </c>
    </row>
    <row r="34" spans="1:17" ht="11.25" customHeight="1">
      <c r="A34" s="49" t="s">
        <v>57</v>
      </c>
      <c r="B34" s="50" t="s">
        <v>56</v>
      </c>
      <c r="C34" s="51">
        <v>59105.368499999997</v>
      </c>
      <c r="D34" s="49">
        <v>5.0000000000000001E-4</v>
      </c>
      <c r="E34">
        <f t="shared" si="0"/>
        <v>23558.656935646726</v>
      </c>
      <c r="F34" s="33">
        <f t="shared" si="4"/>
        <v>23557.5</v>
      </c>
      <c r="G34">
        <f t="shared" si="1"/>
        <v>0.37807499999325955</v>
      </c>
      <c r="K34">
        <f t="shared" si="5"/>
        <v>0.37807499999325955</v>
      </c>
      <c r="O34">
        <f t="shared" ca="1" si="2"/>
        <v>0.36786431366870581</v>
      </c>
      <c r="Q34" s="2">
        <f t="shared" si="3"/>
        <v>44086.868499999997</v>
      </c>
    </row>
    <row r="35" spans="1:17">
      <c r="C35" s="8"/>
      <c r="D35" s="8"/>
    </row>
    <row r="36" spans="1:17">
      <c r="C36" s="8"/>
      <c r="D36" s="8"/>
    </row>
    <row r="37" spans="1:17">
      <c r="C37" s="8"/>
      <c r="D37" s="8"/>
    </row>
    <row r="38" spans="1:17">
      <c r="C38" s="8"/>
      <c r="D38" s="8"/>
    </row>
    <row r="39" spans="1:17">
      <c r="C39" s="8"/>
      <c r="D39" s="8"/>
    </row>
    <row r="40" spans="1:17">
      <c r="C40" s="8"/>
      <c r="D40" s="8"/>
    </row>
    <row r="41" spans="1:17">
      <c r="C41" s="8"/>
      <c r="D41" s="8"/>
    </row>
    <row r="42" spans="1:17">
      <c r="C42" s="8"/>
      <c r="D42" s="8"/>
    </row>
    <row r="43" spans="1:17">
      <c r="C43" s="8"/>
      <c r="D43" s="8"/>
    </row>
    <row r="44" spans="1:17">
      <c r="C44" s="8"/>
      <c r="D44" s="8"/>
    </row>
    <row r="45" spans="1:17">
      <c r="C45" s="8"/>
      <c r="D45" s="8"/>
    </row>
    <row r="46" spans="1:17">
      <c r="C46" s="8"/>
      <c r="D46" s="8"/>
    </row>
    <row r="47" spans="1:17">
      <c r="C47" s="8"/>
      <c r="D47" s="8"/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</sheetData>
  <protectedRanges>
    <protectedRange sqref="A26:D26" name="Range1"/>
  </protectedRanges>
  <sortState xmlns:xlrd2="http://schemas.microsoft.com/office/spreadsheetml/2017/richdata2" ref="A21:U34">
    <sortCondition ref="C21:C34"/>
  </sortState>
  <phoneticPr fontId="7" type="noConversion"/>
  <hyperlinks>
    <hyperlink ref="H2816" r:id="rId1" display="http://vsolj.cetus-net.org/bulletin.html" xr:uid="{00000000-0004-0000-0000-000000000000}"/>
    <hyperlink ref="H64675" r:id="rId2" display="http://vsolj.cetus-net.org/bulletin.html" xr:uid="{00000000-0004-0000-0000-000001000000}"/>
    <hyperlink ref="H64668" r:id="rId3" display="https://www.aavso.org/ejaavso" xr:uid="{00000000-0004-0000-0000-000002000000}"/>
    <hyperlink ref="AP1526" r:id="rId4" display="http://cdsbib.u-strasbg.fr/cgi-bin/cdsbib?1990RMxAA..21..381G" xr:uid="{00000000-0004-0000-0000-000003000000}"/>
    <hyperlink ref="AP1523" r:id="rId5" display="http://cdsbib.u-strasbg.fr/cgi-bin/cdsbib?1990RMxAA..21..381G" xr:uid="{00000000-0004-0000-0000-000004000000}"/>
    <hyperlink ref="AP1525" r:id="rId6" display="http://cdsbib.u-strasbg.fr/cgi-bin/cdsbib?1990RMxAA..21..381G" xr:uid="{00000000-0004-0000-0000-000005000000}"/>
    <hyperlink ref="AP1501" r:id="rId7" display="http://cdsbib.u-strasbg.fr/cgi-bin/cdsbib?1990RMxAA..21..381G" xr:uid="{00000000-0004-0000-0000-000006000000}"/>
    <hyperlink ref="I64675" r:id="rId8" display="http://vsolj.cetus-net.org/bulletin.html" xr:uid="{00000000-0004-0000-0000-000007000000}"/>
    <hyperlink ref="AQ1662" r:id="rId9" display="http://cdsbib.u-strasbg.fr/cgi-bin/cdsbib?1990RMxAA..21..381G" xr:uid="{00000000-0004-0000-0000-000008000000}"/>
    <hyperlink ref="AQ3306" r:id="rId10" display="http://cdsbib.u-strasbg.fr/cgi-bin/cdsbib?1990RMxAA..21..381G" xr:uid="{00000000-0004-0000-0000-000009000000}"/>
    <hyperlink ref="AQ1663" r:id="rId11" display="http://cdsbib.u-strasbg.fr/cgi-bin/cdsbib?1990RMxAA..21..381G" xr:uid="{00000000-0004-0000-0000-00000A000000}"/>
    <hyperlink ref="H64672" r:id="rId12" display="https://www.aavso.org/ejaavso" xr:uid="{00000000-0004-0000-0000-00000B000000}"/>
    <hyperlink ref="H2513" r:id="rId13" display="http://vsolj.cetus-net.org/bulletin.html" xr:uid="{00000000-0004-0000-0000-00000C000000}"/>
    <hyperlink ref="AP5751" r:id="rId14" display="http://cdsbib.u-strasbg.fr/cgi-bin/cdsbib?1990RMxAA..21..381G" xr:uid="{00000000-0004-0000-0000-00000D000000}"/>
    <hyperlink ref="AP5754" r:id="rId15" display="http://cdsbib.u-strasbg.fr/cgi-bin/cdsbib?1990RMxAA..21..381G" xr:uid="{00000000-0004-0000-0000-00000E000000}"/>
    <hyperlink ref="AP5752" r:id="rId16" display="http://cdsbib.u-strasbg.fr/cgi-bin/cdsbib?1990RMxAA..21..381G" xr:uid="{00000000-0004-0000-0000-00000F000000}"/>
    <hyperlink ref="AP5730" r:id="rId17" display="http://cdsbib.u-strasbg.fr/cgi-bin/cdsbib?1990RMxAA..21..381G" xr:uid="{00000000-0004-0000-0000-000010000000}"/>
    <hyperlink ref="I2513" r:id="rId18" display="http://vsolj.cetus-net.org/bulletin.html" xr:uid="{00000000-0004-0000-0000-000011000000}"/>
    <hyperlink ref="AQ5864" r:id="rId19" display="http://cdsbib.u-strasbg.fr/cgi-bin/cdsbib?1990RMxAA..21..381G" xr:uid="{00000000-0004-0000-0000-000012000000}"/>
    <hyperlink ref="AQ416" r:id="rId20" display="http://cdsbib.u-strasbg.fr/cgi-bin/cdsbib?1990RMxAA..21..381G" xr:uid="{00000000-0004-0000-0000-000013000000}"/>
    <hyperlink ref="AQ5865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2023-01-26T05:47:14Z</dcterms:modified>
</cp:coreProperties>
</file>