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129523B3-8143-43C6-87F7-B45F680277BF}" xr6:coauthVersionLast="47" xr6:coauthVersionMax="47" xr10:uidLastSave="{00000000-0000-0000-0000-000000000000}"/>
  <bookViews>
    <workbookView xWindow="13605" yWindow="795" windowWidth="13275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1" i="1" l="1"/>
  <c r="F31" i="1" s="1"/>
  <c r="G31" i="1" s="1"/>
  <c r="K31" i="1" s="1"/>
  <c r="Q31" i="1"/>
  <c r="E33" i="1"/>
  <c r="F33" i="1" s="1"/>
  <c r="G33" i="1" s="1"/>
  <c r="K33" i="1" s="1"/>
  <c r="Q33" i="1"/>
  <c r="E34" i="1"/>
  <c r="F34" i="1"/>
  <c r="G34" i="1"/>
  <c r="K34" i="1" s="1"/>
  <c r="Q34" i="1"/>
  <c r="E35" i="1"/>
  <c r="F35" i="1"/>
  <c r="G35" i="1" s="1"/>
  <c r="K35" i="1" s="1"/>
  <c r="Q35" i="1"/>
  <c r="E30" i="1"/>
  <c r="F30" i="1" s="1"/>
  <c r="G30" i="1" s="1"/>
  <c r="K30" i="1" s="1"/>
  <c r="Q30" i="1"/>
  <c r="E32" i="1"/>
  <c r="F32" i="1"/>
  <c r="G32" i="1" s="1"/>
  <c r="K32" i="1" s="1"/>
  <c r="Q32" i="1"/>
  <c r="Q29" i="1"/>
  <c r="E29" i="1"/>
  <c r="F29" i="1"/>
  <c r="G29" i="1"/>
  <c r="I29" i="1" s="1"/>
  <c r="F23" i="1"/>
  <c r="G23" i="1" s="1"/>
  <c r="I23" i="1" s="1"/>
  <c r="F28" i="1"/>
  <c r="G28" i="1" s="1"/>
  <c r="I28" i="1" s="1"/>
  <c r="E25" i="1"/>
  <c r="F25" i="1"/>
  <c r="G25" i="1"/>
  <c r="I25" i="1" s="1"/>
  <c r="E26" i="1"/>
  <c r="F26" i="1"/>
  <c r="G26" i="1" s="1"/>
  <c r="I26" i="1" s="1"/>
  <c r="E27" i="1"/>
  <c r="F27" i="1"/>
  <c r="G27" i="1"/>
  <c r="I27" i="1" s="1"/>
  <c r="E28" i="1"/>
  <c r="E24" i="1"/>
  <c r="F24" i="1" s="1"/>
  <c r="G24" i="1" s="1"/>
  <c r="J24" i="1" s="1"/>
  <c r="G11" i="1"/>
  <c r="F11" i="1"/>
  <c r="Q25" i="1"/>
  <c r="Q26" i="1"/>
  <c r="Q27" i="1"/>
  <c r="Q28" i="1"/>
  <c r="Q24" i="1"/>
  <c r="E22" i="1"/>
  <c r="F22" i="1" s="1"/>
  <c r="G22" i="1" s="1"/>
  <c r="I22" i="1" s="1"/>
  <c r="E23" i="1"/>
  <c r="Q22" i="1"/>
  <c r="Q23" i="1"/>
  <c r="C21" i="1"/>
  <c r="E21" i="1" s="1"/>
  <c r="F21" i="1" s="1"/>
  <c r="G21" i="1" s="1"/>
  <c r="H21" i="1" s="1"/>
  <c r="Q21" i="1"/>
  <c r="E14" i="1"/>
  <c r="C17" i="1"/>
  <c r="C12" i="1"/>
  <c r="C16" i="1" l="1"/>
  <c r="D18" i="1" s="1"/>
  <c r="E15" i="1"/>
  <c r="C11" i="1"/>
  <c r="O34" i="1" l="1"/>
  <c r="O33" i="1"/>
  <c r="O31" i="1"/>
  <c r="O35" i="1"/>
  <c r="O30" i="1"/>
  <c r="O32" i="1"/>
  <c r="O29" i="1"/>
  <c r="O25" i="1"/>
  <c r="C15" i="1"/>
  <c r="O26" i="1"/>
  <c r="O28" i="1"/>
  <c r="O21" i="1"/>
  <c r="O22" i="1"/>
  <c r="O24" i="1"/>
  <c r="O23" i="1"/>
  <c r="O27" i="1"/>
  <c r="C18" i="1" l="1"/>
  <c r="E16" i="1"/>
  <c r="E17" i="1" s="1"/>
</calcChain>
</file>

<file path=xl/sharedStrings.xml><?xml version="1.0" encoding="utf-8"?>
<sst xmlns="http://schemas.openxmlformats.org/spreadsheetml/2006/main" count="77" uniqueCount="52">
  <si>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</si>
  <si>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</si>
  <si>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</si>
  <si>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</si>
  <si>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</si>
  <si>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</si>
  <si>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</si>
  <si>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</si>
  <si>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</si>
  <si>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</si>
  <si>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</si>
  <si>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</si>
  <si>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</si>
  <si>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</si>
  <si>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</si>
  <si>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</si>
  <si>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</si>
  <si>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</si>
  <si>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</si>
  <si>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</si>
  <si>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</si>
  <si>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</si>
  <si>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</si>
  <si>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</si>
  <si>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</si>
  <si>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</si>
  <si>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</si>
  <si>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</si>
  <si>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</si>
  <si>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</si>
  <si>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</si>
  <si>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</si>
  <si>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</si>
  <si>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</si>
  <si>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</si>
  <si>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</si>
  <si>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</si>
  <si>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</si>
  <si>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</si>
  <si>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</si>
  <si>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</si>
  <si>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PZ Boo / GSC 3058-1140</t>
  </si>
  <si>
    <t>EW</t>
  </si>
  <si>
    <t>IBVS 6029</t>
  </si>
  <si>
    <t>I</t>
  </si>
  <si>
    <t>IBVS 6149</t>
  </si>
  <si>
    <t>OEJV 0168</t>
  </si>
  <si>
    <t>OEJV</t>
  </si>
  <si>
    <t>IBVS 6157</t>
  </si>
  <si>
    <t>JBAV, 60</t>
  </si>
  <si>
    <t>JBAV, 76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</si>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</sst>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8" formatCode="0.000000"/>
  </numFmts>
  <fonts count="20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0"/>
      <color indexed="12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6" fillId="2" borderId="0" xfId="0" applyFont="1" applyFill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165" fontId="19" fillId="0" borderId="0" xfId="0" applyNumberFormat="1" applyFont="1" applyAlignment="1">
      <alignment vertical="center" wrapText="1"/>
    </xf>
    <xf numFmtId="168" fontId="19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PZ Boo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7.3000000000000001E-3</c:v>
                  </c:pt>
                  <c:pt idx="5">
                    <c:v>2.3999999999999998E-3</c:v>
                  </c:pt>
                  <c:pt idx="6">
                    <c:v>2.0999999999999999E-3</c:v>
                  </c:pt>
                  <c:pt idx="7">
                    <c:v>6.3E-3</c:v>
                  </c:pt>
                  <c:pt idx="8">
                    <c:v>1.5E-3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7.3000000000000001E-3</c:v>
                  </c:pt>
                  <c:pt idx="5">
                    <c:v>2.3999999999999998E-3</c:v>
                  </c:pt>
                  <c:pt idx="6">
                    <c:v>2.0999999999999999E-3</c:v>
                  </c:pt>
                  <c:pt idx="7">
                    <c:v>6.3E-3</c:v>
                  </c:pt>
                  <c:pt idx="8">
                    <c:v>1.5E-3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7441</c:v>
                </c:pt>
                <c:pt idx="2">
                  <c:v>7505</c:v>
                </c:pt>
                <c:pt idx="3">
                  <c:v>8555</c:v>
                </c:pt>
                <c:pt idx="4">
                  <c:v>8556.5</c:v>
                </c:pt>
                <c:pt idx="5">
                  <c:v>8579</c:v>
                </c:pt>
                <c:pt idx="6">
                  <c:v>8584</c:v>
                </c:pt>
                <c:pt idx="7">
                  <c:v>8585.5</c:v>
                </c:pt>
                <c:pt idx="8">
                  <c:v>9154</c:v>
                </c:pt>
                <c:pt idx="9">
                  <c:v>12604</c:v>
                </c:pt>
                <c:pt idx="10">
                  <c:v>12604</c:v>
                </c:pt>
                <c:pt idx="11">
                  <c:v>12668</c:v>
                </c:pt>
                <c:pt idx="12">
                  <c:v>12682.5</c:v>
                </c:pt>
                <c:pt idx="13">
                  <c:v>12751.5</c:v>
                </c:pt>
                <c:pt idx="14">
                  <c:v>13342.5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1F-4A73-AC03-72E84F17D4F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7.3000000000000001E-3</c:v>
                  </c:pt>
                  <c:pt idx="5">
                    <c:v>2.3999999999999998E-3</c:v>
                  </c:pt>
                  <c:pt idx="6">
                    <c:v>2.0999999999999999E-3</c:v>
                  </c:pt>
                  <c:pt idx="7">
                    <c:v>6.3E-3</c:v>
                  </c:pt>
                  <c:pt idx="8">
                    <c:v>1.5E-3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7.3000000000000001E-3</c:v>
                  </c:pt>
                  <c:pt idx="5">
                    <c:v>2.3999999999999998E-3</c:v>
                  </c:pt>
                  <c:pt idx="6">
                    <c:v>2.0999999999999999E-3</c:v>
                  </c:pt>
                  <c:pt idx="7">
                    <c:v>6.3E-3</c:v>
                  </c:pt>
                  <c:pt idx="8">
                    <c:v>1.5E-3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7441</c:v>
                </c:pt>
                <c:pt idx="2">
                  <c:v>7505</c:v>
                </c:pt>
                <c:pt idx="3">
                  <c:v>8555</c:v>
                </c:pt>
                <c:pt idx="4">
                  <c:v>8556.5</c:v>
                </c:pt>
                <c:pt idx="5">
                  <c:v>8579</c:v>
                </c:pt>
                <c:pt idx="6">
                  <c:v>8584</c:v>
                </c:pt>
                <c:pt idx="7">
                  <c:v>8585.5</c:v>
                </c:pt>
                <c:pt idx="8">
                  <c:v>9154</c:v>
                </c:pt>
                <c:pt idx="9">
                  <c:v>12604</c:v>
                </c:pt>
                <c:pt idx="10">
                  <c:v>12604</c:v>
                </c:pt>
                <c:pt idx="11">
                  <c:v>12668</c:v>
                </c:pt>
                <c:pt idx="12">
                  <c:v>12682.5</c:v>
                </c:pt>
                <c:pt idx="13">
                  <c:v>12751.5</c:v>
                </c:pt>
                <c:pt idx="14">
                  <c:v>13342.5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0.16754999999830034</c:v>
                </c:pt>
                <c:pt idx="2">
                  <c:v>0.16664999999920838</c:v>
                </c:pt>
                <c:pt idx="4">
                  <c:v>0.20607499999459833</c:v>
                </c:pt>
                <c:pt idx="5">
                  <c:v>0.19034999999712454</c:v>
                </c:pt>
                <c:pt idx="6">
                  <c:v>0.18859999999403954</c:v>
                </c:pt>
                <c:pt idx="7">
                  <c:v>0.20382500000414439</c:v>
                </c:pt>
                <c:pt idx="8">
                  <c:v>0.20059999999648426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1F-4A73-AC03-72E84F17D4F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7.3000000000000001E-3</c:v>
                  </c:pt>
                  <c:pt idx="5">
                    <c:v>2.3999999999999998E-3</c:v>
                  </c:pt>
                  <c:pt idx="6">
                    <c:v>2.0999999999999999E-3</c:v>
                  </c:pt>
                  <c:pt idx="7">
                    <c:v>6.3E-3</c:v>
                  </c:pt>
                  <c:pt idx="8">
                    <c:v>1.5E-3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7.3000000000000001E-3</c:v>
                  </c:pt>
                  <c:pt idx="5">
                    <c:v>2.3999999999999998E-3</c:v>
                  </c:pt>
                  <c:pt idx="6">
                    <c:v>2.0999999999999999E-3</c:v>
                  </c:pt>
                  <c:pt idx="7">
                    <c:v>6.3E-3</c:v>
                  </c:pt>
                  <c:pt idx="8">
                    <c:v>1.5E-3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7441</c:v>
                </c:pt>
                <c:pt idx="2">
                  <c:v>7505</c:v>
                </c:pt>
                <c:pt idx="3">
                  <c:v>8555</c:v>
                </c:pt>
                <c:pt idx="4">
                  <c:v>8556.5</c:v>
                </c:pt>
                <c:pt idx="5">
                  <c:v>8579</c:v>
                </c:pt>
                <c:pt idx="6">
                  <c:v>8584</c:v>
                </c:pt>
                <c:pt idx="7">
                  <c:v>8585.5</c:v>
                </c:pt>
                <c:pt idx="8">
                  <c:v>9154</c:v>
                </c:pt>
                <c:pt idx="9">
                  <c:v>12604</c:v>
                </c:pt>
                <c:pt idx="10">
                  <c:v>12604</c:v>
                </c:pt>
                <c:pt idx="11">
                  <c:v>12668</c:v>
                </c:pt>
                <c:pt idx="12">
                  <c:v>12682.5</c:v>
                </c:pt>
                <c:pt idx="13">
                  <c:v>12751.5</c:v>
                </c:pt>
                <c:pt idx="14">
                  <c:v>13342.5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0.19142999999894528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91F-4A73-AC03-72E84F17D4F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7.3000000000000001E-3</c:v>
                  </c:pt>
                  <c:pt idx="5">
                    <c:v>2.3999999999999998E-3</c:v>
                  </c:pt>
                  <c:pt idx="6">
                    <c:v>2.0999999999999999E-3</c:v>
                  </c:pt>
                  <c:pt idx="7">
                    <c:v>6.3E-3</c:v>
                  </c:pt>
                  <c:pt idx="8">
                    <c:v>1.5E-3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7.3000000000000001E-3</c:v>
                  </c:pt>
                  <c:pt idx="5">
                    <c:v>2.3999999999999998E-3</c:v>
                  </c:pt>
                  <c:pt idx="6">
                    <c:v>2.0999999999999999E-3</c:v>
                  </c:pt>
                  <c:pt idx="7">
                    <c:v>6.3E-3</c:v>
                  </c:pt>
                  <c:pt idx="8">
                    <c:v>1.5E-3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7441</c:v>
                </c:pt>
                <c:pt idx="2">
                  <c:v>7505</c:v>
                </c:pt>
                <c:pt idx="3">
                  <c:v>8555</c:v>
                </c:pt>
                <c:pt idx="4">
                  <c:v>8556.5</c:v>
                </c:pt>
                <c:pt idx="5">
                  <c:v>8579</c:v>
                </c:pt>
                <c:pt idx="6">
                  <c:v>8584</c:v>
                </c:pt>
                <c:pt idx="7">
                  <c:v>8585.5</c:v>
                </c:pt>
                <c:pt idx="8">
                  <c:v>9154</c:v>
                </c:pt>
                <c:pt idx="9">
                  <c:v>12604</c:v>
                </c:pt>
                <c:pt idx="10">
                  <c:v>12604</c:v>
                </c:pt>
                <c:pt idx="11">
                  <c:v>12668</c:v>
                </c:pt>
                <c:pt idx="12">
                  <c:v>12682.5</c:v>
                </c:pt>
                <c:pt idx="13">
                  <c:v>12751.5</c:v>
                </c:pt>
                <c:pt idx="14">
                  <c:v>13342.5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9">
                  <c:v>0.27769999999873107</c:v>
                </c:pt>
                <c:pt idx="10">
                  <c:v>0.27869999999529682</c:v>
                </c:pt>
                <c:pt idx="11">
                  <c:v>0.28029999999853317</c:v>
                </c:pt>
                <c:pt idx="12">
                  <c:v>0.290274999999383</c:v>
                </c:pt>
                <c:pt idx="13">
                  <c:v>0.29492500000196742</c:v>
                </c:pt>
                <c:pt idx="14">
                  <c:v>0.31347499999537831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91F-4A73-AC03-72E84F17D4F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7.3000000000000001E-3</c:v>
                  </c:pt>
                  <c:pt idx="5">
                    <c:v>2.3999999999999998E-3</c:v>
                  </c:pt>
                  <c:pt idx="6">
                    <c:v>2.0999999999999999E-3</c:v>
                  </c:pt>
                  <c:pt idx="7">
                    <c:v>6.3E-3</c:v>
                  </c:pt>
                  <c:pt idx="8">
                    <c:v>1.5E-3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7.3000000000000001E-3</c:v>
                  </c:pt>
                  <c:pt idx="5">
                    <c:v>2.3999999999999998E-3</c:v>
                  </c:pt>
                  <c:pt idx="6">
                    <c:v>2.0999999999999999E-3</c:v>
                  </c:pt>
                  <c:pt idx="7">
                    <c:v>6.3E-3</c:v>
                  </c:pt>
                  <c:pt idx="8">
                    <c:v>1.5E-3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7441</c:v>
                </c:pt>
                <c:pt idx="2">
                  <c:v>7505</c:v>
                </c:pt>
                <c:pt idx="3">
                  <c:v>8555</c:v>
                </c:pt>
                <c:pt idx="4">
                  <c:v>8556.5</c:v>
                </c:pt>
                <c:pt idx="5">
                  <c:v>8579</c:v>
                </c:pt>
                <c:pt idx="6">
                  <c:v>8584</c:v>
                </c:pt>
                <c:pt idx="7">
                  <c:v>8585.5</c:v>
                </c:pt>
                <c:pt idx="8">
                  <c:v>9154</c:v>
                </c:pt>
                <c:pt idx="9">
                  <c:v>12604</c:v>
                </c:pt>
                <c:pt idx="10">
                  <c:v>12604</c:v>
                </c:pt>
                <c:pt idx="11">
                  <c:v>12668</c:v>
                </c:pt>
                <c:pt idx="12">
                  <c:v>12682.5</c:v>
                </c:pt>
                <c:pt idx="13">
                  <c:v>12751.5</c:v>
                </c:pt>
                <c:pt idx="14">
                  <c:v>13342.5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91F-4A73-AC03-72E84F17D4F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7.3000000000000001E-3</c:v>
                  </c:pt>
                  <c:pt idx="5">
                    <c:v>2.3999999999999998E-3</c:v>
                  </c:pt>
                  <c:pt idx="6">
                    <c:v>2.0999999999999999E-3</c:v>
                  </c:pt>
                  <c:pt idx="7">
                    <c:v>6.3E-3</c:v>
                  </c:pt>
                  <c:pt idx="8">
                    <c:v>1.5E-3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7.3000000000000001E-3</c:v>
                  </c:pt>
                  <c:pt idx="5">
                    <c:v>2.3999999999999998E-3</c:v>
                  </c:pt>
                  <c:pt idx="6">
                    <c:v>2.0999999999999999E-3</c:v>
                  </c:pt>
                  <c:pt idx="7">
                    <c:v>6.3E-3</c:v>
                  </c:pt>
                  <c:pt idx="8">
                    <c:v>1.5E-3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7441</c:v>
                </c:pt>
                <c:pt idx="2">
                  <c:v>7505</c:v>
                </c:pt>
                <c:pt idx="3">
                  <c:v>8555</c:v>
                </c:pt>
                <c:pt idx="4">
                  <c:v>8556.5</c:v>
                </c:pt>
                <c:pt idx="5">
                  <c:v>8579</c:v>
                </c:pt>
                <c:pt idx="6">
                  <c:v>8584</c:v>
                </c:pt>
                <c:pt idx="7">
                  <c:v>8585.5</c:v>
                </c:pt>
                <c:pt idx="8">
                  <c:v>9154</c:v>
                </c:pt>
                <c:pt idx="9">
                  <c:v>12604</c:v>
                </c:pt>
                <c:pt idx="10">
                  <c:v>12604</c:v>
                </c:pt>
                <c:pt idx="11">
                  <c:v>12668</c:v>
                </c:pt>
                <c:pt idx="12">
                  <c:v>12682.5</c:v>
                </c:pt>
                <c:pt idx="13">
                  <c:v>12751.5</c:v>
                </c:pt>
                <c:pt idx="14">
                  <c:v>13342.5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91F-4A73-AC03-72E84F17D4F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7.3000000000000001E-3</c:v>
                  </c:pt>
                  <c:pt idx="5">
                    <c:v>2.3999999999999998E-3</c:v>
                  </c:pt>
                  <c:pt idx="6">
                    <c:v>2.0999999999999999E-3</c:v>
                  </c:pt>
                  <c:pt idx="7">
                    <c:v>6.3E-3</c:v>
                  </c:pt>
                  <c:pt idx="8">
                    <c:v>1.5E-3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7.3000000000000001E-3</c:v>
                  </c:pt>
                  <c:pt idx="5">
                    <c:v>2.3999999999999998E-3</c:v>
                  </c:pt>
                  <c:pt idx="6">
                    <c:v>2.0999999999999999E-3</c:v>
                  </c:pt>
                  <c:pt idx="7">
                    <c:v>6.3E-3</c:v>
                  </c:pt>
                  <c:pt idx="8">
                    <c:v>1.5E-3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7441</c:v>
                </c:pt>
                <c:pt idx="2">
                  <c:v>7505</c:v>
                </c:pt>
                <c:pt idx="3">
                  <c:v>8555</c:v>
                </c:pt>
                <c:pt idx="4">
                  <c:v>8556.5</c:v>
                </c:pt>
                <c:pt idx="5">
                  <c:v>8579</c:v>
                </c:pt>
                <c:pt idx="6">
                  <c:v>8584</c:v>
                </c:pt>
                <c:pt idx="7">
                  <c:v>8585.5</c:v>
                </c:pt>
                <c:pt idx="8">
                  <c:v>9154</c:v>
                </c:pt>
                <c:pt idx="9">
                  <c:v>12604</c:v>
                </c:pt>
                <c:pt idx="10">
                  <c:v>12604</c:v>
                </c:pt>
                <c:pt idx="11">
                  <c:v>12668</c:v>
                </c:pt>
                <c:pt idx="12">
                  <c:v>12682.5</c:v>
                </c:pt>
                <c:pt idx="13">
                  <c:v>12751.5</c:v>
                </c:pt>
                <c:pt idx="14">
                  <c:v>13342.5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91F-4A73-AC03-72E84F17D4F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7441</c:v>
                </c:pt>
                <c:pt idx="2">
                  <c:v>7505</c:v>
                </c:pt>
                <c:pt idx="3">
                  <c:v>8555</c:v>
                </c:pt>
                <c:pt idx="4">
                  <c:v>8556.5</c:v>
                </c:pt>
                <c:pt idx="5">
                  <c:v>8579</c:v>
                </c:pt>
                <c:pt idx="6">
                  <c:v>8584</c:v>
                </c:pt>
                <c:pt idx="7">
                  <c:v>8585.5</c:v>
                </c:pt>
                <c:pt idx="8">
                  <c:v>9154</c:v>
                </c:pt>
                <c:pt idx="9">
                  <c:v>12604</c:v>
                </c:pt>
                <c:pt idx="10">
                  <c:v>12604</c:v>
                </c:pt>
                <c:pt idx="11">
                  <c:v>12668</c:v>
                </c:pt>
                <c:pt idx="12">
                  <c:v>12682.5</c:v>
                </c:pt>
                <c:pt idx="13">
                  <c:v>12751.5</c:v>
                </c:pt>
                <c:pt idx="14">
                  <c:v>13342.5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-1.7100941212201959E-3</c:v>
                </c:pt>
                <c:pt idx="1">
                  <c:v>0.16794632854238253</c:v>
                </c:pt>
                <c:pt idx="2">
                  <c:v>0.16940554249890324</c:v>
                </c:pt>
                <c:pt idx="3">
                  <c:v>0.19334577147307108</c:v>
                </c:pt>
                <c:pt idx="4">
                  <c:v>0.19337997180017702</c:v>
                </c:pt>
                <c:pt idx="5">
                  <c:v>0.19389297670676633</c:v>
                </c:pt>
                <c:pt idx="6">
                  <c:v>0.19400697779711951</c:v>
                </c:pt>
                <c:pt idx="7">
                  <c:v>0.19404117812422547</c:v>
                </c:pt>
                <c:pt idx="8">
                  <c:v>0.20700310209738207</c:v>
                </c:pt>
                <c:pt idx="9">
                  <c:v>0.28566385444107639</c:v>
                </c:pt>
                <c:pt idx="10">
                  <c:v>0.28566385444107639</c:v>
                </c:pt>
                <c:pt idx="11">
                  <c:v>0.2871230683975971</c:v>
                </c:pt>
                <c:pt idx="12">
                  <c:v>0.28745367155962132</c:v>
                </c:pt>
                <c:pt idx="13">
                  <c:v>0.28902688660649517</c:v>
                </c:pt>
                <c:pt idx="14">
                  <c:v>0.30250181548624111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91F-4A73-AC03-72E84F17D4F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7441</c:v>
                </c:pt>
                <c:pt idx="2">
                  <c:v>7505</c:v>
                </c:pt>
                <c:pt idx="3">
                  <c:v>8555</c:v>
                </c:pt>
                <c:pt idx="4">
                  <c:v>8556.5</c:v>
                </c:pt>
                <c:pt idx="5">
                  <c:v>8579</c:v>
                </c:pt>
                <c:pt idx="6">
                  <c:v>8584</c:v>
                </c:pt>
                <c:pt idx="7">
                  <c:v>8585.5</c:v>
                </c:pt>
                <c:pt idx="8">
                  <c:v>9154</c:v>
                </c:pt>
                <c:pt idx="9">
                  <c:v>12604</c:v>
                </c:pt>
                <c:pt idx="10">
                  <c:v>12604</c:v>
                </c:pt>
                <c:pt idx="11">
                  <c:v>12668</c:v>
                </c:pt>
                <c:pt idx="12">
                  <c:v>12682.5</c:v>
                </c:pt>
                <c:pt idx="13">
                  <c:v>12751.5</c:v>
                </c:pt>
                <c:pt idx="14">
                  <c:v>13342.5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91F-4A73-AC03-72E84F17D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637536"/>
        <c:axId val="1"/>
      </c:scatterChart>
      <c:valAx>
        <c:axId val="5136375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36375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248120300751881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DCE5673-C9A2-AF52-A57C-2CA0971283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E6" sqref="E6"/>
    </sheetView>
  </sheetViews>
  <sheetFormatPr defaultColWidth="10.28515625" defaultRowHeight="12.75"/>
  <cols>
    <col min="1" max="1" width="14.42578125" customWidth="1"/>
    <col min="2" max="2" width="3.85546875" customWidth="1"/>
    <col min="3" max="3" width="12.71093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41</v>
      </c>
    </row>
    <row r="2" spans="1:7">
      <c r="A2" t="s">
        <v>23</v>
      </c>
      <c r="B2" t="s">
        <v>42</v>
      </c>
      <c r="C2" s="3"/>
      <c r="D2" s="3"/>
    </row>
    <row r="3" spans="1:7" ht="13.5" thickBot="1"/>
    <row r="4" spans="1:7" ht="14.25" thickTop="1" thickBot="1">
      <c r="A4" s="5" t="s">
        <v>0</v>
      </c>
      <c r="C4" s="28" t="s">
        <v>39</v>
      </c>
      <c r="D4" s="29" t="s">
        <v>39</v>
      </c>
    </row>
    <row r="6" spans="1:7">
      <c r="A6" s="5" t="s">
        <v>1</v>
      </c>
    </row>
    <row r="7" spans="1:7">
      <c r="A7" t="s">
        <v>2</v>
      </c>
      <c r="C7" s="8">
        <v>51400.538</v>
      </c>
      <c r="D7" s="30" t="s">
        <v>40</v>
      </c>
    </row>
    <row r="8" spans="1:7">
      <c r="A8" t="s">
        <v>3</v>
      </c>
      <c r="C8" s="8">
        <v>0.62265000000000004</v>
      </c>
      <c r="D8" s="30" t="s">
        <v>40</v>
      </c>
    </row>
    <row r="9" spans="1:7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>
      <c r="A10" s="10"/>
      <c r="B10" s="10"/>
      <c r="C10" s="4" t="s">
        <v>19</v>
      </c>
      <c r="D10" s="4" t="s">
        <v>20</v>
      </c>
      <c r="E10" s="10"/>
    </row>
    <row r="11" spans="1:7">
      <c r="A11" s="10" t="s">
        <v>15</v>
      </c>
      <c r="B11" s="10"/>
      <c r="C11" s="22">
        <f ca="1">INTERCEPT(INDIRECT($G$11):G992,INDIRECT($F$11):F992)</f>
        <v>-1.7100941212201959E-3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>
      <c r="A12" s="10" t="s">
        <v>16</v>
      </c>
      <c r="B12" s="10"/>
      <c r="C12" s="22">
        <f ca="1">SLOPE(INDIRECT($G$11):G992,INDIRECT($F$11):F992)</f>
        <v>2.2800218070636034E-5</v>
      </c>
      <c r="D12" s="3"/>
      <c r="E12" s="10"/>
    </row>
    <row r="13" spans="1:7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>
      <c r="A14" s="10"/>
      <c r="B14" s="10"/>
      <c r="C14" s="10"/>
      <c r="D14" s="14" t="s">
        <v>31</v>
      </c>
      <c r="E14" s="15">
        <f ca="1">NOW()+15018.5+$C$9/24</f>
        <v>60170.557721759258</v>
      </c>
    </row>
    <row r="15" spans="1:7">
      <c r="A15" s="12" t="s">
        <v>17</v>
      </c>
      <c r="B15" s="10"/>
      <c r="C15" s="13">
        <f ca="1">(C7+C11)+(C8+C12)*INT(MAX(F21:F3533))</f>
        <v>59708.23679041538</v>
      </c>
      <c r="D15" s="14" t="s">
        <v>37</v>
      </c>
      <c r="E15" s="15">
        <f ca="1">ROUND(2*(E14-$C$7)/$C$8,0)/2+E13</f>
        <v>14086</v>
      </c>
    </row>
    <row r="16" spans="1:7">
      <c r="A16" s="16" t="s">
        <v>4</v>
      </c>
      <c r="B16" s="10"/>
      <c r="C16" s="17">
        <f ca="1">+C8+C12</f>
        <v>0.6226728002180707</v>
      </c>
      <c r="D16" s="14" t="s">
        <v>38</v>
      </c>
      <c r="E16" s="24">
        <f ca="1">ROUND(2*(E14-$C$15)/$C$16,0)/2+E13</f>
        <v>743.5</v>
      </c>
    </row>
    <row r="17" spans="1:18" ht="13.5" thickBot="1">
      <c r="A17" s="14" t="s">
        <v>28</v>
      </c>
      <c r="B17" s="10"/>
      <c r="C17" s="10">
        <f>COUNT(C21:C2191)</f>
        <v>15</v>
      </c>
      <c r="D17" s="14" t="s">
        <v>32</v>
      </c>
      <c r="E17" s="18">
        <f ca="1">+$C$15+$C$16*E16-15018.5-$C$9/24</f>
        <v>45153.08985071085</v>
      </c>
    </row>
    <row r="18" spans="1:18" ht="14.25" thickTop="1" thickBot="1">
      <c r="A18" s="16" t="s">
        <v>5</v>
      </c>
      <c r="B18" s="10"/>
      <c r="C18" s="19">
        <f ca="1">+C15</f>
        <v>59708.23679041538</v>
      </c>
      <c r="D18" s="20">
        <f ca="1">+C16</f>
        <v>0.6226728002180707</v>
      </c>
      <c r="E18" s="21" t="s">
        <v>33</v>
      </c>
    </row>
    <row r="19" spans="1:18" ht="13.5" thickTop="1">
      <c r="A19" s="25" t="s">
        <v>34</v>
      </c>
      <c r="E19" s="26">
        <v>22</v>
      </c>
    </row>
    <row r="20" spans="1:18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40</v>
      </c>
      <c r="I20" s="7" t="s">
        <v>27</v>
      </c>
      <c r="J20" s="7" t="s">
        <v>47</v>
      </c>
      <c r="K20" s="7" t="s">
        <v>51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8">
      <c r="A21" t="s">
        <v>40</v>
      </c>
      <c r="C21" s="8">
        <f>C7</f>
        <v>51400.538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-1.7100941212201959E-3</v>
      </c>
      <c r="Q21" s="2">
        <f>+C21-15018.5</f>
        <v>36382.038</v>
      </c>
    </row>
    <row r="22" spans="1:18">
      <c r="A22" s="31" t="s">
        <v>43</v>
      </c>
      <c r="B22" s="32" t="s">
        <v>44</v>
      </c>
      <c r="C22" s="31">
        <v>56033.8442</v>
      </c>
      <c r="D22" s="31">
        <v>2.9999999999999997E-4</v>
      </c>
      <c r="E22">
        <f>+(C22-C$7)/C$8</f>
        <v>7441.2690917851105</v>
      </c>
      <c r="F22" s="38">
        <f>ROUND(2*E22,0)/2-0.5</f>
        <v>7441</v>
      </c>
      <c r="G22">
        <f>+C22-(C$7+F22*C$8)</f>
        <v>0.16754999999830034</v>
      </c>
      <c r="I22">
        <f>+G22</f>
        <v>0.16754999999830034</v>
      </c>
      <c r="O22">
        <f ca="1">+C$11+C$12*$F22</f>
        <v>0.16794632854238253</v>
      </c>
      <c r="Q22" s="2">
        <f>+C22-15018.5</f>
        <v>41015.3442</v>
      </c>
    </row>
    <row r="23" spans="1:18">
      <c r="A23" s="31" t="s">
        <v>43</v>
      </c>
      <c r="B23" s="32" t="s">
        <v>44</v>
      </c>
      <c r="C23" s="31">
        <v>56073.692900000002</v>
      </c>
      <c r="D23" s="31">
        <v>4.0000000000000002E-4</v>
      </c>
      <c r="E23">
        <f>+(C23-C$7)/C$8</f>
        <v>7505.2676463502785</v>
      </c>
      <c r="F23" s="38">
        <f>ROUND(2*E23,0)/2-0.5</f>
        <v>7505</v>
      </c>
      <c r="G23">
        <f>+C23-(C$7+F23*C$8)</f>
        <v>0.16664999999920838</v>
      </c>
      <c r="I23">
        <f>+G23</f>
        <v>0.16664999999920838</v>
      </c>
      <c r="O23">
        <f ca="1">+C$11+C$12*$F23</f>
        <v>0.16940554249890324</v>
      </c>
      <c r="Q23" s="2">
        <f>+C23-15018.5</f>
        <v>41055.192900000002</v>
      </c>
    </row>
    <row r="24" spans="1:18">
      <c r="A24" s="35" t="s">
        <v>46</v>
      </c>
      <c r="B24" s="36" t="s">
        <v>44</v>
      </c>
      <c r="C24" s="37">
        <v>56727.500180000003</v>
      </c>
      <c r="D24" s="35">
        <v>2.9999999999999997E-4</v>
      </c>
      <c r="E24">
        <f>+(C24-C$7)/C$8</f>
        <v>8555.3074439894026</v>
      </c>
      <c r="F24" s="38">
        <f>ROUND(2*E24,0)/2-0.5</f>
        <v>8555</v>
      </c>
      <c r="G24">
        <f>+C24-(C$7+F24*C$8)</f>
        <v>0.19142999999894528</v>
      </c>
      <c r="J24">
        <f>+G24</f>
        <v>0.19142999999894528</v>
      </c>
      <c r="O24">
        <f ca="1">+C$11+C$12*$F24</f>
        <v>0.19334577147307108</v>
      </c>
      <c r="Q24" s="2">
        <f>+C24-15018.5</f>
        <v>41709.000180000003</v>
      </c>
    </row>
    <row r="25" spans="1:18">
      <c r="A25" s="33" t="s">
        <v>45</v>
      </c>
      <c r="B25" s="34" t="s">
        <v>44</v>
      </c>
      <c r="C25" s="33">
        <v>56728.448799999998</v>
      </c>
      <c r="D25" s="33">
        <v>7.3000000000000001E-3</v>
      </c>
      <c r="E25">
        <f>+(C25-C$7)/C$8</f>
        <v>8556.830964426239</v>
      </c>
      <c r="F25" s="38">
        <f>ROUND(2*E25,0)/2-0.5</f>
        <v>8556.5</v>
      </c>
      <c r="G25">
        <f>+C25-(C$7+F25*C$8)</f>
        <v>0.20607499999459833</v>
      </c>
      <c r="I25">
        <f>+G25</f>
        <v>0.20607499999459833</v>
      </c>
      <c r="O25">
        <f ca="1">+C$11+C$12*$F25</f>
        <v>0.19337997180017702</v>
      </c>
      <c r="Q25" s="2">
        <f>+C25-15018.5</f>
        <v>41709.948799999998</v>
      </c>
    </row>
    <row r="26" spans="1:18">
      <c r="A26" s="33" t="s">
        <v>45</v>
      </c>
      <c r="B26" s="34" t="s">
        <v>44</v>
      </c>
      <c r="C26" s="33">
        <v>56742.4427</v>
      </c>
      <c r="D26" s="33">
        <v>2.3999999999999998E-3</v>
      </c>
      <c r="E26">
        <f>+(C26-C$7)/C$8</f>
        <v>8579.3057094675969</v>
      </c>
      <c r="F26" s="38">
        <f>ROUND(2*E26,0)/2-0.5</f>
        <v>8579</v>
      </c>
      <c r="G26">
        <f>+C26-(C$7+F26*C$8)</f>
        <v>0.19034999999712454</v>
      </c>
      <c r="I26">
        <f>+G26</f>
        <v>0.19034999999712454</v>
      </c>
      <c r="O26">
        <f ca="1">+C$11+C$12*$F26</f>
        <v>0.19389297670676633</v>
      </c>
      <c r="Q26" s="2">
        <f>+C26-15018.5</f>
        <v>41723.9427</v>
      </c>
    </row>
    <row r="27" spans="1:18">
      <c r="A27" s="33" t="s">
        <v>45</v>
      </c>
      <c r="B27" s="34" t="s">
        <v>44</v>
      </c>
      <c r="C27" s="33">
        <v>56745.554199999999</v>
      </c>
      <c r="D27" s="33">
        <v>2.0999999999999999E-3</v>
      </c>
      <c r="E27">
        <f>+(C27-C$7)/C$8</f>
        <v>8584.3028988998594</v>
      </c>
      <c r="F27" s="38">
        <f>ROUND(2*E27,0)/2-0.5</f>
        <v>8584</v>
      </c>
      <c r="G27">
        <f>+C27-(C$7+F27*C$8)</f>
        <v>0.18859999999403954</v>
      </c>
      <c r="I27">
        <f>+G27</f>
        <v>0.18859999999403954</v>
      </c>
      <c r="O27">
        <f ca="1">+C$11+C$12*$F27</f>
        <v>0.19400697779711951</v>
      </c>
      <c r="Q27" s="2">
        <f>+C27-15018.5</f>
        <v>41727.054199999999</v>
      </c>
    </row>
    <row r="28" spans="1:18">
      <c r="A28" s="33" t="s">
        <v>45</v>
      </c>
      <c r="B28" s="34" t="s">
        <v>44</v>
      </c>
      <c r="C28" s="33">
        <v>56746.503400000001</v>
      </c>
      <c r="D28" s="33">
        <v>6.3E-3</v>
      </c>
      <c r="E28">
        <f>+(C28-C$7)/C$8</f>
        <v>8585.8273508391558</v>
      </c>
      <c r="F28" s="38">
        <f>ROUND(2*E28,0)/2-0.5</f>
        <v>8585.5</v>
      </c>
      <c r="G28">
        <f>+C28-(C$7+F28*C$8)</f>
        <v>0.20382500000414439</v>
      </c>
      <c r="I28">
        <f>+G28</f>
        <v>0.20382500000414439</v>
      </c>
      <c r="O28">
        <f ca="1">+C$11+C$12*$F28</f>
        <v>0.19404117812422547</v>
      </c>
      <c r="Q28" s="2">
        <f>+C28-15018.5</f>
        <v>41728.003400000001</v>
      </c>
    </row>
    <row r="29" spans="1:18">
      <c r="A29" s="39" t="s">
        <v>48</v>
      </c>
      <c r="B29" s="40"/>
      <c r="C29" s="39">
        <v>57100.476699999999</v>
      </c>
      <c r="D29" s="39">
        <v>1.5E-3</v>
      </c>
      <c r="E29">
        <f>+(C29-C$7)/C$8</f>
        <v>9154.322171364327</v>
      </c>
      <c r="F29" s="38">
        <f>ROUND(2*E29,0)/2-0.5</f>
        <v>9154</v>
      </c>
      <c r="G29">
        <f>+C29-(C$7+F29*C$8)</f>
        <v>0.20059999999648426</v>
      </c>
      <c r="I29">
        <f>+G29</f>
        <v>0.20059999999648426</v>
      </c>
      <c r="O29">
        <f ca="1">+C$11+C$12*$F29</f>
        <v>0.20700310209738207</v>
      </c>
      <c r="Q29" s="2">
        <f>+C29-15018.5</f>
        <v>42081.976699999999</v>
      </c>
    </row>
    <row r="30" spans="1:18">
      <c r="A30" s="41" t="s">
        <v>49</v>
      </c>
      <c r="B30" s="42" t="s">
        <v>44</v>
      </c>
      <c r="C30" s="43">
        <v>59248.696300000003</v>
      </c>
      <c r="D30" s="41">
        <v>3.5000000000000001E-3</v>
      </c>
      <c r="E30">
        <f>+(C30-C$7)/C$8</f>
        <v>12604.445996948531</v>
      </c>
      <c r="F30" s="38">
        <f>ROUND(2*E30,0)/2-0.5</f>
        <v>12604</v>
      </c>
      <c r="G30">
        <f>+C30-(C$7+F30*C$8)</f>
        <v>0.27769999999873107</v>
      </c>
      <c r="K30">
        <f>+G30</f>
        <v>0.27769999999873107</v>
      </c>
      <c r="O30">
        <f ca="1">+C$11+C$12*$F30</f>
        <v>0.28566385444107639</v>
      </c>
      <c r="Q30" s="2">
        <f>+C30-15018.5</f>
        <v>44230.196300000003</v>
      </c>
    </row>
    <row r="31" spans="1:18">
      <c r="A31" s="41" t="s">
        <v>50</v>
      </c>
      <c r="B31" s="42" t="s">
        <v>44</v>
      </c>
      <c r="C31" s="44">
        <v>59248.6973</v>
      </c>
      <c r="D31" s="41">
        <v>3.5000000000000001E-3</v>
      </c>
      <c r="E31">
        <f>+(C31-C$7)/C$8</f>
        <v>12604.447602987229</v>
      </c>
      <c r="F31" s="38">
        <f>ROUND(2*E31,0)/2-0.5</f>
        <v>12604</v>
      </c>
      <c r="G31">
        <f>+C31-(C$7+F31*C$8)</f>
        <v>0.27869999999529682</v>
      </c>
      <c r="K31">
        <f>+G31</f>
        <v>0.27869999999529682</v>
      </c>
      <c r="O31">
        <f ca="1">+C$11+C$12*$F31</f>
        <v>0.28566385444107639</v>
      </c>
      <c r="Q31" s="2">
        <f>+C31-15018.5</f>
        <v>44230.1973</v>
      </c>
    </row>
    <row r="32" spans="1:18">
      <c r="A32" s="41" t="s">
        <v>49</v>
      </c>
      <c r="B32" s="42" t="s">
        <v>44</v>
      </c>
      <c r="C32" s="43">
        <v>59288.548499999997</v>
      </c>
      <c r="D32" s="41">
        <v>3.5000000000000001E-3</v>
      </c>
      <c r="E32">
        <f>+(C32-C$7)/C$8</f>
        <v>12668.450172649154</v>
      </c>
      <c r="F32" s="38">
        <f>ROUND(2*E32,0)/2-0.5</f>
        <v>12668</v>
      </c>
      <c r="G32">
        <f>+C32-(C$7+F32*C$8)</f>
        <v>0.28029999999853317</v>
      </c>
      <c r="K32">
        <f>+G32</f>
        <v>0.28029999999853317</v>
      </c>
      <c r="O32">
        <f ca="1">+C$11+C$12*$F32</f>
        <v>0.2871230683975971</v>
      </c>
      <c r="Q32" s="2">
        <f>+C32-15018.5</f>
        <v>44270.048499999997</v>
      </c>
    </row>
    <row r="33" spans="1:17">
      <c r="A33" s="41" t="s">
        <v>50</v>
      </c>
      <c r="B33" s="42" t="s">
        <v>44</v>
      </c>
      <c r="C33" s="44">
        <v>59297.586900000002</v>
      </c>
      <c r="D33" s="41">
        <v>3.5000000000000001E-3</v>
      </c>
      <c r="E33">
        <f>+(C33-C$7)/C$8</f>
        <v>12682.966192885251</v>
      </c>
      <c r="F33" s="38">
        <f>ROUND(2*E33,0)/2-0.5</f>
        <v>12682.5</v>
      </c>
      <c r="G33">
        <f>+C33-(C$7+F33*C$8)</f>
        <v>0.290274999999383</v>
      </c>
      <c r="K33">
        <f>+G33</f>
        <v>0.290274999999383</v>
      </c>
      <c r="O33">
        <f ca="1">+C$11+C$12*$F33</f>
        <v>0.28745367155962132</v>
      </c>
      <c r="Q33" s="2">
        <f>+C33-15018.5</f>
        <v>44279.086900000002</v>
      </c>
    </row>
    <row r="34" spans="1:17">
      <c r="A34" s="41" t="s">
        <v>50</v>
      </c>
      <c r="B34" s="42" t="s">
        <v>44</v>
      </c>
      <c r="C34" s="44">
        <v>59340.554400000001</v>
      </c>
      <c r="D34" s="41">
        <v>3.5000000000000001E-3</v>
      </c>
      <c r="E34">
        <f>+(C34-C$7)/C$8</f>
        <v>12751.97366096523</v>
      </c>
      <c r="F34" s="38">
        <f>ROUND(2*E34,0)/2-0.5</f>
        <v>12751.5</v>
      </c>
      <c r="G34">
        <f>+C34-(C$7+F34*C$8)</f>
        <v>0.29492500000196742</v>
      </c>
      <c r="K34">
        <f>+G34</f>
        <v>0.29492500000196742</v>
      </c>
      <c r="O34">
        <f ca="1">+C$11+C$12*$F34</f>
        <v>0.28902688660649517</v>
      </c>
      <c r="Q34" s="2">
        <f>+C34-15018.5</f>
        <v>44322.054400000001</v>
      </c>
    </row>
    <row r="35" spans="1:17">
      <c r="A35" s="41" t="s">
        <v>50</v>
      </c>
      <c r="B35" s="42" t="s">
        <v>44</v>
      </c>
      <c r="C35" s="44">
        <v>59708.559099999999</v>
      </c>
      <c r="D35" s="41">
        <v>3.5000000000000001E-3</v>
      </c>
      <c r="E35">
        <f>+(C35-C$7)/C$8</f>
        <v>13343.003452983214</v>
      </c>
      <c r="F35" s="38">
        <f>ROUND(2*E35,0)/2-0.5</f>
        <v>13342.5</v>
      </c>
      <c r="G35">
        <f>+C35-(C$7+F35*C$8)</f>
        <v>0.31347499999537831</v>
      </c>
      <c r="K35">
        <f>+G35</f>
        <v>0.31347499999537831</v>
      </c>
      <c r="O35">
        <f ca="1">+C$11+C$12*$F35</f>
        <v>0.30250181548624111</v>
      </c>
      <c r="Q35" s="2">
        <f>+C35-15018.5</f>
        <v>44690.059099999999</v>
      </c>
    </row>
    <row r="36" spans="1:17">
      <c r="C36" s="8"/>
      <c r="D36" s="8"/>
    </row>
    <row r="37" spans="1:17">
      <c r="C37" s="8"/>
      <c r="D37" s="8"/>
    </row>
    <row r="38" spans="1:17">
      <c r="C38" s="8"/>
      <c r="D38" s="8"/>
    </row>
    <row r="39" spans="1:17">
      <c r="C39" s="8"/>
      <c r="D39" s="8"/>
    </row>
    <row r="40" spans="1:17">
      <c r="C40" s="8"/>
      <c r="D40" s="8"/>
    </row>
    <row r="41" spans="1:17">
      <c r="C41" s="8"/>
      <c r="D41" s="8"/>
    </row>
    <row r="42" spans="1:17">
      <c r="C42" s="8"/>
      <c r="D42" s="8"/>
    </row>
    <row r="43" spans="1:17">
      <c r="C43" s="8"/>
      <c r="D43" s="8"/>
    </row>
    <row r="44" spans="1:17">
      <c r="C44" s="8"/>
      <c r="D44" s="8"/>
    </row>
    <row r="45" spans="1:17">
      <c r="C45" s="8"/>
      <c r="D45" s="8"/>
    </row>
    <row r="46" spans="1:17">
      <c r="C46" s="8"/>
      <c r="D46" s="8"/>
    </row>
    <row r="47" spans="1:17">
      <c r="C47" s="8"/>
      <c r="D47" s="8"/>
    </row>
    <row r="48" spans="1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sortState xmlns:xlrd2="http://schemas.microsoft.com/office/spreadsheetml/2017/richdata2" ref="A21:T39">
    <sortCondition ref="C21:C39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2023-08-14T01:23:07Z</dcterms:modified>
</cp:coreProperties>
</file>