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CA74AEE-BCD2-4A5D-8875-8CFE5E70827D}" xr6:coauthVersionLast="47" xr6:coauthVersionMax="47" xr10:uidLastSave="{00000000-0000-0000-0000-000000000000}"/>
  <bookViews>
    <workbookView xWindow="13665" yWindow="375" windowWidth="1327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6" i="1" l="1"/>
  <c r="F36" i="1" s="1"/>
  <c r="G36" i="1" s="1"/>
  <c r="K36" i="1" s="1"/>
  <c r="Q36" i="1"/>
  <c r="E39" i="1"/>
  <c r="F39" i="1" s="1"/>
  <c r="G39" i="1" s="1"/>
  <c r="K39" i="1" s="1"/>
  <c r="Q39" i="1"/>
  <c r="E41" i="1"/>
  <c r="F41" i="1"/>
  <c r="G41" i="1" s="1"/>
  <c r="K41" i="1" s="1"/>
  <c r="Q41" i="1"/>
  <c r="E38" i="1"/>
  <c r="F38" i="1" s="1"/>
  <c r="G38" i="1" s="1"/>
  <c r="K38" i="1" s="1"/>
  <c r="Q38" i="1"/>
  <c r="E40" i="1"/>
  <c r="F40" i="1" s="1"/>
  <c r="G40" i="1" s="1"/>
  <c r="K40" i="1" s="1"/>
  <c r="Q40" i="1"/>
  <c r="E37" i="1"/>
  <c r="F37" i="1"/>
  <c r="G37" i="1"/>
  <c r="K37" i="1" s="1"/>
  <c r="Q37" i="1"/>
  <c r="E34" i="1"/>
  <c r="F34" i="1" s="1"/>
  <c r="G34" i="1" s="1"/>
  <c r="L34" i="1" s="1"/>
  <c r="E25" i="1"/>
  <c r="F25" i="1"/>
  <c r="G25" i="1" s="1"/>
  <c r="K25" i="1" s="1"/>
  <c r="E26" i="1"/>
  <c r="F26" i="1" s="1"/>
  <c r="G26" i="1" s="1"/>
  <c r="K26" i="1" s="1"/>
  <c r="E27" i="1"/>
  <c r="F27" i="1"/>
  <c r="G27" i="1" s="1"/>
  <c r="K27" i="1" s="1"/>
  <c r="E28" i="1"/>
  <c r="F28" i="1" s="1"/>
  <c r="G28" i="1" s="1"/>
  <c r="K28" i="1" s="1"/>
  <c r="E29" i="1"/>
  <c r="F29" i="1"/>
  <c r="G29" i="1" s="1"/>
  <c r="K29" i="1" s="1"/>
  <c r="E33" i="1"/>
  <c r="F33" i="1" s="1"/>
  <c r="G33" i="1" s="1"/>
  <c r="K33" i="1" s="1"/>
  <c r="D9" i="1"/>
  <c r="C9" i="1"/>
  <c r="C21" i="1"/>
  <c r="E21" i="1"/>
  <c r="F21" i="1" s="1"/>
  <c r="G21" i="1" s="1"/>
  <c r="I21" i="1" s="1"/>
  <c r="E22" i="1"/>
  <c r="F22" i="1"/>
  <c r="G22" i="1" s="1"/>
  <c r="K22" i="1" s="1"/>
  <c r="E32" i="1"/>
  <c r="F32" i="1" s="1"/>
  <c r="G32" i="1" s="1"/>
  <c r="L32" i="1" s="1"/>
  <c r="E23" i="1"/>
  <c r="F23" i="1"/>
  <c r="G23" i="1" s="1"/>
  <c r="K23" i="1" s="1"/>
  <c r="E24" i="1"/>
  <c r="F24" i="1" s="1"/>
  <c r="G24" i="1" s="1"/>
  <c r="K24" i="1" s="1"/>
  <c r="E30" i="1"/>
  <c r="F30" i="1"/>
  <c r="G30" i="1" s="1"/>
  <c r="K30" i="1" s="1"/>
  <c r="E31" i="1"/>
  <c r="F31" i="1" s="1"/>
  <c r="G31" i="1" s="1"/>
  <c r="K31" i="1" s="1"/>
  <c r="E35" i="1"/>
  <c r="F35" i="1"/>
  <c r="G35" i="1" s="1"/>
  <c r="L35" i="1" s="1"/>
  <c r="Q34" i="1"/>
  <c r="Q25" i="1"/>
  <c r="Q26" i="1"/>
  <c r="Q27" i="1"/>
  <c r="Q28" i="1"/>
  <c r="Q29" i="1"/>
  <c r="Q33" i="1"/>
  <c r="Q35" i="1"/>
  <c r="Q31" i="1"/>
  <c r="Q30" i="1"/>
  <c r="Q24" i="1"/>
  <c r="Q23" i="1"/>
  <c r="Q32" i="1"/>
  <c r="Q22" i="1"/>
  <c r="F16" i="1"/>
  <c r="C17" i="1"/>
  <c r="Q21" i="1"/>
  <c r="C12" i="1"/>
  <c r="C11" i="1"/>
  <c r="O41" i="1" l="1"/>
  <c r="O39" i="1"/>
  <c r="O36" i="1"/>
  <c r="O38" i="1"/>
  <c r="O40" i="1"/>
  <c r="C16" i="1"/>
  <c r="D18" i="1" s="1"/>
  <c r="O26" i="1"/>
  <c r="O25" i="1"/>
  <c r="O22" i="1"/>
  <c r="O21" i="1"/>
  <c r="O24" i="1"/>
  <c r="O23" i="1"/>
  <c r="O34" i="1"/>
  <c r="O28" i="1"/>
  <c r="O32" i="1"/>
  <c r="O27" i="1"/>
  <c r="O31" i="1"/>
  <c r="C15" i="1"/>
  <c r="O35" i="1"/>
  <c r="O33" i="1"/>
  <c r="O30" i="1"/>
  <c r="O37" i="1"/>
  <c r="O29" i="1"/>
  <c r="F17" i="1"/>
  <c r="C18" i="1" l="1"/>
  <c r="F18" i="1"/>
  <c r="F19" i="1" s="1"/>
</calcChain>
</file>

<file path=xl/sharedStrings.xml><?xml version="1.0" encoding="utf-8"?>
<sst xmlns="http://schemas.openxmlformats.org/spreadsheetml/2006/main" count="84" uniqueCount="59">
  <si>
    <t>Checked by ToMcat 2017-11-23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</si>
  <si>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</si>
  <si>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</si>
  <si>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</si>
  <si>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</si>
  <si>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</si>
  <si>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</si>
  <si>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</si>
  <si>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</si>
  <si>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</si>
  <si>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</si>
  <si>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</si>
  <si>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</si>
  <si>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</si>
  <si>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</si>
  <si>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</si>
  <si>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</si>
  <si>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</si>
  <si>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</si>
  <si>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</si>
  <si>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</si>
  <si>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</si>
  <si>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</si>
  <si>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</si>
  <si>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</si>
  <si>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</si>
  <si>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</si>
  <si>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</si>
  <si>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</si>
  <si>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</si>
  <si>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</si>
  <si>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</si>
  <si>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</si>
  <si>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</si>
  <si>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</si>
  <si>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</si>
  <si>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</si>
  <si>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</si>
  <si>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QT Boo / GSC 3486-1026</t>
  </si>
  <si>
    <t>BRNO</t>
  </si>
  <si>
    <t>EW</t>
  </si>
  <si>
    <t>OEJV 0160</t>
  </si>
  <si>
    <t>I</t>
  </si>
  <si>
    <t>IBVS 6149</t>
  </si>
  <si>
    <t>pg</t>
  </si>
  <si>
    <t>vis</t>
  </si>
  <si>
    <t>PE</t>
  </si>
  <si>
    <t>CCD</t>
  </si>
  <si>
    <t>IBVS 6157</t>
  </si>
  <si>
    <t>IBVS 6154</t>
  </si>
  <si>
    <t>Nelson</t>
  </si>
  <si>
    <t>OEJV 0179</t>
  </si>
  <si>
    <t>RHN 2019</t>
  </si>
  <si>
    <t>IBVS 6234</t>
  </si>
  <si>
    <t>VSB, 91</t>
  </si>
  <si>
    <t>JBAV, 63</t>
  </si>
  <si>
    <t>II</t>
  </si>
  <si>
    <t>JBAV, 76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</si>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</sst>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9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5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1" fillId="0" borderId="0" applyNumberFormat="0" applyFill="0" applyBorder="0" applyAlignment="0" applyProtection="0"/>
    <xf numFmtId="43" fontId="35" fillId="0" borderId="0" applyFon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22" fillId="0" borderId="0" xfId="41" applyFont="1" applyAlignment="1">
      <alignment horizontal="left"/>
    </xf>
    <xf numFmtId="0" fontId="22" fillId="0" borderId="0" xfId="41" applyFont="1" applyAlignment="1">
      <alignment horizontal="center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0" fontId="33" fillId="0" borderId="0" xfId="42" applyFont="1"/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0" applyNumberFormat="1" applyFont="1" applyAlignment="1">
      <alignment vertical="center" wrapText="1"/>
    </xf>
    <xf numFmtId="43" fontId="34" fillId="0" borderId="0" xfId="48" applyFont="1" applyBorder="1"/>
    <xf numFmtId="165" fontId="0" fillId="0" borderId="0" xfId="0" applyNumberFormat="1" applyAlignment="1">
      <alignment horizontal="left"/>
    </xf>
    <xf numFmtId="165" fontId="34" fillId="0" borderId="0" xfId="0" applyNumberFormat="1" applyFont="1" applyAlignment="1" applyProtection="1">
      <alignment vertical="center" wrapText="1"/>
      <protection locked="0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8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QT Boo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16745.5</c:v>
                </c:pt>
                <c:pt idx="3">
                  <c:v>16746</c:v>
                </c:pt>
                <c:pt idx="4">
                  <c:v>17630</c:v>
                </c:pt>
                <c:pt idx="5">
                  <c:v>17767</c:v>
                </c:pt>
                <c:pt idx="6">
                  <c:v>17767</c:v>
                </c:pt>
                <c:pt idx="7">
                  <c:v>17814</c:v>
                </c:pt>
                <c:pt idx="8">
                  <c:v>17814</c:v>
                </c:pt>
                <c:pt idx="9">
                  <c:v>17858</c:v>
                </c:pt>
                <c:pt idx="10">
                  <c:v>17858.5</c:v>
                </c:pt>
                <c:pt idx="11">
                  <c:v>17934.5</c:v>
                </c:pt>
                <c:pt idx="12">
                  <c:v>18281</c:v>
                </c:pt>
                <c:pt idx="13">
                  <c:v>19091</c:v>
                </c:pt>
                <c:pt idx="14">
                  <c:v>20075.5</c:v>
                </c:pt>
                <c:pt idx="15">
                  <c:v>21419</c:v>
                </c:pt>
                <c:pt idx="16">
                  <c:v>22357.5</c:v>
                </c:pt>
                <c:pt idx="17">
                  <c:v>24853</c:v>
                </c:pt>
                <c:pt idx="18">
                  <c:v>25794.5</c:v>
                </c:pt>
                <c:pt idx="19">
                  <c:v>25825</c:v>
                </c:pt>
                <c:pt idx="20">
                  <c:v>25894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14-4053-AE46-02254503A0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16745.5</c:v>
                </c:pt>
                <c:pt idx="3">
                  <c:v>16746</c:v>
                </c:pt>
                <c:pt idx="4">
                  <c:v>17630</c:v>
                </c:pt>
                <c:pt idx="5">
                  <c:v>17767</c:v>
                </c:pt>
                <c:pt idx="6">
                  <c:v>17767</c:v>
                </c:pt>
                <c:pt idx="7">
                  <c:v>17814</c:v>
                </c:pt>
                <c:pt idx="8">
                  <c:v>17814</c:v>
                </c:pt>
                <c:pt idx="9">
                  <c:v>17858</c:v>
                </c:pt>
                <c:pt idx="10">
                  <c:v>17858.5</c:v>
                </c:pt>
                <c:pt idx="11">
                  <c:v>17934.5</c:v>
                </c:pt>
                <c:pt idx="12">
                  <c:v>18281</c:v>
                </c:pt>
                <c:pt idx="13">
                  <c:v>19091</c:v>
                </c:pt>
                <c:pt idx="14">
                  <c:v>20075.5</c:v>
                </c:pt>
                <c:pt idx="15">
                  <c:v>21419</c:v>
                </c:pt>
                <c:pt idx="16">
                  <c:v>22357.5</c:v>
                </c:pt>
                <c:pt idx="17">
                  <c:v>24853</c:v>
                </c:pt>
                <c:pt idx="18">
                  <c:v>25794.5</c:v>
                </c:pt>
                <c:pt idx="19">
                  <c:v>25825</c:v>
                </c:pt>
                <c:pt idx="20">
                  <c:v>25894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14-4053-AE46-02254503A0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16745.5</c:v>
                </c:pt>
                <c:pt idx="3">
                  <c:v>16746</c:v>
                </c:pt>
                <c:pt idx="4">
                  <c:v>17630</c:v>
                </c:pt>
                <c:pt idx="5">
                  <c:v>17767</c:v>
                </c:pt>
                <c:pt idx="6">
                  <c:v>17767</c:v>
                </c:pt>
                <c:pt idx="7">
                  <c:v>17814</c:v>
                </c:pt>
                <c:pt idx="8">
                  <c:v>17814</c:v>
                </c:pt>
                <c:pt idx="9">
                  <c:v>17858</c:v>
                </c:pt>
                <c:pt idx="10">
                  <c:v>17858.5</c:v>
                </c:pt>
                <c:pt idx="11">
                  <c:v>17934.5</c:v>
                </c:pt>
                <c:pt idx="12">
                  <c:v>18281</c:v>
                </c:pt>
                <c:pt idx="13">
                  <c:v>19091</c:v>
                </c:pt>
                <c:pt idx="14">
                  <c:v>20075.5</c:v>
                </c:pt>
                <c:pt idx="15">
                  <c:v>21419</c:v>
                </c:pt>
                <c:pt idx="16">
                  <c:v>22357.5</c:v>
                </c:pt>
                <c:pt idx="17">
                  <c:v>24853</c:v>
                </c:pt>
                <c:pt idx="18">
                  <c:v>25794.5</c:v>
                </c:pt>
                <c:pt idx="19">
                  <c:v>25825</c:v>
                </c:pt>
                <c:pt idx="20">
                  <c:v>25894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14-4053-AE46-02254503A0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16745.5</c:v>
                </c:pt>
                <c:pt idx="3">
                  <c:v>16746</c:v>
                </c:pt>
                <c:pt idx="4">
                  <c:v>17630</c:v>
                </c:pt>
                <c:pt idx="5">
                  <c:v>17767</c:v>
                </c:pt>
                <c:pt idx="6">
                  <c:v>17767</c:v>
                </c:pt>
                <c:pt idx="7">
                  <c:v>17814</c:v>
                </c:pt>
                <c:pt idx="8">
                  <c:v>17814</c:v>
                </c:pt>
                <c:pt idx="9">
                  <c:v>17858</c:v>
                </c:pt>
                <c:pt idx="10">
                  <c:v>17858.5</c:v>
                </c:pt>
                <c:pt idx="11">
                  <c:v>17934.5</c:v>
                </c:pt>
                <c:pt idx="12">
                  <c:v>18281</c:v>
                </c:pt>
                <c:pt idx="13">
                  <c:v>19091</c:v>
                </c:pt>
                <c:pt idx="14">
                  <c:v>20075.5</c:v>
                </c:pt>
                <c:pt idx="15">
                  <c:v>21419</c:v>
                </c:pt>
                <c:pt idx="16">
                  <c:v>22357.5</c:v>
                </c:pt>
                <c:pt idx="17">
                  <c:v>24853</c:v>
                </c:pt>
                <c:pt idx="18">
                  <c:v>25794.5</c:v>
                </c:pt>
                <c:pt idx="19">
                  <c:v>25825</c:v>
                </c:pt>
                <c:pt idx="20">
                  <c:v>25894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-1.1669999999867287E-2</c:v>
                </c:pt>
                <c:pt idx="2">
                  <c:v>-1.0557499997958075E-2</c:v>
                </c:pt>
                <c:pt idx="3">
                  <c:v>-1.2189999994006939E-2</c:v>
                </c:pt>
                <c:pt idx="4">
                  <c:v>-1.4609999998356216E-2</c:v>
                </c:pt>
                <c:pt idx="5">
                  <c:v>-8.724999992409721E-3</c:v>
                </c:pt>
                <c:pt idx="6">
                  <c:v>-8.684999993420206E-3</c:v>
                </c:pt>
                <c:pt idx="7">
                  <c:v>-7.6999999946565367E-3</c:v>
                </c:pt>
                <c:pt idx="8">
                  <c:v>-4.9999995098914951E-5</c:v>
                </c:pt>
                <c:pt idx="9">
                  <c:v>-1.1069999993196689E-2</c:v>
                </c:pt>
                <c:pt idx="10">
                  <c:v>-2.3602499997650739E-2</c:v>
                </c:pt>
                <c:pt idx="12">
                  <c:v>-9.6499999926891178E-4</c:v>
                </c:pt>
                <c:pt idx="15">
                  <c:v>-1.7534999999043066E-2</c:v>
                </c:pt>
                <c:pt idx="16">
                  <c:v>-1.3737499997660052E-2</c:v>
                </c:pt>
                <c:pt idx="17">
                  <c:v>-8.5450001279241405E-3</c:v>
                </c:pt>
                <c:pt idx="18">
                  <c:v>-7.2424999962095171E-3</c:v>
                </c:pt>
                <c:pt idx="19">
                  <c:v>1.2750000023515895E-3</c:v>
                </c:pt>
                <c:pt idx="20">
                  <c:v>-3.4100000193575397E-3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14-4053-AE46-02254503A0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16745.5</c:v>
                </c:pt>
                <c:pt idx="3">
                  <c:v>16746</c:v>
                </c:pt>
                <c:pt idx="4">
                  <c:v>17630</c:v>
                </c:pt>
                <c:pt idx="5">
                  <c:v>17767</c:v>
                </c:pt>
                <c:pt idx="6">
                  <c:v>17767</c:v>
                </c:pt>
                <c:pt idx="7">
                  <c:v>17814</c:v>
                </c:pt>
                <c:pt idx="8">
                  <c:v>17814</c:v>
                </c:pt>
                <c:pt idx="9">
                  <c:v>17858</c:v>
                </c:pt>
                <c:pt idx="10">
                  <c:v>17858.5</c:v>
                </c:pt>
                <c:pt idx="11">
                  <c:v>17934.5</c:v>
                </c:pt>
                <c:pt idx="12">
                  <c:v>18281</c:v>
                </c:pt>
                <c:pt idx="13">
                  <c:v>19091</c:v>
                </c:pt>
                <c:pt idx="14">
                  <c:v>20075.5</c:v>
                </c:pt>
                <c:pt idx="15">
                  <c:v>21419</c:v>
                </c:pt>
                <c:pt idx="16">
                  <c:v>22357.5</c:v>
                </c:pt>
                <c:pt idx="17">
                  <c:v>24853</c:v>
                </c:pt>
                <c:pt idx="18">
                  <c:v>25794.5</c:v>
                </c:pt>
                <c:pt idx="19">
                  <c:v>25825</c:v>
                </c:pt>
                <c:pt idx="20">
                  <c:v>25894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1">
                  <c:v>-1.3459002519084606E-2</c:v>
                </c:pt>
                <c:pt idx="13">
                  <c:v>-1.8914999993285164E-2</c:v>
                </c:pt>
                <c:pt idx="14">
                  <c:v>-2.0407499992870726E-2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14-4053-AE46-02254503A0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16745.5</c:v>
                </c:pt>
                <c:pt idx="3">
                  <c:v>16746</c:v>
                </c:pt>
                <c:pt idx="4">
                  <c:v>17630</c:v>
                </c:pt>
                <c:pt idx="5">
                  <c:v>17767</c:v>
                </c:pt>
                <c:pt idx="6">
                  <c:v>17767</c:v>
                </c:pt>
                <c:pt idx="7">
                  <c:v>17814</c:v>
                </c:pt>
                <c:pt idx="8">
                  <c:v>17814</c:v>
                </c:pt>
                <c:pt idx="9">
                  <c:v>17858</c:v>
                </c:pt>
                <c:pt idx="10">
                  <c:v>17858.5</c:v>
                </c:pt>
                <c:pt idx="11">
                  <c:v>17934.5</c:v>
                </c:pt>
                <c:pt idx="12">
                  <c:v>18281</c:v>
                </c:pt>
                <c:pt idx="13">
                  <c:v>19091</c:v>
                </c:pt>
                <c:pt idx="14">
                  <c:v>20075.5</c:v>
                </c:pt>
                <c:pt idx="15">
                  <c:v>21419</c:v>
                </c:pt>
                <c:pt idx="16">
                  <c:v>22357.5</c:v>
                </c:pt>
                <c:pt idx="17">
                  <c:v>24853</c:v>
                </c:pt>
                <c:pt idx="18">
                  <c:v>25794.5</c:v>
                </c:pt>
                <c:pt idx="19">
                  <c:v>25825</c:v>
                </c:pt>
                <c:pt idx="20">
                  <c:v>25894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14-4053-AE46-02254503A0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16745.5</c:v>
                </c:pt>
                <c:pt idx="3">
                  <c:v>16746</c:v>
                </c:pt>
                <c:pt idx="4">
                  <c:v>17630</c:v>
                </c:pt>
                <c:pt idx="5">
                  <c:v>17767</c:v>
                </c:pt>
                <c:pt idx="6">
                  <c:v>17767</c:v>
                </c:pt>
                <c:pt idx="7">
                  <c:v>17814</c:v>
                </c:pt>
                <c:pt idx="8">
                  <c:v>17814</c:v>
                </c:pt>
                <c:pt idx="9">
                  <c:v>17858</c:v>
                </c:pt>
                <c:pt idx="10">
                  <c:v>17858.5</c:v>
                </c:pt>
                <c:pt idx="11">
                  <c:v>17934.5</c:v>
                </c:pt>
                <c:pt idx="12">
                  <c:v>18281</c:v>
                </c:pt>
                <c:pt idx="13">
                  <c:v>19091</c:v>
                </c:pt>
                <c:pt idx="14">
                  <c:v>20075.5</c:v>
                </c:pt>
                <c:pt idx="15">
                  <c:v>21419</c:v>
                </c:pt>
                <c:pt idx="16">
                  <c:v>22357.5</c:v>
                </c:pt>
                <c:pt idx="17">
                  <c:v>24853</c:v>
                </c:pt>
                <c:pt idx="18">
                  <c:v>25794.5</c:v>
                </c:pt>
                <c:pt idx="19">
                  <c:v>25825</c:v>
                </c:pt>
                <c:pt idx="20">
                  <c:v>25894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14-4053-AE46-02254503A0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16745.5</c:v>
                </c:pt>
                <c:pt idx="3">
                  <c:v>16746</c:v>
                </c:pt>
                <c:pt idx="4">
                  <c:v>17630</c:v>
                </c:pt>
                <c:pt idx="5">
                  <c:v>17767</c:v>
                </c:pt>
                <c:pt idx="6">
                  <c:v>17767</c:v>
                </c:pt>
                <c:pt idx="7">
                  <c:v>17814</c:v>
                </c:pt>
                <c:pt idx="8">
                  <c:v>17814</c:v>
                </c:pt>
                <c:pt idx="9">
                  <c:v>17858</c:v>
                </c:pt>
                <c:pt idx="10">
                  <c:v>17858.5</c:v>
                </c:pt>
                <c:pt idx="11">
                  <c:v>17934.5</c:v>
                </c:pt>
                <c:pt idx="12">
                  <c:v>18281</c:v>
                </c:pt>
                <c:pt idx="13">
                  <c:v>19091</c:v>
                </c:pt>
                <c:pt idx="14">
                  <c:v>20075.5</c:v>
                </c:pt>
                <c:pt idx="15">
                  <c:v>21419</c:v>
                </c:pt>
                <c:pt idx="16">
                  <c:v>22357.5</c:v>
                </c:pt>
                <c:pt idx="17">
                  <c:v>24853</c:v>
                </c:pt>
                <c:pt idx="18">
                  <c:v>25794.5</c:v>
                </c:pt>
                <c:pt idx="19">
                  <c:v>25825</c:v>
                </c:pt>
                <c:pt idx="20">
                  <c:v>25894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-2.2533061497625163E-2</c:v>
                </c:pt>
                <c:pt idx="1">
                  <c:v>-1.3123503659947227E-2</c:v>
                </c:pt>
                <c:pt idx="2">
                  <c:v>-1.2409201900424193E-2</c:v>
                </c:pt>
                <c:pt idx="3">
                  <c:v>-1.2408899614448941E-2</c:v>
                </c:pt>
                <c:pt idx="4">
                  <c:v>-1.1874458010201492E-2</c:v>
                </c:pt>
                <c:pt idx="5">
                  <c:v>-1.1791631652982148E-2</c:v>
                </c:pt>
                <c:pt idx="6">
                  <c:v>-1.1791631652982148E-2</c:v>
                </c:pt>
                <c:pt idx="7">
                  <c:v>-1.1763216771308357E-2</c:v>
                </c:pt>
                <c:pt idx="8">
                  <c:v>-1.1763216771308357E-2</c:v>
                </c:pt>
                <c:pt idx="9">
                  <c:v>-1.1736615605486085E-2</c:v>
                </c:pt>
                <c:pt idx="10">
                  <c:v>-1.1736313319510833E-2</c:v>
                </c:pt>
                <c:pt idx="11">
                  <c:v>-1.1690365851272365E-2</c:v>
                </c:pt>
                <c:pt idx="12">
                  <c:v>-1.1480881670421978E-2</c:v>
                </c:pt>
                <c:pt idx="13">
                  <c:v>-1.0991178390511986E-2</c:v>
                </c:pt>
                <c:pt idx="14">
                  <c:v>-1.0395977305238668E-2</c:v>
                </c:pt>
                <c:pt idx="15">
                  <c:v>-9.5837348897336357E-3</c:v>
                </c:pt>
                <c:pt idx="16">
                  <c:v>-9.0163441141836009E-3</c:v>
                </c:pt>
                <c:pt idx="17">
                  <c:v>-7.5076348116954687E-3</c:v>
                </c:pt>
                <c:pt idx="18">
                  <c:v>-6.9384303202939153E-3</c:v>
                </c:pt>
                <c:pt idx="19">
                  <c:v>-6.9199908758034775E-3</c:v>
                </c:pt>
                <c:pt idx="20">
                  <c:v>-6.8782754112185519E-3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14-4053-AE46-02254503A0E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16745.5</c:v>
                </c:pt>
                <c:pt idx="3">
                  <c:v>16746</c:v>
                </c:pt>
                <c:pt idx="4">
                  <c:v>17630</c:v>
                </c:pt>
                <c:pt idx="5">
                  <c:v>17767</c:v>
                </c:pt>
                <c:pt idx="6">
                  <c:v>17767</c:v>
                </c:pt>
                <c:pt idx="7">
                  <c:v>17814</c:v>
                </c:pt>
                <c:pt idx="8">
                  <c:v>17814</c:v>
                </c:pt>
                <c:pt idx="9">
                  <c:v>17858</c:v>
                </c:pt>
                <c:pt idx="10">
                  <c:v>17858.5</c:v>
                </c:pt>
                <c:pt idx="11">
                  <c:v>17934.5</c:v>
                </c:pt>
                <c:pt idx="12">
                  <c:v>18281</c:v>
                </c:pt>
                <c:pt idx="13">
                  <c:v>19091</c:v>
                </c:pt>
                <c:pt idx="14">
                  <c:v>20075.5</c:v>
                </c:pt>
                <c:pt idx="15">
                  <c:v>21419</c:v>
                </c:pt>
                <c:pt idx="16">
                  <c:v>22357.5</c:v>
                </c:pt>
                <c:pt idx="17">
                  <c:v>24853</c:v>
                </c:pt>
                <c:pt idx="18">
                  <c:v>25794.5</c:v>
                </c:pt>
                <c:pt idx="19">
                  <c:v>25825</c:v>
                </c:pt>
                <c:pt idx="20">
                  <c:v>25894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14-4053-AE46-02254503A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15232"/>
        <c:axId val="1"/>
      </c:scatterChart>
      <c:valAx>
        <c:axId val="513615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15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97937099967764"/>
          <c:w val="0.74436090225563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EA24F8C-1CCB-A53A-B984-C6999FBBE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31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38</v>
      </c>
    </row>
    <row r="2" spans="1:6" x14ac:dyDescent="0.2">
      <c r="A2" t="s">
        <v>24</v>
      </c>
      <c r="B2" t="s">
        <v>40</v>
      </c>
      <c r="C2" s="3"/>
      <c r="D2" s="3"/>
    </row>
    <row r="3" spans="1:6" ht="13.5" thickBot="1" x14ac:dyDescent="0.25"/>
    <row r="4" spans="1:6" ht="14.25" thickTop="1" thickBot="1" x14ac:dyDescent="0.25">
      <c r="A4" s="5" t="s">
        <v>1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2</v>
      </c>
    </row>
    <row r="7" spans="1:6" x14ac:dyDescent="0.2">
      <c r="A7" t="s">
        <v>3</v>
      </c>
      <c r="C7" s="8">
        <v>51402.536999999997</v>
      </c>
      <c r="D7" s="29" t="s">
        <v>39</v>
      </c>
    </row>
    <row r="8" spans="1:6" x14ac:dyDescent="0.2">
      <c r="A8" t="s">
        <v>4</v>
      </c>
      <c r="C8" s="8">
        <v>0.31906499999999999</v>
      </c>
      <c r="D8" s="29" t="s">
        <v>39</v>
      </c>
      <c r="E8" t="s">
        <v>0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16</v>
      </c>
      <c r="B11" s="10"/>
      <c r="C11" s="21">
        <f ca="1">INTERCEPT(INDIRECT($D$9):G992,INDIRECT($C$9):F992)</f>
        <v>-2.2533061497625163E-2</v>
      </c>
      <c r="D11" s="3"/>
      <c r="E11" s="10"/>
    </row>
    <row r="12" spans="1:6" x14ac:dyDescent="0.2">
      <c r="A12" s="10" t="s">
        <v>17</v>
      </c>
      <c r="B12" s="10"/>
      <c r="C12" s="21">
        <f ca="1">SLOPE(INDIRECT($D$9):G992,INDIRECT($C$9):F992)</f>
        <v>6.0457195050616402E-7</v>
      </c>
      <c r="D12" s="3"/>
      <c r="E12" s="10"/>
    </row>
    <row r="13" spans="1:6" x14ac:dyDescent="0.2">
      <c r="A13" s="10" t="s">
        <v>19</v>
      </c>
      <c r="B13" s="10"/>
      <c r="C13" s="3" t="s">
        <v>14</v>
      </c>
    </row>
    <row r="14" spans="1:6" x14ac:dyDescent="0.2">
      <c r="A14" s="10"/>
      <c r="B14" s="10"/>
      <c r="C14" s="10"/>
    </row>
    <row r="15" spans="1:6" x14ac:dyDescent="0.2">
      <c r="A15" s="12" t="s">
        <v>18</v>
      </c>
      <c r="B15" s="10"/>
      <c r="C15" s="13">
        <f ca="1">(C7+C11)+(C8+C12)*INT(MAX(F21:F3533))</f>
        <v>59664.399231724587</v>
      </c>
      <c r="E15" s="14" t="s">
        <v>34</v>
      </c>
      <c r="F15" s="11">
        <v>1</v>
      </c>
    </row>
    <row r="16" spans="1:6" x14ac:dyDescent="0.2">
      <c r="A16" s="16" t="s">
        <v>5</v>
      </c>
      <c r="B16" s="10"/>
      <c r="C16" s="17">
        <f ca="1">+C8+C12</f>
        <v>0.31906560457195049</v>
      </c>
      <c r="E16" s="14" t="s">
        <v>30</v>
      </c>
      <c r="F16" s="15">
        <f ca="1">NOW()+15018.5+$C$5/24</f>
        <v>60170.560403240735</v>
      </c>
    </row>
    <row r="17" spans="1:21" ht="13.5" thickBot="1" x14ac:dyDescent="0.25">
      <c r="A17" s="14" t="s">
        <v>27</v>
      </c>
      <c r="B17" s="10"/>
      <c r="C17" s="10">
        <f>COUNT(C21:C2191)</f>
        <v>21</v>
      </c>
      <c r="E17" s="14" t="s">
        <v>35</v>
      </c>
      <c r="F17" s="15">
        <f ca="1">ROUND(2*(F16-$C$7)/$C$8,0)/2+F15</f>
        <v>27481.5</v>
      </c>
    </row>
    <row r="18" spans="1:21" ht="14.25" thickTop="1" thickBot="1" x14ac:dyDescent="0.25">
      <c r="A18" s="16" t="s">
        <v>6</v>
      </c>
      <c r="B18" s="10"/>
      <c r="C18" s="19">
        <f ca="1">+C15</f>
        <v>59664.399231724587</v>
      </c>
      <c r="D18" s="20">
        <f ca="1">+C16</f>
        <v>0.31906560457195049</v>
      </c>
      <c r="E18" s="14" t="s">
        <v>36</v>
      </c>
      <c r="F18" s="23">
        <f ca="1">ROUND(2*(F16-$C$15)/$C$16,0)/2+F15</f>
        <v>1587.5</v>
      </c>
    </row>
    <row r="19" spans="1:21" ht="13.5" thickTop="1" x14ac:dyDescent="0.2">
      <c r="E19" s="14" t="s">
        <v>31</v>
      </c>
      <c r="F19" s="18">
        <f ca="1">+$C$15+$C$16*F18-15018.5-$C$5/24</f>
        <v>45152.811712315895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50</v>
      </c>
      <c r="M20" s="7" t="s">
        <v>25</v>
      </c>
      <c r="N20" s="7" t="s">
        <v>26</v>
      </c>
      <c r="O20" s="7" t="s">
        <v>23</v>
      </c>
      <c r="P20" s="6" t="s">
        <v>22</v>
      </c>
      <c r="Q20" s="4" t="s">
        <v>15</v>
      </c>
      <c r="U20" s="26" t="s">
        <v>33</v>
      </c>
    </row>
    <row r="21" spans="1:21" x14ac:dyDescent="0.2">
      <c r="A21" s="29" t="s">
        <v>39</v>
      </c>
      <c r="C21" s="8">
        <f>C$7</f>
        <v>51402.536999999997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-2.2533061497625163E-2</v>
      </c>
      <c r="Q21" s="2">
        <f>+C21-15018.5</f>
        <v>36384.036999999997</v>
      </c>
    </row>
    <row r="22" spans="1:21" x14ac:dyDescent="0.2">
      <c r="A22" s="30" t="s">
        <v>41</v>
      </c>
      <c r="B22" s="31" t="s">
        <v>42</v>
      </c>
      <c r="C22" s="32">
        <v>56368.452989999998</v>
      </c>
      <c r="D22" s="32">
        <v>8.0000000000000004E-4</v>
      </c>
      <c r="E22">
        <f>+(C22-C$7)/C$8</f>
        <v>15563.963424380618</v>
      </c>
      <c r="F22">
        <f>ROUND(2*E22,0)/2</f>
        <v>15564</v>
      </c>
      <c r="G22">
        <f>+C22-(C$7+F22*C$8)</f>
        <v>-1.1669999999867287E-2</v>
      </c>
      <c r="K22">
        <f>+G22</f>
        <v>-1.1669999999867287E-2</v>
      </c>
      <c r="O22">
        <f ca="1">+C$11+C$12*$F22</f>
        <v>-1.3123503659947227E-2</v>
      </c>
      <c r="Q22" s="2">
        <f>+C22-15018.5</f>
        <v>41349.952989999998</v>
      </c>
    </row>
    <row r="23" spans="1:21" x14ac:dyDescent="0.2">
      <c r="A23" s="35" t="s">
        <v>43</v>
      </c>
      <c r="B23" s="36" t="s">
        <v>42</v>
      </c>
      <c r="C23" s="35">
        <v>56745.429400000001</v>
      </c>
      <c r="D23" s="35">
        <v>5.1999999999999998E-3</v>
      </c>
      <c r="E23">
        <f>+(C23-C$7)/C$8</f>
        <v>16745.466911130974</v>
      </c>
      <c r="F23">
        <f>ROUND(2*E23,0)/2</f>
        <v>16745.5</v>
      </c>
      <c r="G23">
        <f>+C23-(C$7+F23*C$8)</f>
        <v>-1.0557499997958075E-2</v>
      </c>
      <c r="K23">
        <f>+G23</f>
        <v>-1.0557499997958075E-2</v>
      </c>
      <c r="O23">
        <f ca="1">+C$11+C$12*$F23</f>
        <v>-1.2409201900424193E-2</v>
      </c>
      <c r="Q23" s="2">
        <f>+C23-15018.5</f>
        <v>41726.929400000001</v>
      </c>
    </row>
    <row r="24" spans="1:21" x14ac:dyDescent="0.2">
      <c r="A24" s="35" t="s">
        <v>43</v>
      </c>
      <c r="B24" s="36" t="s">
        <v>42</v>
      </c>
      <c r="C24" s="35">
        <v>56745.587299999999</v>
      </c>
      <c r="D24" s="35">
        <v>2.7000000000000001E-3</v>
      </c>
      <c r="E24">
        <f>+(C24-C$7)/C$8</f>
        <v>16745.961794618659</v>
      </c>
      <c r="F24">
        <f>ROUND(2*E24,0)/2</f>
        <v>16746</v>
      </c>
      <c r="G24">
        <f>+C24-(C$7+F24*C$8)</f>
        <v>-1.2189999994006939E-2</v>
      </c>
      <c r="K24">
        <f>+G24</f>
        <v>-1.2189999994006939E-2</v>
      </c>
      <c r="O24">
        <f ca="1">+C$11+C$12*$F24</f>
        <v>-1.2408899614448941E-2</v>
      </c>
      <c r="Q24" s="2">
        <f>+C24-15018.5</f>
        <v>41727.087299999999</v>
      </c>
    </row>
    <row r="25" spans="1:21" x14ac:dyDescent="0.2">
      <c r="A25" s="39" t="s">
        <v>51</v>
      </c>
      <c r="B25" s="40" t="s">
        <v>42</v>
      </c>
      <c r="C25" s="41">
        <v>57027.638339999998</v>
      </c>
      <c r="D25" s="41">
        <v>6.9999999999999999E-4</v>
      </c>
      <c r="E25">
        <f>+(C25-C$7)/C$8</f>
        <v>17629.954209957225</v>
      </c>
      <c r="F25">
        <f>ROUND(2*E25,0)/2</f>
        <v>17630</v>
      </c>
      <c r="G25">
        <f>+C25-(C$7+F25*C$8)</f>
        <v>-1.4609999998356216E-2</v>
      </c>
      <c r="K25">
        <f>+G25</f>
        <v>-1.4609999998356216E-2</v>
      </c>
      <c r="O25">
        <f ca="1">+C$11+C$12*$F25</f>
        <v>-1.1874458010201492E-2</v>
      </c>
      <c r="Q25" s="2">
        <f>+C25-15018.5</f>
        <v>42009.138339999998</v>
      </c>
    </row>
    <row r="26" spans="1:21" x14ac:dyDescent="0.2">
      <c r="A26" s="39" t="s">
        <v>51</v>
      </c>
      <c r="B26" s="40" t="s">
        <v>42</v>
      </c>
      <c r="C26" s="41">
        <v>57071.35613</v>
      </c>
      <c r="D26" s="41">
        <v>8.9999999999999998E-4</v>
      </c>
      <c r="E26">
        <f>+(C26-C$7)/C$8</f>
        <v>17766.972654474805</v>
      </c>
      <c r="F26">
        <f>ROUND(2*E26,0)/2</f>
        <v>17767</v>
      </c>
      <c r="G26">
        <f>+C26-(C$7+F26*C$8)</f>
        <v>-8.724999992409721E-3</v>
      </c>
      <c r="K26">
        <f>+G26</f>
        <v>-8.724999992409721E-3</v>
      </c>
      <c r="O26">
        <f ca="1">+C$11+C$12*$F26</f>
        <v>-1.1791631652982148E-2</v>
      </c>
      <c r="Q26" s="2">
        <f>+C26-15018.5</f>
        <v>42052.85613</v>
      </c>
    </row>
    <row r="27" spans="1:21" x14ac:dyDescent="0.2">
      <c r="A27" s="39" t="s">
        <v>51</v>
      </c>
      <c r="B27" s="40" t="s">
        <v>42</v>
      </c>
      <c r="C27" s="41">
        <v>57071.356169999999</v>
      </c>
      <c r="D27" s="41">
        <v>1E-3</v>
      </c>
      <c r="E27">
        <f>+(C27-C$7)/C$8</f>
        <v>17766.972779841108</v>
      </c>
      <c r="F27">
        <f>ROUND(2*E27,0)/2</f>
        <v>17767</v>
      </c>
      <c r="G27">
        <f>+C27-(C$7+F27*C$8)</f>
        <v>-8.684999993420206E-3</v>
      </c>
      <c r="K27">
        <f>+G27</f>
        <v>-8.684999993420206E-3</v>
      </c>
      <c r="O27">
        <f ca="1">+C$11+C$12*$F27</f>
        <v>-1.1791631652982148E-2</v>
      </c>
      <c r="Q27" s="2">
        <f>+C27-15018.5</f>
        <v>42052.856169999999</v>
      </c>
    </row>
    <row r="28" spans="1:21" x14ac:dyDescent="0.2">
      <c r="A28" s="39" t="s">
        <v>51</v>
      </c>
      <c r="B28" s="40" t="s">
        <v>42</v>
      </c>
      <c r="C28" s="41">
        <v>57086.353210000001</v>
      </c>
      <c r="D28" s="41">
        <v>2.3999999999999998E-3</v>
      </c>
      <c r="E28">
        <f>+(C28-C$7)/C$8</f>
        <v>17813.975866986366</v>
      </c>
      <c r="F28">
        <f>ROUND(2*E28,0)/2</f>
        <v>17814</v>
      </c>
      <c r="G28">
        <f>+C28-(C$7+F28*C$8)</f>
        <v>-7.6999999946565367E-3</v>
      </c>
      <c r="K28">
        <f>+G28</f>
        <v>-7.6999999946565367E-3</v>
      </c>
      <c r="O28">
        <f ca="1">+C$11+C$12*$F28</f>
        <v>-1.1763216771308357E-2</v>
      </c>
      <c r="Q28" s="2">
        <f>+C28-15018.5</f>
        <v>42067.853210000001</v>
      </c>
    </row>
    <row r="29" spans="1:21" x14ac:dyDescent="0.2">
      <c r="A29" s="39" t="s">
        <v>51</v>
      </c>
      <c r="B29" s="40" t="s">
        <v>42</v>
      </c>
      <c r="C29" s="41">
        <v>57086.360860000001</v>
      </c>
      <c r="D29" s="41">
        <v>4.3E-3</v>
      </c>
      <c r="E29">
        <f>+(C29-C$7)/C$8</f>
        <v>17813.999843292131</v>
      </c>
      <c r="F29">
        <f>ROUND(2*E29,0)/2</f>
        <v>17814</v>
      </c>
      <c r="G29">
        <f>+C29-(C$7+F29*C$8)</f>
        <v>-4.9999995098914951E-5</v>
      </c>
      <c r="K29">
        <f>+G29</f>
        <v>-4.9999995098914951E-5</v>
      </c>
      <c r="O29">
        <f ca="1">+C$11+C$12*$F29</f>
        <v>-1.1763216771308357E-2</v>
      </c>
      <c r="Q29" s="2">
        <f>+C29-15018.5</f>
        <v>42067.860860000001</v>
      </c>
    </row>
    <row r="30" spans="1:21" x14ac:dyDescent="0.2">
      <c r="A30" s="32" t="s">
        <v>48</v>
      </c>
      <c r="B30" s="31"/>
      <c r="C30" s="32">
        <v>57100.388700000003</v>
      </c>
      <c r="D30" s="32">
        <v>2.2000000000000001E-3</v>
      </c>
      <c r="E30">
        <f>+(C30-C$7)/C$8</f>
        <v>17857.965304875204</v>
      </c>
      <c r="F30">
        <f>ROUND(2*E30,0)/2</f>
        <v>17858</v>
      </c>
      <c r="G30">
        <f>+C30-(C$7+F30*C$8)</f>
        <v>-1.1069999993196689E-2</v>
      </c>
      <c r="K30">
        <f>+G30</f>
        <v>-1.1069999993196689E-2</v>
      </c>
      <c r="O30">
        <f ca="1">+C$11+C$12*$F30</f>
        <v>-1.1736615605486085E-2</v>
      </c>
      <c r="Q30" s="2">
        <f>+C30-15018.5</f>
        <v>42081.888700000003</v>
      </c>
    </row>
    <row r="31" spans="1:21" x14ac:dyDescent="0.2">
      <c r="A31" s="32" t="s">
        <v>48</v>
      </c>
      <c r="B31" s="31"/>
      <c r="C31" s="32">
        <v>57100.5357</v>
      </c>
      <c r="D31" s="32">
        <v>4.1999999999999997E-3</v>
      </c>
      <c r="E31">
        <f>+(C31-C$7)/C$8</f>
        <v>17858.426026044861</v>
      </c>
      <c r="F31">
        <f>ROUND(2*E31,0)/2</f>
        <v>17858.5</v>
      </c>
      <c r="G31">
        <f>+C31-(C$7+F31*C$8)</f>
        <v>-2.3602499997650739E-2</v>
      </c>
      <c r="K31">
        <f>+G31</f>
        <v>-2.3602499997650739E-2</v>
      </c>
      <c r="O31">
        <f ca="1">+C$11+C$12*$F31</f>
        <v>-1.1736313319510833E-2</v>
      </c>
      <c r="Q31" s="2">
        <f>+C31-15018.5</f>
        <v>42082.0357</v>
      </c>
    </row>
    <row r="32" spans="1:21" x14ac:dyDescent="0.2">
      <c r="A32" s="33" t="s">
        <v>49</v>
      </c>
      <c r="B32" s="34"/>
      <c r="C32" s="32">
        <v>57124.794783497477</v>
      </c>
      <c r="D32" s="32">
        <v>5.0000000000000001E-4</v>
      </c>
      <c r="E32">
        <f>+(C32-C$7)/C$8</f>
        <v>17934.457817364739</v>
      </c>
      <c r="F32">
        <f>ROUND(2*E32,0)/2</f>
        <v>17934.5</v>
      </c>
      <c r="G32">
        <f>+C32-(C$7+F32*C$8)</f>
        <v>-1.3459002519084606E-2</v>
      </c>
      <c r="L32">
        <f>+G32</f>
        <v>-1.3459002519084606E-2</v>
      </c>
      <c r="O32">
        <f ca="1">+C$11+C$12*$F32</f>
        <v>-1.1690365851272365E-2</v>
      </c>
      <c r="Q32" s="2">
        <f>+C32-15018.5</f>
        <v>42106.294783497477</v>
      </c>
    </row>
    <row r="33" spans="1:17" x14ac:dyDescent="0.2">
      <c r="A33" s="39" t="s">
        <v>51</v>
      </c>
      <c r="B33" s="40" t="s">
        <v>42</v>
      </c>
      <c r="C33" s="41">
        <v>57235.363299999997</v>
      </c>
      <c r="D33" s="41">
        <v>8.9999999999999998E-4</v>
      </c>
      <c r="E33">
        <f>+(C33-C$7)/C$8</f>
        <v>18280.996975537902</v>
      </c>
      <c r="F33">
        <f>ROUND(2*E33,0)/2</f>
        <v>18281</v>
      </c>
      <c r="G33">
        <f>+C33-(C$7+F33*C$8)</f>
        <v>-9.6499999926891178E-4</v>
      </c>
      <c r="K33">
        <f>+G33</f>
        <v>-9.6499999926891178E-4</v>
      </c>
      <c r="O33">
        <f ca="1">+C$11+C$12*$F33</f>
        <v>-1.1480881670421978E-2</v>
      </c>
      <c r="Q33" s="2">
        <f>+C33-15018.5</f>
        <v>42216.863299999997</v>
      </c>
    </row>
    <row r="34" spans="1:17" x14ac:dyDescent="0.2">
      <c r="A34" s="33" t="s">
        <v>53</v>
      </c>
      <c r="B34" s="38"/>
      <c r="C34" s="37">
        <v>57493.788</v>
      </c>
      <c r="D34" s="37">
        <v>2E-3</v>
      </c>
      <c r="E34">
        <f>+(C34-C$7)/C$8</f>
        <v>19090.940717408692</v>
      </c>
      <c r="F34">
        <f>ROUND(2*E34,0)/2</f>
        <v>19091</v>
      </c>
      <c r="G34">
        <f>+C34-(C$7+F34*C$8)</f>
        <v>-1.8914999993285164E-2</v>
      </c>
      <c r="L34">
        <f>+G34</f>
        <v>-1.8914999993285164E-2</v>
      </c>
      <c r="O34">
        <f ca="1">+C$11+C$12*$F34</f>
        <v>-1.0991178390511986E-2</v>
      </c>
      <c r="Q34" s="2">
        <f>+C34-15018.5</f>
        <v>42475.288</v>
      </c>
    </row>
    <row r="35" spans="1:17" x14ac:dyDescent="0.2">
      <c r="A35" s="33" t="s">
        <v>53</v>
      </c>
      <c r="B35" s="34"/>
      <c r="C35" s="32">
        <v>57807.906000000003</v>
      </c>
      <c r="D35" s="32">
        <v>3.0000000000000001E-3</v>
      </c>
      <c r="E35">
        <f>+(C35-C$7)/C$8</f>
        <v>20075.436039678454</v>
      </c>
      <c r="F35">
        <f>ROUND(2*E35,0)/2</f>
        <v>20075.5</v>
      </c>
      <c r="G35">
        <f>+C35-(C$7+F35*C$8)</f>
        <v>-2.0407499992870726E-2</v>
      </c>
      <c r="L35">
        <f>+G35</f>
        <v>-2.0407499992870726E-2</v>
      </c>
      <c r="O35">
        <f ca="1">+C$11+C$12*$F35</f>
        <v>-1.0395977305238668E-2</v>
      </c>
      <c r="Q35" s="2">
        <f>+C35-15018.5</f>
        <v>42789.406000000003</v>
      </c>
    </row>
    <row r="36" spans="1:17" x14ac:dyDescent="0.2">
      <c r="A36" s="43" t="s">
        <v>57</v>
      </c>
      <c r="B36" s="44" t="s">
        <v>42</v>
      </c>
      <c r="C36" s="48">
        <v>58236.572699999997</v>
      </c>
      <c r="D36" s="43">
        <v>3.5000000000000001E-3</v>
      </c>
      <c r="E36">
        <f>+(C36-C$7)/C$8</f>
        <v>21418.945042546191</v>
      </c>
      <c r="F36">
        <f>ROUND(2*E36,0)/2</f>
        <v>21419</v>
      </c>
      <c r="G36">
        <f>+C36-(C$7+F36*C$8)</f>
        <v>-1.7534999999043066E-2</v>
      </c>
      <c r="K36">
        <f>+G36</f>
        <v>-1.7534999999043066E-2</v>
      </c>
      <c r="O36">
        <f ca="1">+C$11+C$12*$F36</f>
        <v>-9.5837348897336357E-3</v>
      </c>
      <c r="Q36" s="2">
        <f>+C36-15018.5</f>
        <v>43218.072699999997</v>
      </c>
    </row>
    <row r="37" spans="1:17" x14ac:dyDescent="0.2">
      <c r="A37" s="42" t="s">
        <v>52</v>
      </c>
      <c r="C37" s="47">
        <v>58536.019</v>
      </c>
      <c r="D37" s="8">
        <v>1E-3</v>
      </c>
      <c r="E37">
        <f>+(C37-C$7)/C$8</f>
        <v>22357.456944509751</v>
      </c>
      <c r="F37">
        <f>ROUND(2*E37,0)/2</f>
        <v>22357.5</v>
      </c>
      <c r="G37">
        <f>+C37-(C$7+F37*C$8)</f>
        <v>-1.3737499997660052E-2</v>
      </c>
      <c r="K37">
        <f>+G37</f>
        <v>-1.3737499997660052E-2</v>
      </c>
      <c r="O37">
        <f ca="1">+C$11+C$12*$F37</f>
        <v>-9.0163441141836009E-3</v>
      </c>
      <c r="Q37" s="2">
        <f>+C37-15018.5</f>
        <v>43517.519</v>
      </c>
    </row>
    <row r="38" spans="1:17" x14ac:dyDescent="0.2">
      <c r="A38" s="43" t="s">
        <v>54</v>
      </c>
      <c r="B38" s="44" t="s">
        <v>42</v>
      </c>
      <c r="C38" s="45">
        <v>59332.250899999868</v>
      </c>
      <c r="D38" s="43"/>
      <c r="E38">
        <f>+(C38-C$7)/C$8</f>
        <v>24852.973218622763</v>
      </c>
      <c r="F38">
        <f>ROUND(2*E38,0)/2</f>
        <v>24853</v>
      </c>
      <c r="G38">
        <f>+C38-(C$7+F38*C$8)</f>
        <v>-8.5450001279241405E-3</v>
      </c>
      <c r="K38">
        <f>+G38</f>
        <v>-8.5450001279241405E-3</v>
      </c>
      <c r="O38">
        <f ca="1">+C$11+C$12*$F38</f>
        <v>-7.5076348116954687E-3</v>
      </c>
      <c r="Q38" s="2">
        <f>+C38-15018.5</f>
        <v>44313.750899999868</v>
      </c>
    </row>
    <row r="39" spans="1:17" x14ac:dyDescent="0.2">
      <c r="A39" s="43" t="s">
        <v>57</v>
      </c>
      <c r="B39" s="44" t="s">
        <v>42</v>
      </c>
      <c r="C39" s="48">
        <v>59632.651899999997</v>
      </c>
      <c r="D39" s="43">
        <v>3.5000000000000001E-3</v>
      </c>
      <c r="E39">
        <f>+(C39-C$7)/C$8</f>
        <v>25794.477300863462</v>
      </c>
      <c r="F39">
        <f>ROUND(2*E39,0)/2</f>
        <v>25794.5</v>
      </c>
      <c r="G39">
        <f>+C39-(C$7+F39*C$8)</f>
        <v>-7.2424999962095171E-3</v>
      </c>
      <c r="K39">
        <f>+G39</f>
        <v>-7.2424999962095171E-3</v>
      </c>
      <c r="O39">
        <f ca="1">+C$11+C$12*$F39</f>
        <v>-6.9384303202939153E-3</v>
      </c>
      <c r="Q39" s="2">
        <f>+C39-15018.5</f>
        <v>44614.151899999997</v>
      </c>
    </row>
    <row r="40" spans="1:17" x14ac:dyDescent="0.2">
      <c r="A40" s="43" t="s">
        <v>55</v>
      </c>
      <c r="B40" s="44" t="s">
        <v>56</v>
      </c>
      <c r="C40" s="45">
        <v>59642.391900000002</v>
      </c>
      <c r="D40" s="43">
        <v>8.3000000000000001E-3</v>
      </c>
      <c r="E40">
        <f>+(C40-C$7)/C$8</f>
        <v>25825.003996050982</v>
      </c>
      <c r="F40">
        <f>ROUND(2*E40,0)/2</f>
        <v>25825</v>
      </c>
      <c r="G40">
        <f>+C40-(C$7+F40*C$8)</f>
        <v>1.2750000023515895E-3</v>
      </c>
      <c r="K40">
        <f>+G40</f>
        <v>1.2750000023515895E-3</v>
      </c>
      <c r="O40">
        <f ca="1">+C$11+C$12*$F40</f>
        <v>-6.9199908758034775E-3</v>
      </c>
      <c r="Q40" s="2">
        <f>+C40-15018.5</f>
        <v>44623.891900000002</v>
      </c>
    </row>
    <row r="41" spans="1:17" x14ac:dyDescent="0.2">
      <c r="A41" s="46" t="s">
        <v>58</v>
      </c>
      <c r="B41" s="46" t="s">
        <v>42</v>
      </c>
      <c r="C41" s="48">
        <v>59664.402699999977</v>
      </c>
      <c r="D41" s="43">
        <v>3.0999999999999999E-3</v>
      </c>
      <c r="E41">
        <f>+(C41-C$7)/C$8</f>
        <v>25893.989312522466</v>
      </c>
      <c r="F41">
        <f>ROUND(2*E41,0)/2</f>
        <v>25894</v>
      </c>
      <c r="G41">
        <f>+C41-(C$7+F41*C$8)</f>
        <v>-3.4100000193575397E-3</v>
      </c>
      <c r="K41">
        <f>+G41</f>
        <v>-3.4100000193575397E-3</v>
      </c>
      <c r="O41">
        <f ca="1">+C$11+C$12*$F41</f>
        <v>-6.8782754112185519E-3</v>
      </c>
      <c r="Q41" s="2">
        <f>+C41-15018.5</f>
        <v>44645.902699999977</v>
      </c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47">
    <sortCondition ref="C21:C47"/>
  </sortState>
  <phoneticPr fontId="7" type="noConversion"/>
  <hyperlinks>
    <hyperlink ref="H2806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2023-08-14T01:26:58Z</dcterms:modified>
</cp:coreProperties>
</file>