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F29626F4-7E35-43D0-BD45-562FC94CEF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Q26" i="1"/>
  <c r="D9" i="1"/>
  <c r="C9" i="1"/>
  <c r="Q22" i="1"/>
  <c r="Q23" i="1"/>
  <c r="Q24" i="1"/>
  <c r="C8" i="1"/>
  <c r="E26" i="1" s="1"/>
  <c r="F26" i="1" s="1"/>
  <c r="G26" i="1" s="1"/>
  <c r="K26" i="1" s="1"/>
  <c r="E24" i="1"/>
  <c r="F24" i="1" s="1"/>
  <c r="G24" i="1" s="1"/>
  <c r="K24" i="1" s="1"/>
  <c r="E21" i="1"/>
  <c r="F21" i="1" s="1"/>
  <c r="G21" i="1" s="1"/>
  <c r="I21" i="1" s="1"/>
  <c r="D8" i="1"/>
  <c r="F16" i="1"/>
  <c r="F17" i="1" s="1"/>
  <c r="C17" i="1"/>
  <c r="Q21" i="1"/>
  <c r="E23" i="1"/>
  <c r="F23" i="1" s="1"/>
  <c r="G23" i="1" s="1"/>
  <c r="K23" i="1" s="1"/>
  <c r="E22" i="1"/>
  <c r="F22" i="1" s="1"/>
  <c r="G22" i="1" s="1"/>
  <c r="K22" i="1" s="1"/>
  <c r="C12" i="1"/>
  <c r="C11" i="1"/>
  <c r="O25" i="1" l="1"/>
  <c r="O24" i="1"/>
  <c r="O26" i="1"/>
  <c r="O23" i="1"/>
  <c r="O21" i="1"/>
  <c r="C15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<sst xmlns="http://schemas.openxmlformats.org/spreadsheetml/2006/main" count="63" uniqueCount="54">
  <si>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</si>
  <si>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</si>
  <si>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</si>
  <si>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</si>
  <si>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</si>
  <si>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</si>
  <si>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</si>
  <si>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</si>
  <si>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</si>
  <si>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</si>
  <si>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</si>
  <si>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</si>
  <si>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</si>
  <si>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</si>
  <si>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</si>
  <si>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</si>
  <si>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</si>
  <si>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</si>
  <si>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</si>
  <si>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</si>
  <si>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</si>
  <si>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</si>
  <si>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</si>
  <si>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</si>
  <si>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</si>
  <si>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</si>
  <si>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</si>
  <si>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</si>
  <si>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</si>
  <si>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</si>
  <si>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</si>
  <si>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</si>
  <si>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</si>
  <si>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</si>
  <si>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</si>
  <si>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</si>
  <si>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</si>
  <si>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</si>
  <si>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</si>
  <si>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</si>
  <si>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</si>
  <si>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V0376 Boo  </t>
  </si>
  <si>
    <t>2017K</t>
  </si>
  <si>
    <t>G2569-0553</t>
  </si>
  <si>
    <t xml:space="preserve">EW        </t>
  </si>
  <si>
    <t>pr_6</t>
  </si>
  <si>
    <t xml:space="preserve">       </t>
  </si>
  <si>
    <t>V0376 Boo   / GSC 2569-0553</t>
  </si>
  <si>
    <t>GCVS</t>
  </si>
  <si>
    <t>IBVS 6196</t>
  </si>
  <si>
    <t>I</t>
  </si>
  <si>
    <t>IBVS 5959</t>
  </si>
  <si>
    <t>JAVSO 49, 256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</si>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</sst>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0" fillId="26" borderId="0" xfId="0" applyFill="1" applyAlignment="1"/>
    <xf numFmtId="0" fontId="31" fillId="0" borderId="0" xfId="0" applyFont="1" applyAlignme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V0376 Boo - O-C Diagr.</a:t>
            </a:r>
          </a:p>
        </c:rich>
      </c:tx>
      <c:layout>
        <c:manualLayout>
          <c:xMode val="edge"/>
          <c:yMode val="edge"/>
          <c:x val="0.37085182534001432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9829897510115"/>
          <c:y val="0.14501531966242162"/>
          <c:w val="0.8354990128672507"/>
          <c:h val="0.634442023523094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CC-4AAE-882C-1C704C6364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CC-4AAE-882C-1C704C6364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CC-4AAE-882C-1C704C6364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3.3681250002700835E-2</c:v>
                </c:pt>
                <c:pt idx="2">
                  <c:v>3.6016250000102445E-2</c:v>
                </c:pt>
                <c:pt idx="3">
                  <c:v>0.17559375000564614</c:v>
                </c:pt>
                <c:pt idx="4">
                  <c:v>0.14742000000114786</c:v>
                </c:pt>
                <c:pt idx="5">
                  <c:v>0.13936375000048429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CC-4AAE-882C-1C704C6364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CC-4AAE-882C-1C704C6364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CC-4AAE-882C-1C704C6364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5.0000000000000001E-3</c:v>
                  </c:pt>
                  <c:pt idx="2">
                    <c:v>7.1999999999999998E-3</c:v>
                  </c:pt>
                  <c:pt idx="3">
                    <c:v>2.5999999999999999E-3</c:v>
                  </c:pt>
                  <c:pt idx="4">
                    <c:v>3.5000000000000001E-3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CC-4AAE-882C-1C704C6364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3.4063846450459713E-2</c:v>
                </c:pt>
                <c:pt idx="1">
                  <c:v>3.4087232970678623E-2</c:v>
                </c:pt>
                <c:pt idx="2">
                  <c:v>3.5191076725011025E-2</c:v>
                </c:pt>
                <c:pt idx="3">
                  <c:v>0.10317101369732956</c:v>
                </c:pt>
                <c:pt idx="4">
                  <c:v>0.16143619017071417</c:v>
                </c:pt>
                <c:pt idx="5">
                  <c:v>0.16412563999588847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CC-4AAE-882C-1C704C6364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2.5</c:v>
                </c:pt>
                <c:pt idx="2">
                  <c:v>120.5</c:v>
                </c:pt>
                <c:pt idx="3">
                  <c:v>7387.5</c:v>
                </c:pt>
                <c:pt idx="4">
                  <c:v>13616</c:v>
                </c:pt>
                <c:pt idx="5">
                  <c:v>13903.5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CC-4AAE-882C-1C704C636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27040"/>
        <c:axId val="1"/>
      </c:scatterChart>
      <c:valAx>
        <c:axId val="51362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81028129059626"/>
              <c:y val="0.83988042280213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62049062049064E-2"/>
              <c:y val="0.37160184282100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27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655152954365551"/>
          <c:y val="0.92145141978098655"/>
          <c:w val="0.68542659440297227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38100</xdr:rowOff>
    </xdr:from>
    <xdr:to>
      <xdr:col>18</xdr:col>
      <xdr:colOff>285750</xdr:colOff>
      <xdr:row>18</xdr:row>
      <xdr:rowOff>104775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4D40073-7B63-F6DA-C52E-D84C403EC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41</v>
      </c>
      <c r="G1" s="30" t="s">
        <v>42</v>
      </c>
      <c r="H1" s="38"/>
      <c r="I1" s="39" t="s">
        <v>43</v>
      </c>
      <c r="J1" s="40" t="s">
        <v>41</v>
      </c>
      <c r="K1" s="41">
        <v>15.1724</v>
      </c>
      <c r="L1" s="32">
        <v>35.035629999999998</v>
      </c>
      <c r="M1" s="33">
        <v>55280.853999999999</v>
      </c>
      <c r="N1" s="33">
        <v>0.29556749999999998</v>
      </c>
      <c r="O1" s="31" t="s">
        <v>44</v>
      </c>
      <c r="P1" s="32">
        <v>14.76</v>
      </c>
      <c r="Q1" s="32">
        <v>14.99</v>
      </c>
      <c r="R1" s="42" t="s">
        <v>45</v>
      </c>
      <c r="S1" s="3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55280.853999999999</v>
      </c>
      <c r="D4" s="27">
        <v>0.29556749999999998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55280.853999999999</v>
      </c>
      <c r="D7" s="28" t="s">
        <v>48</v>
      </c>
    </row>
    <row r="8" spans="1:19" x14ac:dyDescent="0.2">
      <c r="A8" t="s">
        <v>3</v>
      </c>
      <c r="C8" s="8">
        <f>N1</f>
        <v>0.29556749999999998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INTERCEPT(INDIRECT($D$9):G991,INDIRECT($C$9):F991)</f>
        <v>3.4063846450459713E-2</v>
      </c>
      <c r="D11" s="3"/>
      <c r="E11" s="10"/>
      <c r="F11">
        <v>0.5</v>
      </c>
    </row>
    <row r="12" spans="1:19" x14ac:dyDescent="0.2">
      <c r="A12" s="10" t="s">
        <v>16</v>
      </c>
      <c r="B12" s="10"/>
      <c r="C12" s="21">
        <f ca="1">SLOPE(INDIRECT($D$9):G991,INDIRECT($C$9):F991)</f>
        <v>9.3546080875627547E-6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59390.293073462686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0.29557685460808752</v>
      </c>
      <c r="E16" s="14" t="s">
        <v>30</v>
      </c>
      <c r="F16" s="35">
        <f ca="1">NOW()+15018.5+$C$5/24</f>
        <v>59970.786121990735</v>
      </c>
    </row>
    <row r="17" spans="1:21" ht="13.5" thickBot="1" x14ac:dyDescent="0.25">
      <c r="A17" s="14" t="s">
        <v>27</v>
      </c>
      <c r="B17" s="10"/>
      <c r="C17" s="10">
        <f>COUNT(C21:C2190)</f>
        <v>6</v>
      </c>
      <c r="E17" s="14" t="s">
        <v>35</v>
      </c>
      <c r="F17" s="15">
        <f ca="1">ROUND(2*(F16-$C$7)/$C$8,0)/2+F15</f>
        <v>15868.5</v>
      </c>
    </row>
    <row r="18" spans="1:21" ht="14.25" thickTop="1" thickBot="1" x14ac:dyDescent="0.25">
      <c r="A18" s="16" t="s">
        <v>5</v>
      </c>
      <c r="B18" s="10"/>
      <c r="C18" s="19">
        <f ca="1">+C15</f>
        <v>59390.293073462686</v>
      </c>
      <c r="D18" s="20">
        <f ca="1">+C16</f>
        <v>0.29557685460808752</v>
      </c>
      <c r="E18" s="14" t="s">
        <v>36</v>
      </c>
      <c r="F18" s="23">
        <f ca="1">ROUND(2*(F16-$C$15)/$C$16,0)/2+F15</f>
        <v>1965</v>
      </c>
    </row>
    <row r="19" spans="1:21" ht="13.5" thickTop="1" x14ac:dyDescent="0.2">
      <c r="E19" s="14" t="s">
        <v>31</v>
      </c>
      <c r="F19" s="18">
        <f ca="1">+$C$15+$C$16*F18-15018.5-$C$5/24</f>
        <v>44952.997426100912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48</v>
      </c>
      <c r="C21" s="8">
        <v>55280.853999999999</v>
      </c>
      <c r="D21" s="8" t="s">
        <v>13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I21">
        <f>+G21</f>
        <v>0</v>
      </c>
      <c r="O21">
        <f t="shared" ref="O21:O26" ca="1" si="2">+C$11+C$12*$F21</f>
        <v>3.4063846450459713E-2</v>
      </c>
      <c r="Q21" s="2">
        <f t="shared" ref="Q21:Q26" si="3">+C21-15018.5</f>
        <v>40262.353999999999</v>
      </c>
    </row>
    <row r="22" spans="1:21" x14ac:dyDescent="0.2">
      <c r="A22" s="46" t="s">
        <v>51</v>
      </c>
      <c r="B22" s="47" t="s">
        <v>50</v>
      </c>
      <c r="C22" s="46">
        <v>55281.626600000003</v>
      </c>
      <c r="D22" s="46">
        <v>5.0000000000000001E-3</v>
      </c>
      <c r="E22">
        <f t="shared" si="0"/>
        <v>2.613954511249974</v>
      </c>
      <c r="F22">
        <f>ROUND(2*E22,0)/2</f>
        <v>2.5</v>
      </c>
      <c r="G22">
        <f t="shared" si="1"/>
        <v>3.3681250002700835E-2</v>
      </c>
      <c r="K22">
        <f>+G22</f>
        <v>3.3681250002700835E-2</v>
      </c>
      <c r="O22">
        <f t="shared" ca="1" si="2"/>
        <v>3.4087232970678623E-2</v>
      </c>
      <c r="Q22" s="2">
        <f t="shared" si="3"/>
        <v>40263.126600000003</v>
      </c>
    </row>
    <row r="23" spans="1:21" x14ac:dyDescent="0.2">
      <c r="A23" s="46" t="s">
        <v>51</v>
      </c>
      <c r="B23" s="47" t="s">
        <v>50</v>
      </c>
      <c r="C23" s="46">
        <v>55316.505899999996</v>
      </c>
      <c r="D23" s="46">
        <v>7.1999999999999998E-3</v>
      </c>
      <c r="E23">
        <f t="shared" si="0"/>
        <v>120.62185456789774</v>
      </c>
      <c r="F23">
        <f>ROUND(2*E23,0)/2</f>
        <v>120.5</v>
      </c>
      <c r="G23">
        <f t="shared" si="1"/>
        <v>3.6016250000102445E-2</v>
      </c>
      <c r="K23">
        <f>+G23</f>
        <v>3.6016250000102445E-2</v>
      </c>
      <c r="O23">
        <f t="shared" ca="1" si="2"/>
        <v>3.5191076725011025E-2</v>
      </c>
      <c r="Q23" s="2">
        <f t="shared" si="3"/>
        <v>40298.005899999996</v>
      </c>
    </row>
    <row r="24" spans="1:21" x14ac:dyDescent="0.2">
      <c r="A24" s="43" t="s">
        <v>49</v>
      </c>
      <c r="B24" s="44" t="s">
        <v>50</v>
      </c>
      <c r="C24" s="45">
        <v>57464.534500000002</v>
      </c>
      <c r="D24" s="45">
        <v>2.5999999999999999E-3</v>
      </c>
      <c r="E24">
        <f t="shared" si="0"/>
        <v>7388.0940901824533</v>
      </c>
      <c r="F24" s="48">
        <f>ROUND(2*E24,0)/2-0.5</f>
        <v>7387.5</v>
      </c>
      <c r="G24">
        <f t="shared" si="1"/>
        <v>0.17559375000564614</v>
      </c>
      <c r="K24">
        <f>+G24</f>
        <v>0.17559375000564614</v>
      </c>
      <c r="O24">
        <f t="shared" ca="1" si="2"/>
        <v>0.10317101369732956</v>
      </c>
      <c r="Q24" s="2">
        <f t="shared" si="3"/>
        <v>42446.034500000002</v>
      </c>
    </row>
    <row r="25" spans="1:21" x14ac:dyDescent="0.2">
      <c r="A25" s="52" t="s">
        <v>53</v>
      </c>
      <c r="B25" s="53" t="s">
        <v>50</v>
      </c>
      <c r="C25" s="54">
        <v>59305.448499999999</v>
      </c>
      <c r="D25" s="52">
        <v>3.5000000000000001E-3</v>
      </c>
      <c r="E25">
        <f t="shared" si="0"/>
        <v>13616.498769316651</v>
      </c>
      <c r="F25" s="48">
        <f>ROUND(2*E25,0)/2-0.5</f>
        <v>13616</v>
      </c>
      <c r="G25">
        <f t="shared" si="1"/>
        <v>0.14742000000114786</v>
      </c>
      <c r="K25">
        <f>+G25</f>
        <v>0.14742000000114786</v>
      </c>
      <c r="O25">
        <f t="shared" ca="1" si="2"/>
        <v>0.16143619017071417</v>
      </c>
      <c r="Q25" s="2">
        <f t="shared" si="3"/>
        <v>44286.948499999999</v>
      </c>
    </row>
    <row r="26" spans="1:21" x14ac:dyDescent="0.2">
      <c r="A26" s="49" t="s">
        <v>52</v>
      </c>
      <c r="B26" s="50" t="s">
        <v>50</v>
      </c>
      <c r="C26" s="51">
        <v>59390.416100000002</v>
      </c>
      <c r="D26" s="51">
        <v>8.9999999999999998E-4</v>
      </c>
      <c r="E26">
        <f t="shared" si="0"/>
        <v>13903.971512429489</v>
      </c>
      <c r="F26" s="48">
        <f>ROUND(2*E26,0)/2-0.5</f>
        <v>13903.5</v>
      </c>
      <c r="G26">
        <f t="shared" si="1"/>
        <v>0.13936375000048429</v>
      </c>
      <c r="K26">
        <f>+G26</f>
        <v>0.13936375000048429</v>
      </c>
      <c r="O26">
        <f t="shared" ca="1" si="2"/>
        <v>0.16412563999588847</v>
      </c>
      <c r="Q26" s="2">
        <f t="shared" si="3"/>
        <v>44371.916100000002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ortState xmlns:xlrd2="http://schemas.microsoft.com/office/spreadsheetml/2017/richdata2" ref="A21:U26">
    <sortCondition ref="C21:C2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2023-01-26T05:52:00Z</dcterms:modified>
</cp:coreProperties>
</file>