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948A184-0B78-4683-88A9-6FF4D4B9B826}" xr6:coauthVersionLast="47" xr6:coauthVersionMax="47" xr10:uidLastSave="{00000000-0000-0000-0000-000000000000}"/>
  <bookViews>
    <workbookView xWindow="14220" yWindow="735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24" i="1"/>
  <c r="G24" i="1" s="1"/>
  <c r="I24" i="1" s="1"/>
  <c r="Q24" i="1"/>
  <c r="E21" i="1"/>
  <c r="F21" i="1"/>
  <c r="E23" i="1"/>
  <c r="F23" i="1"/>
  <c r="Q21" i="1"/>
  <c r="G11" i="1"/>
  <c r="F11" i="1"/>
  <c r="E14" i="1"/>
  <c r="E15" i="1" s="1"/>
  <c r="C17" i="1"/>
  <c r="Q23" i="1"/>
  <c r="C7" i="1"/>
  <c r="G23" i="1"/>
  <c r="I23" i="1"/>
  <c r="C8" i="1"/>
  <c r="Q22" i="1"/>
  <c r="E22" i="1"/>
  <c r="F22" i="1"/>
  <c r="G22" i="1"/>
  <c r="H22" i="1"/>
  <c r="G21" i="1"/>
  <c r="I21" i="1"/>
  <c r="C11" i="1"/>
  <c r="C12" i="1"/>
  <c r="O24" i="1" l="1"/>
  <c r="C16" i="1"/>
  <c r="D18" i="1" s="1"/>
  <c r="O22" i="1"/>
  <c r="O21" i="1"/>
  <c r="O23" i="1"/>
  <c r="C15" i="1"/>
  <c r="E16" i="1" l="1"/>
  <c r="E17" i="1" s="1"/>
  <c r="C18" i="1"/>
</calcChain>
</file>

<file path=xl/sharedStrings.xml><?xml version="1.0" encoding="utf-8"?>
<sst xmlns="http://schemas.openxmlformats.org/spreadsheetml/2006/main" count="53" uniqueCount="50">
  <si>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</si>
  <si>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</si>
  <si>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</si>
  <si>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</si>
  <si>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</si>
  <si>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</si>
  <si>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</si>
  <si>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</si>
  <si>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</si>
  <si>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</si>
  <si>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</si>
  <si>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</si>
  <si>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</si>
  <si>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</si>
  <si>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</si>
  <si>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</si>
  <si>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</si>
  <si>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</si>
  <si>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</si>
  <si>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</si>
  <si>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</si>
  <si>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</si>
  <si>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</si>
  <si>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</si>
  <si>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</si>
  <si>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</si>
  <si>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</si>
  <si>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</si>
  <si>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</si>
  <si>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</si>
  <si>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</si>
  <si>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</si>
  <si>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</si>
  <si>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</si>
  <si>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</si>
  <si>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</si>
  <si>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</si>
  <si>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</si>
  <si>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</si>
  <si>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</si>
  <si>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</si>
  <si>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FF CMa / GSC 7090-2144               </t>
  </si>
  <si>
    <t>EB/KE</t>
  </si>
  <si>
    <t>IBVS 5843</t>
  </si>
  <si>
    <t>II</t>
  </si>
  <si>
    <t>Add cycle</t>
  </si>
  <si>
    <t>Old Cycle</t>
  </si>
  <si>
    <t>IBVS 2185</t>
  </si>
  <si>
    <t>PE</t>
  </si>
  <si>
    <t>JBAV,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</si>
</sst>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2" fontId="18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FF CMa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2">
                    <c:v>2.5000000000000001E-3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2">
                    <c:v>2.5000000000000001E-3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-6811</c:v>
                </c:pt>
                <c:pt idx="1">
                  <c:v>0</c:v>
                </c:pt>
                <c:pt idx="2">
                  <c:v>1336.5</c:v>
                </c:pt>
                <c:pt idx="3">
                  <c:v>5584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2D-425D-9FB5-DCB77080B1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2.5000000000000001E-3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2.5000000000000001E-3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-6811</c:v>
                </c:pt>
                <c:pt idx="1">
                  <c:v>0</c:v>
                </c:pt>
                <c:pt idx="2">
                  <c:v>1336.5</c:v>
                </c:pt>
                <c:pt idx="3">
                  <c:v>5584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-3.3719999919412658E-4</c:v>
                </c:pt>
                <c:pt idx="2">
                  <c:v>-5.2020000293850899E-4</c:v>
                </c:pt>
                <c:pt idx="3">
                  <c:v>1.1679987801471725E-4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2D-425D-9FB5-DCB77080B1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2.5000000000000001E-3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2.5000000000000001E-3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-6811</c:v>
                </c:pt>
                <c:pt idx="1">
                  <c:v>0</c:v>
                </c:pt>
                <c:pt idx="2">
                  <c:v>1336.5</c:v>
                </c:pt>
                <c:pt idx="3">
                  <c:v>5584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2D-425D-9FB5-DCB77080B1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2.5000000000000001E-3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2.5000000000000001E-3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-6811</c:v>
                </c:pt>
                <c:pt idx="1">
                  <c:v>0</c:v>
                </c:pt>
                <c:pt idx="2">
                  <c:v>1336.5</c:v>
                </c:pt>
                <c:pt idx="3">
                  <c:v>5584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2D-425D-9FB5-DCB77080B1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2.5000000000000001E-3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2.5000000000000001E-3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-6811</c:v>
                </c:pt>
                <c:pt idx="1">
                  <c:v>0</c:v>
                </c:pt>
                <c:pt idx="2">
                  <c:v>1336.5</c:v>
                </c:pt>
                <c:pt idx="3">
                  <c:v>5584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2D-425D-9FB5-DCB77080B1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2.5000000000000001E-3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2.5000000000000001E-3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-6811</c:v>
                </c:pt>
                <c:pt idx="1">
                  <c:v>0</c:v>
                </c:pt>
                <c:pt idx="2">
                  <c:v>1336.5</c:v>
                </c:pt>
                <c:pt idx="3">
                  <c:v>5584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2D-425D-9FB5-DCB77080B1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2.5000000000000001E-3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2">
                    <c:v>2.5000000000000001E-3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-6811</c:v>
                </c:pt>
                <c:pt idx="1">
                  <c:v>0</c:v>
                </c:pt>
                <c:pt idx="2">
                  <c:v>1336.5</c:v>
                </c:pt>
                <c:pt idx="3">
                  <c:v>5584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2D-425D-9FB5-DCB77080B1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-6811</c:v>
                </c:pt>
                <c:pt idx="1">
                  <c:v>0</c:v>
                </c:pt>
                <c:pt idx="2">
                  <c:v>1336.5</c:v>
                </c:pt>
                <c:pt idx="3">
                  <c:v>5584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-3.8110514309233298E-4</c:v>
                </c:pt>
                <c:pt idx="1">
                  <c:v>-1.8593446756487295E-4</c:v>
                </c:pt>
                <c:pt idx="2">
                  <c:v>-1.4763677150813381E-4</c:v>
                </c:pt>
                <c:pt idx="3">
                  <c:v>-2.5923741952578629E-5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2D-425D-9FB5-DCB77080B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097032"/>
        <c:axId val="1"/>
      </c:scatterChart>
      <c:valAx>
        <c:axId val="429097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9097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404DCB-847B-AF3F-34EA-F39AF3973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selection activeCell="E15" sqref="E1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40</v>
      </c>
      <c r="C4" s="8">
        <v>52500.983</v>
      </c>
      <c r="D4" s="9">
        <v>1.2133748</v>
      </c>
    </row>
    <row r="5" spans="1:7" x14ac:dyDescent="0.2">
      <c r="C5" s="31" t="s">
        <v>38</v>
      </c>
    </row>
    <row r="6" spans="1:7" x14ac:dyDescent="0.2">
      <c r="A6" s="5" t="s">
        <v>0</v>
      </c>
    </row>
    <row r="7" spans="1:7" x14ac:dyDescent="0.2">
      <c r="A7" t="s">
        <v>1</v>
      </c>
      <c r="C7">
        <f>C4</f>
        <v>52500.983</v>
      </c>
    </row>
    <row r="8" spans="1:7" x14ac:dyDescent="0.2">
      <c r="A8" t="s">
        <v>2</v>
      </c>
      <c r="C8">
        <f>D4</f>
        <v>1.2133748</v>
      </c>
      <c r="D8" s="30"/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14</v>
      </c>
      <c r="B11" s="12"/>
      <c r="C11" s="24">
        <f ca="1">INTERCEPT(INDIRECT($G$11):G992,INDIRECT($F$11):F992)</f>
        <v>-1.8593446756487295E-4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>
        <f ca="1">SLOPE(INDIRECT($G$11):G992,INDIRECT($F$11):F992)</f>
        <v>2.8655215904780504E-8</v>
      </c>
      <c r="D12" s="3"/>
      <c r="E12" s="12"/>
    </row>
    <row r="13" spans="1:7" x14ac:dyDescent="0.2">
      <c r="A13" s="12" t="s">
        <v>18</v>
      </c>
      <c r="B13" s="12"/>
      <c r="C13" s="3" t="s">
        <v>12</v>
      </c>
      <c r="D13" s="16" t="s">
        <v>45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59953.788594328704</v>
      </c>
    </row>
    <row r="15" spans="1:7" x14ac:dyDescent="0.2">
      <c r="A15" s="14" t="s">
        <v>16</v>
      </c>
      <c r="B15" s="12"/>
      <c r="C15" s="15">
        <f ca="1">(C7+C11)+(C8+C12)*INT(MAX(F21:F3533))</f>
        <v>59276.467857276257</v>
      </c>
      <c r="D15" s="16" t="s">
        <v>46</v>
      </c>
      <c r="E15" s="17">
        <f ca="1">ROUND(2*(E14-$C$7)/$C$8,0)/2+E13</f>
        <v>6143</v>
      </c>
    </row>
    <row r="16" spans="1:7" x14ac:dyDescent="0.2">
      <c r="A16" s="18" t="s">
        <v>3</v>
      </c>
      <c r="B16" s="12"/>
      <c r="C16" s="19">
        <f ca="1">+C8+C12</f>
        <v>1.213374828655216</v>
      </c>
      <c r="D16" s="16" t="s">
        <v>33</v>
      </c>
      <c r="E16" s="26">
        <f ca="1">ROUND(2*(E14-$C$15)/$C$16,0)/2+E13</f>
        <v>559</v>
      </c>
    </row>
    <row r="17" spans="1:17" ht="13.5" thickBot="1" x14ac:dyDescent="0.25">
      <c r="A17" s="16" t="s">
        <v>29</v>
      </c>
      <c r="B17" s="12"/>
      <c r="C17" s="12">
        <f>COUNT(C21:C2191)</f>
        <v>4</v>
      </c>
      <c r="D17" s="16" t="s">
        <v>34</v>
      </c>
      <c r="E17" s="20">
        <f ca="1">+$C$15+$C$16*E16-15018.5-$C$9/24</f>
        <v>44936.640219827859</v>
      </c>
    </row>
    <row r="18" spans="1:17" ht="14.25" thickTop="1" thickBot="1" x14ac:dyDescent="0.25">
      <c r="A18" s="18" t="s">
        <v>4</v>
      </c>
      <c r="B18" s="12"/>
      <c r="C18" s="21">
        <f ca="1">+C15</f>
        <v>59276.467857276257</v>
      </c>
      <c r="D18" s="22">
        <f ca="1">+C16</f>
        <v>1.213374828655216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39</v>
      </c>
      <c r="I20" s="7" t="s">
        <v>28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 x14ac:dyDescent="0.2">
      <c r="A21" s="36" t="s">
        <v>47</v>
      </c>
      <c r="B21" s="37" t="s">
        <v>44</v>
      </c>
      <c r="C21" s="36">
        <v>44236.686900000001</v>
      </c>
      <c r="D21" s="36" t="s">
        <v>48</v>
      </c>
      <c r="E21">
        <f>+(C21-C$7)/C$8</f>
        <v>-6811.0002779025899</v>
      </c>
      <c r="F21">
        <f>ROUND(2*E21,0)/2</f>
        <v>-6811</v>
      </c>
      <c r="G21">
        <f>+C21-(C$7+F21*C$8)</f>
        <v>-3.3719999919412658E-4</v>
      </c>
      <c r="I21">
        <f>+G21</f>
        <v>-3.3719999919412658E-4</v>
      </c>
      <c r="O21">
        <f ca="1">+C$11+C$12*$F21</f>
        <v>-3.8110514309233298E-4</v>
      </c>
      <c r="Q21" s="2">
        <f>+C21-15018.5</f>
        <v>29218.186900000001</v>
      </c>
    </row>
    <row r="22" spans="1:17" x14ac:dyDescent="0.2">
      <c r="A22" s="33" t="s">
        <v>39</v>
      </c>
      <c r="B22" s="32" t="s">
        <v>37</v>
      </c>
      <c r="C22" s="33">
        <v>52500.983</v>
      </c>
      <c r="D22" s="29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-1.8593446756487295E-4</v>
      </c>
      <c r="Q22" s="2">
        <f>+C22-15018.5</f>
        <v>37482.483</v>
      </c>
    </row>
    <row r="23" spans="1:17" x14ac:dyDescent="0.2">
      <c r="A23" s="34" t="s">
        <v>43</v>
      </c>
      <c r="B23" s="35" t="s">
        <v>44</v>
      </c>
      <c r="C23" s="29">
        <v>54122.657899999998</v>
      </c>
      <c r="D23" s="29">
        <v>2.5000000000000001E-3</v>
      </c>
      <c r="E23">
        <f>+(C23-C$7)/C$8</f>
        <v>1336.4995712783866</v>
      </c>
      <c r="F23">
        <f>ROUND(2*E23,0)/2</f>
        <v>1336.5</v>
      </c>
      <c r="G23">
        <f>+C23-(C$7+F23*C$8)</f>
        <v>-5.2020000293850899E-4</v>
      </c>
      <c r="I23">
        <f>+G23</f>
        <v>-5.2020000293850899E-4</v>
      </c>
      <c r="O23">
        <f ca="1">+C$11+C$12*$F23</f>
        <v>-1.4763677150813381E-4</v>
      </c>
      <c r="Q23" s="2">
        <f>+C23-15018.5</f>
        <v>39104.157899999998</v>
      </c>
    </row>
    <row r="24" spans="1:17" x14ac:dyDescent="0.2">
      <c r="A24" s="38" t="s">
        <v>49</v>
      </c>
      <c r="B24" s="39" t="s">
        <v>37</v>
      </c>
      <c r="C24" s="40">
        <v>59276.467999999877</v>
      </c>
      <c r="D24" s="38">
        <v>5.0000000000000001E-3</v>
      </c>
      <c r="E24">
        <f>+(C24-C$7)/C$8</f>
        <v>5584.0000962603453</v>
      </c>
      <c r="F24">
        <f>ROUND(2*E24,0)/2</f>
        <v>5584</v>
      </c>
      <c r="G24">
        <f>+C24-(C$7+F24*C$8)</f>
        <v>1.1679987801471725E-4</v>
      </c>
      <c r="I24">
        <f>+G24</f>
        <v>1.1679987801471725E-4</v>
      </c>
      <c r="O24">
        <f ca="1">+C$11+C$12*$F24</f>
        <v>-2.5923741952578629E-5</v>
      </c>
      <c r="Q24" s="2">
        <f>+C24-15018.5</f>
        <v>44257.967999999877</v>
      </c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2023-01-09T05:55:34Z</dcterms:modified>
</cp:coreProperties>
</file>