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E858E48-CCDA-471C-97CD-298D071A838C}" xr6:coauthVersionLast="47" xr6:coauthVersionMax="47" xr10:uidLastSave="{00000000-0000-0000-0000-000000000000}"/>
  <bookViews>
    <workbookView xWindow="14520" yWindow="315" windowWidth="1347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0" i="1" l="1"/>
  <c r="F40" i="1"/>
  <c r="G40" i="1" s="1"/>
  <c r="H40" i="1" s="1"/>
  <c r="Q40" i="1"/>
  <c r="E38" i="1"/>
  <c r="F38" i="1"/>
  <c r="G38" i="1"/>
  <c r="H38" i="1"/>
  <c r="E39" i="1"/>
  <c r="F39" i="1"/>
  <c r="G39" i="1"/>
  <c r="H39" i="1"/>
  <c r="Q38" i="1"/>
  <c r="Q39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G11" i="1"/>
  <c r="F1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E14" i="1"/>
  <c r="E15" i="1" s="1"/>
  <c r="C17" i="1"/>
  <c r="C12" i="1"/>
  <c r="C16" i="1" l="1"/>
  <c r="D18" i="1" s="1"/>
  <c r="C11" i="1"/>
  <c r="O40" i="1" l="1"/>
  <c r="O25" i="1"/>
  <c r="O27" i="1"/>
  <c r="O30" i="1"/>
  <c r="O33" i="1"/>
  <c r="O26" i="1"/>
  <c r="O24" i="1"/>
  <c r="C15" i="1"/>
  <c r="O39" i="1"/>
  <c r="O22" i="1"/>
  <c r="O21" i="1"/>
  <c r="O31" i="1"/>
  <c r="O32" i="1"/>
  <c r="O23" i="1"/>
  <c r="O34" i="1"/>
  <c r="O35" i="1"/>
  <c r="O38" i="1"/>
  <c r="O28" i="1"/>
  <c r="O29" i="1"/>
  <c r="O36" i="1"/>
  <c r="O37" i="1"/>
  <c r="C18" i="1" l="1"/>
  <c r="E16" i="1"/>
  <c r="E17" i="1" s="1"/>
</calcChain>
</file>

<file path=xl/sharedStrings.xml><?xml version="1.0" encoding="utf-8"?>
<sst xmlns="http://schemas.openxmlformats.org/spreadsheetml/2006/main" count="101" uniqueCount="51">
  <si>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</si>
  <si>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</si>
  <si>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</si>
  <si>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</si>
  <si>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</si>
  <si>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</si>
  <si>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</si>
  <si>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</si>
  <si>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</si>
  <si>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</si>
  <si>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</si>
  <si>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</si>
  <si>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</si>
  <si>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</si>
  <si>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</si>
  <si>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</si>
  <si>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</si>
  <si>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</si>
  <si>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</si>
  <si>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</si>
  <si>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</si>
  <si>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</si>
  <si>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</si>
  <si>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</si>
  <si>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</si>
  <si>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</si>
  <si>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</si>
  <si>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</si>
  <si>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</si>
  <si>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</si>
  <si>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</si>
  <si>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</si>
  <si>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</si>
  <si>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</si>
  <si>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</si>
  <si>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</si>
  <si>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S2</t>
  </si>
  <si>
    <t>Add cycle</t>
  </si>
  <si>
    <t>Old Cycle</t>
  </si>
  <si>
    <t>New Cycle</t>
  </si>
  <si>
    <t>GCVS</t>
  </si>
  <si>
    <t>ToMcat search 2012-03-17</t>
  </si>
  <si>
    <t>LT CMa / GSC 5389-3068</t>
  </si>
  <si>
    <t>EA</t>
  </si>
  <si>
    <t>IBVS 5631</t>
  </si>
  <si>
    <t>I</t>
  </si>
  <si>
    <t>II</t>
  </si>
  <si>
    <t>IBVS 5978</t>
  </si>
  <si>
    <t>not avail.</t>
  </si>
  <si>
    <t>IBVS 6114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</si>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</sst>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5" formatCode="0.0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4" fontId="16" fillId="0" borderId="0" xfId="1" applyFont="1" applyBorder="1"/>
    <xf numFmtId="0" fontId="16" fillId="0" borderId="0" xfId="0" applyFont="1" applyAlignment="1">
      <alignment vertical="center" wrapText="1"/>
    </xf>
    <xf numFmtId="175" fontId="5" fillId="0" borderId="0" xfId="0" applyNumberFormat="1" applyFont="1" applyAlignment="1">
      <alignment horizontal="left" vertical="center"/>
    </xf>
    <xf numFmtId="175" fontId="15" fillId="0" borderId="0" xfId="0" applyNumberFormat="1" applyFont="1" applyAlignment="1">
      <alignment horizontal="left"/>
    </xf>
    <xf numFmtId="175" fontId="16" fillId="0" borderId="0" xfId="0" applyNumberFormat="1" applyFont="1" applyAlignment="1" applyProtection="1">
      <alignment horizontal="left" vertical="center" wrapText="1"/>
      <protection locked="0"/>
    </xf>
    <xf numFmtId="175" fontId="0" fillId="0" borderId="0" xfId="0" applyNumberFormat="1" applyAlignment="1">
      <alignment horizontal="left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LT CMa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2.4774999998044223E-2</c:v>
                </c:pt>
                <c:pt idx="2">
                  <c:v>5.6329999999434222E-2</c:v>
                </c:pt>
                <c:pt idx="3">
                  <c:v>4.0480000025127083E-3</c:v>
                </c:pt>
                <c:pt idx="4">
                  <c:v>2.2089999984018505E-3</c:v>
                </c:pt>
                <c:pt idx="5">
                  <c:v>6.8967999999586027E-2</c:v>
                </c:pt>
                <c:pt idx="6">
                  <c:v>3.2456000000820495E-2</c:v>
                </c:pt>
                <c:pt idx="7">
                  <c:v>3.3810000022640452E-3</c:v>
                </c:pt>
                <c:pt idx="8">
                  <c:v>5.9421999998448882E-2</c:v>
                </c:pt>
                <c:pt idx="9">
                  <c:v>-2.7131000002555083E-2</c:v>
                </c:pt>
                <c:pt idx="10">
                  <c:v>2.4938999995356426E-2</c:v>
                </c:pt>
                <c:pt idx="11">
                  <c:v>5.8673999999882653E-2</c:v>
                </c:pt>
                <c:pt idx="12">
                  <c:v>2.7535999994142912E-2</c:v>
                </c:pt>
                <c:pt idx="13">
                  <c:v>2.8577000004588626E-2</c:v>
                </c:pt>
                <c:pt idx="14">
                  <c:v>4.65020000046934E-2</c:v>
                </c:pt>
                <c:pt idx="15">
                  <c:v>3.2229999997070991E-3</c:v>
                </c:pt>
                <c:pt idx="16">
                  <c:v>3.7711999997554813E-2</c:v>
                </c:pt>
                <c:pt idx="17">
                  <c:v>-1.7300999999861233E-2</c:v>
                </c:pt>
                <c:pt idx="18">
                  <c:v>3.5798000004433561E-2</c:v>
                </c:pt>
                <c:pt idx="19">
                  <c:v>-6.2699997870367952E-3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0B-4D29-B9A2-40A9D866A2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0B-4D29-B9A2-40A9D866A2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0B-4D29-B9A2-40A9D866A2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0B-4D29-B9A2-40A9D866A2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0B-4D29-B9A2-40A9D866A2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0B-4D29-B9A2-40A9D866A2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0B-4D29-B9A2-40A9D866A2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2.9882521955674524E-2</c:v>
                </c:pt>
                <c:pt idx="1">
                  <c:v>2.9785351487621285E-2</c:v>
                </c:pt>
                <c:pt idx="2">
                  <c:v>2.9765917394010636E-2</c:v>
                </c:pt>
                <c:pt idx="3">
                  <c:v>2.9488657658498722E-2</c:v>
                </c:pt>
                <c:pt idx="4">
                  <c:v>2.449668681304357E-2</c:v>
                </c:pt>
                <c:pt idx="5">
                  <c:v>2.4098935697145638E-2</c:v>
                </c:pt>
                <c:pt idx="6">
                  <c:v>2.3549598651084649E-2</c:v>
                </c:pt>
                <c:pt idx="7">
                  <c:v>2.3517208495066905E-2</c:v>
                </c:pt>
                <c:pt idx="8">
                  <c:v>2.3396717114680887E-2</c:v>
                </c:pt>
                <c:pt idx="9">
                  <c:v>2.2967871449005917E-2</c:v>
                </c:pt>
                <c:pt idx="10">
                  <c:v>2.2825354762527832E-2</c:v>
                </c:pt>
                <c:pt idx="11">
                  <c:v>2.2624535795217799E-2</c:v>
                </c:pt>
                <c:pt idx="12">
                  <c:v>2.2461289408888356E-2</c:v>
                </c:pt>
                <c:pt idx="13">
                  <c:v>2.2340798028502338E-2</c:v>
                </c:pt>
                <c:pt idx="14">
                  <c:v>2.230840787248459E-2</c:v>
                </c:pt>
                <c:pt idx="15">
                  <c:v>2.1358728498044252E-2</c:v>
                </c:pt>
                <c:pt idx="16">
                  <c:v>1.9160084707559592E-2</c:v>
                </c:pt>
                <c:pt idx="17">
                  <c:v>1.8588722355406539E-2</c:v>
                </c:pt>
                <c:pt idx="18">
                  <c:v>1.8566697049314469E-2</c:v>
                </c:pt>
                <c:pt idx="19">
                  <c:v>1.2663915016640274E-2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0B-4D29-B9A2-40A9D866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794416"/>
        <c:axId val="1"/>
      </c:scatterChart>
      <c:valAx>
        <c:axId val="66079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79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43609022556390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D32559-6C32-ED88-EF6D-B261AE0B2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48</v>
      </c>
      <c r="D4" s="9" t="s">
        <v>48</v>
      </c>
    </row>
    <row r="6" spans="1:7" x14ac:dyDescent="0.2">
      <c r="A6" s="5" t="s">
        <v>1</v>
      </c>
    </row>
    <row r="7" spans="1:7" x14ac:dyDescent="0.2">
      <c r="A7" t="s">
        <v>2</v>
      </c>
      <c r="C7">
        <v>48323.409</v>
      </c>
    </row>
    <row r="8" spans="1:7" x14ac:dyDescent="0.2">
      <c r="A8" t="s">
        <v>3</v>
      </c>
      <c r="C8">
        <v>1.7595259999999999</v>
      </c>
      <c r="D8" s="29" t="s">
        <v>41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2.9882521955674524E-2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-2.5912124814197515E-6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60170.741209259257</v>
      </c>
    </row>
    <row r="15" spans="1:7" x14ac:dyDescent="0.2">
      <c r="A15" s="14" t="s">
        <v>17</v>
      </c>
      <c r="B15" s="12"/>
      <c r="C15" s="15">
        <f ca="1">(C7+C11)+(C8+C12)*INT(MAX(F21:F3532))</f>
        <v>60015.471933915018</v>
      </c>
      <c r="D15" s="16" t="s">
        <v>38</v>
      </c>
      <c r="E15" s="17">
        <f ca="1">ROUND(2*(E14-$C$7)/$C$8,0)/2+E13</f>
        <v>6734.5</v>
      </c>
    </row>
    <row r="16" spans="1:7" x14ac:dyDescent="0.2">
      <c r="A16" s="18" t="s">
        <v>4</v>
      </c>
      <c r="B16" s="12"/>
      <c r="C16" s="19">
        <f ca="1">+C8+C12</f>
        <v>1.7595234087875185</v>
      </c>
      <c r="D16" s="16" t="s">
        <v>39</v>
      </c>
      <c r="E16" s="26">
        <f ca="1">ROUND(2*(E14-$C$15)/$C$16,0)/2+E13</f>
        <v>89</v>
      </c>
    </row>
    <row r="17" spans="1:17" ht="13.5" thickBot="1" x14ac:dyDescent="0.25">
      <c r="A17" s="16" t="s">
        <v>29</v>
      </c>
      <c r="B17" s="12"/>
      <c r="C17" s="12">
        <f>COUNT(C21:C2190)</f>
        <v>20</v>
      </c>
      <c r="D17" s="16" t="s">
        <v>33</v>
      </c>
      <c r="E17" s="20">
        <f ca="1">+$C$15+$C$16*E16-15018.5-$C$9/24</f>
        <v>45153.965350630446</v>
      </c>
    </row>
    <row r="18" spans="1:17" ht="14.25" thickTop="1" thickBot="1" x14ac:dyDescent="0.25">
      <c r="A18" s="18" t="s">
        <v>5</v>
      </c>
      <c r="B18" s="12"/>
      <c r="C18" s="21">
        <f ca="1">+C15</f>
        <v>60015.471933915018</v>
      </c>
      <c r="D18" s="22">
        <f ca="1">+C16</f>
        <v>1.7595234087875185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36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30" t="s">
        <v>44</v>
      </c>
      <c r="B21" s="31" t="s">
        <v>45</v>
      </c>
      <c r="C21" s="36">
        <v>48323.409</v>
      </c>
      <c r="D21" s="30" t="s">
        <v>13</v>
      </c>
      <c r="E21">
        <f t="shared" ref="E21:E37" si="0">+(C21-C$7)/C$8</f>
        <v>0</v>
      </c>
      <c r="F21">
        <f t="shared" ref="F21:F39" si="1">ROUND(2*E21,0)/2</f>
        <v>0</v>
      </c>
      <c r="G21">
        <f t="shared" ref="G21:G37" si="2">+C21-(C$7+F21*C$8)</f>
        <v>0</v>
      </c>
      <c r="H21">
        <f t="shared" ref="H21:H39" si="3">+G21</f>
        <v>0</v>
      </c>
      <c r="O21">
        <f t="shared" ref="O21:O37" ca="1" si="4">+C$11+C$12*$F21</f>
        <v>2.9882521955674524E-2</v>
      </c>
      <c r="Q21" s="2">
        <f t="shared" ref="Q21:Q37" si="5">+C21-15018.5</f>
        <v>33304.909</v>
      </c>
    </row>
    <row r="22" spans="1:17" x14ac:dyDescent="0.2">
      <c r="A22" s="30" t="s">
        <v>44</v>
      </c>
      <c r="B22" s="31" t="s">
        <v>46</v>
      </c>
      <c r="C22" s="36">
        <v>48389.415999999997</v>
      </c>
      <c r="D22" s="30" t="s">
        <v>13</v>
      </c>
      <c r="E22">
        <f t="shared" si="0"/>
        <v>37.514080496677963</v>
      </c>
      <c r="F22">
        <f t="shared" si="1"/>
        <v>37.5</v>
      </c>
      <c r="G22">
        <f t="shared" si="2"/>
        <v>2.4774999998044223E-2</v>
      </c>
      <c r="H22">
        <f t="shared" si="3"/>
        <v>2.4774999998044223E-2</v>
      </c>
      <c r="O22">
        <f t="shared" ca="1" si="4"/>
        <v>2.9785351487621285E-2</v>
      </c>
      <c r="Q22" s="2">
        <f t="shared" si="5"/>
        <v>33370.915999999997</v>
      </c>
    </row>
    <row r="23" spans="1:17" x14ac:dyDescent="0.2">
      <c r="A23" s="30" t="s">
        <v>44</v>
      </c>
      <c r="B23" s="31" t="s">
        <v>45</v>
      </c>
      <c r="C23" s="36">
        <v>48402.644</v>
      </c>
      <c r="D23" s="30" t="s">
        <v>13</v>
      </c>
      <c r="E23">
        <f t="shared" si="0"/>
        <v>45.03201430385262</v>
      </c>
      <c r="F23">
        <f t="shared" si="1"/>
        <v>45</v>
      </c>
      <c r="G23">
        <f t="shared" si="2"/>
        <v>5.6329999999434222E-2</v>
      </c>
      <c r="H23">
        <f t="shared" si="3"/>
        <v>5.6329999999434222E-2</v>
      </c>
      <c r="O23">
        <f t="shared" ca="1" si="4"/>
        <v>2.9765917394010636E-2</v>
      </c>
      <c r="Q23" s="2">
        <f t="shared" si="5"/>
        <v>33384.144</v>
      </c>
    </row>
    <row r="24" spans="1:17" x14ac:dyDescent="0.2">
      <c r="A24" s="30" t="s">
        <v>44</v>
      </c>
      <c r="B24" s="31" t="s">
        <v>45</v>
      </c>
      <c r="C24" s="36">
        <v>48590.861000000004</v>
      </c>
      <c r="D24" s="30" t="s">
        <v>13</v>
      </c>
      <c r="E24">
        <f t="shared" si="0"/>
        <v>152.00230061960141</v>
      </c>
      <c r="F24">
        <f t="shared" si="1"/>
        <v>152</v>
      </c>
      <c r="G24">
        <f t="shared" si="2"/>
        <v>4.0480000025127083E-3</v>
      </c>
      <c r="H24">
        <f t="shared" si="3"/>
        <v>4.0480000025127083E-3</v>
      </c>
      <c r="O24">
        <f t="shared" ca="1" si="4"/>
        <v>2.9488657658498722E-2</v>
      </c>
      <c r="Q24" s="2">
        <f t="shared" si="5"/>
        <v>33572.361000000004</v>
      </c>
    </row>
    <row r="25" spans="1:17" x14ac:dyDescent="0.2">
      <c r="A25" s="30" t="s">
        <v>44</v>
      </c>
      <c r="B25" s="31" t="s">
        <v>46</v>
      </c>
      <c r="C25" s="36">
        <v>51980.585999999996</v>
      </c>
      <c r="D25" s="30" t="s">
        <v>13</v>
      </c>
      <c r="E25">
        <f t="shared" si="0"/>
        <v>2078.5012554517502</v>
      </c>
      <c r="F25">
        <f t="shared" si="1"/>
        <v>2078.5</v>
      </c>
      <c r="G25">
        <f t="shared" si="2"/>
        <v>2.2089999984018505E-3</v>
      </c>
      <c r="H25">
        <f t="shared" si="3"/>
        <v>2.2089999984018505E-3</v>
      </c>
      <c r="O25">
        <f t="shared" ca="1" si="4"/>
        <v>2.449668681304357E-2</v>
      </c>
      <c r="Q25" s="2">
        <f t="shared" si="5"/>
        <v>36962.085999999996</v>
      </c>
    </row>
    <row r="26" spans="1:17" x14ac:dyDescent="0.2">
      <c r="A26" s="30" t="s">
        <v>44</v>
      </c>
      <c r="B26" s="31" t="s">
        <v>45</v>
      </c>
      <c r="C26" s="36">
        <v>52250.74</v>
      </c>
      <c r="D26" s="30" t="s">
        <v>13</v>
      </c>
      <c r="E26">
        <f t="shared" si="0"/>
        <v>2232.0391969200787</v>
      </c>
      <c r="F26">
        <f t="shared" si="1"/>
        <v>2232</v>
      </c>
      <c r="G26">
        <f t="shared" si="2"/>
        <v>6.8967999999586027E-2</v>
      </c>
      <c r="H26">
        <f t="shared" si="3"/>
        <v>6.8967999999586027E-2</v>
      </c>
      <c r="O26">
        <f t="shared" ca="1" si="4"/>
        <v>2.4098935697145638E-2</v>
      </c>
      <c r="Q26" s="2">
        <f t="shared" si="5"/>
        <v>37232.239999999998</v>
      </c>
    </row>
    <row r="27" spans="1:17" x14ac:dyDescent="0.2">
      <c r="A27" s="30" t="s">
        <v>44</v>
      </c>
      <c r="B27" s="31" t="s">
        <v>45</v>
      </c>
      <c r="C27" s="36">
        <v>52623.722999999998</v>
      </c>
      <c r="D27" s="30" t="s">
        <v>13</v>
      </c>
      <c r="E27">
        <f t="shared" si="0"/>
        <v>2444.0184458769004</v>
      </c>
      <c r="F27">
        <f t="shared" si="1"/>
        <v>2444</v>
      </c>
      <c r="G27">
        <f t="shared" si="2"/>
        <v>3.2456000000820495E-2</v>
      </c>
      <c r="H27">
        <f t="shared" si="3"/>
        <v>3.2456000000820495E-2</v>
      </c>
      <c r="O27">
        <f t="shared" ca="1" si="4"/>
        <v>2.3549598651084649E-2</v>
      </c>
      <c r="Q27" s="2">
        <f t="shared" si="5"/>
        <v>37605.222999999998</v>
      </c>
    </row>
    <row r="28" spans="1:17" x14ac:dyDescent="0.2">
      <c r="A28" s="30" t="s">
        <v>44</v>
      </c>
      <c r="B28" s="31" t="s">
        <v>46</v>
      </c>
      <c r="C28" s="36">
        <v>52645.688000000002</v>
      </c>
      <c r="D28" s="30" t="s">
        <v>13</v>
      </c>
      <c r="E28">
        <f t="shared" si="0"/>
        <v>2456.5019215402344</v>
      </c>
      <c r="F28">
        <f t="shared" si="1"/>
        <v>2456.5</v>
      </c>
      <c r="G28">
        <f t="shared" si="2"/>
        <v>3.3810000022640452E-3</v>
      </c>
      <c r="H28">
        <f t="shared" si="3"/>
        <v>3.3810000022640452E-3</v>
      </c>
      <c r="O28">
        <f t="shared" ca="1" si="4"/>
        <v>2.3517208495066905E-2</v>
      </c>
      <c r="Q28" s="2">
        <f t="shared" si="5"/>
        <v>37627.188000000002</v>
      </c>
    </row>
    <row r="29" spans="1:17" x14ac:dyDescent="0.2">
      <c r="A29" s="30" t="s">
        <v>44</v>
      </c>
      <c r="B29" s="31" t="s">
        <v>45</v>
      </c>
      <c r="C29" s="36">
        <v>52727.561999999998</v>
      </c>
      <c r="D29" s="30" t="s">
        <v>13</v>
      </c>
      <c r="E29">
        <f t="shared" si="0"/>
        <v>2503.0337715953037</v>
      </c>
      <c r="F29">
        <f t="shared" si="1"/>
        <v>2503</v>
      </c>
      <c r="G29">
        <f t="shared" si="2"/>
        <v>5.9421999998448882E-2</v>
      </c>
      <c r="H29">
        <f t="shared" si="3"/>
        <v>5.9421999998448882E-2</v>
      </c>
      <c r="O29">
        <f t="shared" ca="1" si="4"/>
        <v>2.3396717114680887E-2</v>
      </c>
      <c r="Q29" s="2">
        <f t="shared" si="5"/>
        <v>37709.061999999998</v>
      </c>
    </row>
    <row r="30" spans="1:17" x14ac:dyDescent="0.2">
      <c r="A30" s="30" t="s">
        <v>44</v>
      </c>
      <c r="B30" s="31" t="s">
        <v>46</v>
      </c>
      <c r="C30" s="36">
        <v>53018.676999999996</v>
      </c>
      <c r="D30" s="30" t="s">
        <v>13</v>
      </c>
      <c r="E30">
        <f t="shared" si="0"/>
        <v>2668.4845805063392</v>
      </c>
      <c r="F30">
        <f t="shared" si="1"/>
        <v>2668.5</v>
      </c>
      <c r="G30">
        <f t="shared" si="2"/>
        <v>-2.7131000002555083E-2</v>
      </c>
      <c r="H30">
        <f t="shared" si="3"/>
        <v>-2.7131000002555083E-2</v>
      </c>
      <c r="O30">
        <f t="shared" ca="1" si="4"/>
        <v>2.2967871449005917E-2</v>
      </c>
      <c r="Q30" s="2">
        <f t="shared" si="5"/>
        <v>38000.176999999996</v>
      </c>
    </row>
    <row r="31" spans="1:17" x14ac:dyDescent="0.2">
      <c r="A31" s="30" t="s">
        <v>44</v>
      </c>
      <c r="B31" s="31" t="s">
        <v>46</v>
      </c>
      <c r="C31" s="36">
        <v>53115.502999999997</v>
      </c>
      <c r="D31" s="30" t="s">
        <v>13</v>
      </c>
      <c r="E31">
        <f t="shared" si="0"/>
        <v>2723.5141737035983</v>
      </c>
      <c r="F31">
        <f t="shared" si="1"/>
        <v>2723.5</v>
      </c>
      <c r="G31">
        <f t="shared" si="2"/>
        <v>2.4938999995356426E-2</v>
      </c>
      <c r="H31">
        <f t="shared" si="3"/>
        <v>2.4938999995356426E-2</v>
      </c>
      <c r="O31">
        <f t="shared" ca="1" si="4"/>
        <v>2.2825354762527832E-2</v>
      </c>
      <c r="Q31" s="2">
        <f t="shared" si="5"/>
        <v>38097.002999999997</v>
      </c>
    </row>
    <row r="32" spans="1:17" x14ac:dyDescent="0.2">
      <c r="A32" s="30" t="s">
        <v>44</v>
      </c>
      <c r="B32" s="31" t="s">
        <v>45</v>
      </c>
      <c r="C32" s="36">
        <v>53251.9</v>
      </c>
      <c r="D32" s="30" t="s">
        <v>13</v>
      </c>
      <c r="E32">
        <f t="shared" si="0"/>
        <v>2801.0333464808145</v>
      </c>
      <c r="F32">
        <f t="shared" si="1"/>
        <v>2801</v>
      </c>
      <c r="G32">
        <f t="shared" si="2"/>
        <v>5.8673999999882653E-2</v>
      </c>
      <c r="H32">
        <f t="shared" si="3"/>
        <v>5.8673999999882653E-2</v>
      </c>
      <c r="O32">
        <f t="shared" ca="1" si="4"/>
        <v>2.2624535795217799E-2</v>
      </c>
      <c r="Q32" s="2">
        <f t="shared" si="5"/>
        <v>38233.4</v>
      </c>
    </row>
    <row r="33" spans="1:17" x14ac:dyDescent="0.2">
      <c r="A33" s="30" t="s">
        <v>44</v>
      </c>
      <c r="B33" s="31" t="s">
        <v>45</v>
      </c>
      <c r="C33" s="36">
        <v>53362.718999999997</v>
      </c>
      <c r="D33" s="30" t="s">
        <v>13</v>
      </c>
      <c r="E33">
        <f t="shared" si="0"/>
        <v>2864.0156496692848</v>
      </c>
      <c r="F33">
        <f t="shared" si="1"/>
        <v>2864</v>
      </c>
      <c r="G33">
        <f t="shared" si="2"/>
        <v>2.7535999994142912E-2</v>
      </c>
      <c r="H33">
        <f t="shared" si="3"/>
        <v>2.7535999994142912E-2</v>
      </c>
      <c r="O33">
        <f t="shared" ca="1" si="4"/>
        <v>2.2461289408888356E-2</v>
      </c>
      <c r="Q33" s="2">
        <f t="shared" si="5"/>
        <v>38344.218999999997</v>
      </c>
    </row>
    <row r="34" spans="1:17" x14ac:dyDescent="0.2">
      <c r="A34" s="30" t="s">
        <v>44</v>
      </c>
      <c r="B34" s="31" t="s">
        <v>46</v>
      </c>
      <c r="C34" s="36">
        <v>53444.538</v>
      </c>
      <c r="D34" s="30" t="s">
        <v>13</v>
      </c>
      <c r="E34">
        <f t="shared" si="0"/>
        <v>2910.5162413058979</v>
      </c>
      <c r="F34">
        <f t="shared" si="1"/>
        <v>2910.5</v>
      </c>
      <c r="G34">
        <f t="shared" si="2"/>
        <v>2.8577000004588626E-2</v>
      </c>
      <c r="H34">
        <f t="shared" si="3"/>
        <v>2.8577000004588626E-2</v>
      </c>
      <c r="O34">
        <f t="shared" ca="1" si="4"/>
        <v>2.2340798028502338E-2</v>
      </c>
      <c r="Q34" s="2">
        <f t="shared" si="5"/>
        <v>38426.038</v>
      </c>
    </row>
    <row r="35" spans="1:17" x14ac:dyDescent="0.2">
      <c r="A35" s="30" t="s">
        <v>44</v>
      </c>
      <c r="B35" s="31" t="s">
        <v>45</v>
      </c>
      <c r="C35" s="36">
        <v>53466.55</v>
      </c>
      <c r="D35" s="30" t="s">
        <v>13</v>
      </c>
      <c r="E35">
        <f t="shared" si="0"/>
        <v>2923.0264287086429</v>
      </c>
      <c r="F35">
        <f t="shared" si="1"/>
        <v>2923</v>
      </c>
      <c r="G35">
        <f t="shared" si="2"/>
        <v>4.65020000046934E-2</v>
      </c>
      <c r="H35">
        <f t="shared" si="3"/>
        <v>4.65020000046934E-2</v>
      </c>
      <c r="O35">
        <f t="shared" ca="1" si="4"/>
        <v>2.230840787248459E-2</v>
      </c>
      <c r="Q35" s="2">
        <f t="shared" si="5"/>
        <v>38448.050000000003</v>
      </c>
    </row>
    <row r="36" spans="1:17" x14ac:dyDescent="0.2">
      <c r="A36" s="30" t="s">
        <v>47</v>
      </c>
      <c r="B36" s="31" t="s">
        <v>46</v>
      </c>
      <c r="C36" s="36">
        <v>54111.373</v>
      </c>
      <c r="D36" s="30">
        <v>5.9999999999999995E-4</v>
      </c>
      <c r="E36">
        <f t="shared" si="0"/>
        <v>3289.5018317433219</v>
      </c>
      <c r="F36">
        <f t="shared" si="1"/>
        <v>3289.5</v>
      </c>
      <c r="G36">
        <f t="shared" si="2"/>
        <v>3.2229999997070991E-3</v>
      </c>
      <c r="H36">
        <f t="shared" si="3"/>
        <v>3.2229999997070991E-3</v>
      </c>
      <c r="O36">
        <f t="shared" ca="1" si="4"/>
        <v>2.1358728498044252E-2</v>
      </c>
      <c r="Q36" s="2">
        <f t="shared" si="5"/>
        <v>39092.873</v>
      </c>
    </row>
    <row r="37" spans="1:17" x14ac:dyDescent="0.2">
      <c r="A37" s="30" t="s">
        <v>47</v>
      </c>
      <c r="B37" s="31" t="s">
        <v>45</v>
      </c>
      <c r="C37" s="36">
        <v>55604.365299999998</v>
      </c>
      <c r="D37" s="30">
        <v>2.9999999999999997E-4</v>
      </c>
      <c r="E37">
        <f t="shared" si="0"/>
        <v>4138.0214330450353</v>
      </c>
      <c r="F37">
        <f t="shared" si="1"/>
        <v>4138</v>
      </c>
      <c r="G37">
        <f t="shared" si="2"/>
        <v>3.7711999997554813E-2</v>
      </c>
      <c r="H37">
        <f t="shared" si="3"/>
        <v>3.7711999997554813E-2</v>
      </c>
      <c r="O37">
        <f t="shared" ca="1" si="4"/>
        <v>1.9160084707559592E-2</v>
      </c>
      <c r="Q37" s="2">
        <f t="shared" si="5"/>
        <v>40585.865299999998</v>
      </c>
    </row>
    <row r="38" spans="1:17" x14ac:dyDescent="0.2">
      <c r="A38" s="32" t="s">
        <v>49</v>
      </c>
      <c r="B38" s="33" t="s">
        <v>46</v>
      </c>
      <c r="C38" s="37">
        <v>55992.285770000002</v>
      </c>
      <c r="D38" s="32">
        <v>3.5E-4</v>
      </c>
      <c r="E38">
        <f>+(C38-C$7)/C$8</f>
        <v>4358.4901672382239</v>
      </c>
      <c r="F38">
        <f t="shared" si="1"/>
        <v>4358.5</v>
      </c>
      <c r="G38">
        <f>+C38-(C$7+F38*C$8)</f>
        <v>-1.7300999999861233E-2</v>
      </c>
      <c r="H38">
        <f t="shared" si="3"/>
        <v>-1.7300999999861233E-2</v>
      </c>
      <c r="O38">
        <f ca="1">+C$11+C$12*$F38</f>
        <v>1.8588722355406539E-2</v>
      </c>
      <c r="Q38" s="2">
        <f>+C38-15018.5</f>
        <v>40973.785770000002</v>
      </c>
    </row>
    <row r="39" spans="1:17" x14ac:dyDescent="0.2">
      <c r="A39" s="32" t="s">
        <v>49</v>
      </c>
      <c r="B39" s="33" t="s">
        <v>45</v>
      </c>
      <c r="C39" s="37">
        <v>56007.294840000002</v>
      </c>
      <c r="D39" s="32">
        <v>1.3799999999999999E-3</v>
      </c>
      <c r="E39">
        <f>+(C39-C$7)/C$8</f>
        <v>4367.0203452520755</v>
      </c>
      <c r="F39">
        <f t="shared" si="1"/>
        <v>4367</v>
      </c>
      <c r="G39">
        <f>+C39-(C$7+F39*C$8)</f>
        <v>3.5798000004433561E-2</v>
      </c>
      <c r="H39">
        <f t="shared" si="3"/>
        <v>3.5798000004433561E-2</v>
      </c>
      <c r="O39">
        <f ca="1">+C$11+C$12*$F39</f>
        <v>1.8566697049314469E-2</v>
      </c>
      <c r="Q39" s="2">
        <f>+C39-15018.5</f>
        <v>40988.794840000002</v>
      </c>
    </row>
    <row r="40" spans="1:17" x14ac:dyDescent="0.2">
      <c r="A40" s="34" t="s">
        <v>50</v>
      </c>
      <c r="B40" s="34" t="s">
        <v>45</v>
      </c>
      <c r="C40" s="38">
        <v>60015.453000000212</v>
      </c>
      <c r="D40" s="35">
        <v>7.0000000000000001E-3</v>
      </c>
      <c r="E40">
        <f>+(C40-C$7)/C$8</f>
        <v>6644.9964365404167</v>
      </c>
      <c r="F40">
        <f t="shared" ref="F40" si="6">ROUND(2*E40,0)/2</f>
        <v>6645</v>
      </c>
      <c r="G40">
        <f>+C40-(C$7+F40*C$8)</f>
        <v>-6.2699997870367952E-3</v>
      </c>
      <c r="H40">
        <f t="shared" ref="H40" si="7">+G40</f>
        <v>-6.2699997870367952E-3</v>
      </c>
      <c r="O40">
        <f ca="1">+C$11+C$12*$F40</f>
        <v>1.2663915016640274E-2</v>
      </c>
      <c r="Q40" s="2">
        <f>+C40-15018.5</f>
        <v>44996.953000000212</v>
      </c>
    </row>
    <row r="41" spans="1:17" x14ac:dyDescent="0.2">
      <c r="C41" s="39"/>
      <c r="D41" s="10"/>
    </row>
    <row r="42" spans="1:17" x14ac:dyDescent="0.2">
      <c r="C42" s="39"/>
      <c r="D42" s="10"/>
    </row>
    <row r="43" spans="1:17" x14ac:dyDescent="0.2">
      <c r="C43" s="39"/>
      <c r="D43" s="10"/>
    </row>
    <row r="44" spans="1:17" x14ac:dyDescent="0.2">
      <c r="C44" s="39"/>
      <c r="D44" s="10"/>
    </row>
    <row r="45" spans="1:17" x14ac:dyDescent="0.2">
      <c r="C45" s="39"/>
      <c r="D45" s="10"/>
    </row>
    <row r="46" spans="1:17" x14ac:dyDescent="0.2">
      <c r="C46" s="39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2023-08-14T05:47:20Z</dcterms:modified>
</cp:coreProperties>
</file>