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EA5DC0-F880-41E4-9CB5-0677D898FECB}" xr6:coauthVersionLast="47" xr6:coauthVersionMax="47" xr10:uidLastSave="{00000000-0000-0000-0000-000000000000}"/>
  <bookViews>
    <workbookView xWindow="14640" yWindow="390" windowWidth="13995" windowHeight="14325" xr2:uid="{00000000-000D-0000-FFFF-FFFF00000000}"/>
  </bookViews>
  <sheets>
    <sheet name="Active" sheetId="7" r:id="rId1"/>
    <sheet name="A (old)" sheetId="1" r:id="rId2"/>
    <sheet name="B" sheetId="2" r:id="rId3"/>
    <sheet name="BAV" sheetId="8" r:id="rId4"/>
    <sheet name="C" sheetId="3" r:id="rId5"/>
    <sheet name="D" sheetId="4" r:id="rId6"/>
    <sheet name="E" sheetId="5" r:id="rId7"/>
    <sheet name="E (2)" sheetId="6" r:id="rId8"/>
  </sheets>
  <calcPr calcId="181029"/>
</workbook>
</file>

<file path=xl/calcChain.xml><?xml version="1.0" encoding="utf-8"?>
<calcChain xmlns="http://schemas.openxmlformats.org/spreadsheetml/2006/main">
  <c r="E76" i="7" l="1"/>
  <c r="F76" i="7" s="1"/>
  <c r="G76" i="7" s="1"/>
  <c r="Q76" i="7"/>
  <c r="E77" i="7"/>
  <c r="F77" i="7"/>
  <c r="G77" i="7" s="1"/>
  <c r="Q77" i="7"/>
  <c r="E78" i="7"/>
  <c r="F78" i="7"/>
  <c r="G78" i="7"/>
  <c r="K78" i="7" s="1"/>
  <c r="Q78" i="7"/>
  <c r="Q75" i="7"/>
  <c r="Q74" i="7"/>
  <c r="D9" i="7"/>
  <c r="C9" i="7"/>
  <c r="Q73" i="7"/>
  <c r="Q70" i="7"/>
  <c r="Q71" i="7"/>
  <c r="Q72" i="7"/>
  <c r="G52" i="8"/>
  <c r="C52" i="8"/>
  <c r="G51" i="8"/>
  <c r="C51" i="8"/>
  <c r="G50" i="8"/>
  <c r="C50" i="8"/>
  <c r="G49" i="8"/>
  <c r="C49" i="8"/>
  <c r="G48" i="8"/>
  <c r="C48" i="8"/>
  <c r="G47" i="8"/>
  <c r="C47" i="8"/>
  <c r="G46" i="8"/>
  <c r="C46" i="8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54" i="8"/>
  <c r="C54" i="8"/>
  <c r="E54" i="8"/>
  <c r="G37" i="8"/>
  <c r="C37" i="8"/>
  <c r="G36" i="8"/>
  <c r="C36" i="8"/>
  <c r="G53" i="8"/>
  <c r="C53" i="8"/>
  <c r="E53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G12" i="8"/>
  <c r="C12" i="8"/>
  <c r="G11" i="8"/>
  <c r="C11" i="8"/>
  <c r="H52" i="8"/>
  <c r="D52" i="8"/>
  <c r="B52" i="8"/>
  <c r="A52" i="8"/>
  <c r="H51" i="8"/>
  <c r="B51" i="8"/>
  <c r="D51" i="8"/>
  <c r="A51" i="8"/>
  <c r="H50" i="8"/>
  <c r="D50" i="8"/>
  <c r="B50" i="8"/>
  <c r="A50" i="8"/>
  <c r="H49" i="8"/>
  <c r="B49" i="8"/>
  <c r="D49" i="8"/>
  <c r="A49" i="8"/>
  <c r="H48" i="8"/>
  <c r="D48" i="8"/>
  <c r="B48" i="8"/>
  <c r="A48" i="8"/>
  <c r="H47" i="8"/>
  <c r="B47" i="8"/>
  <c r="D47" i="8"/>
  <c r="A47" i="8"/>
  <c r="H46" i="8"/>
  <c r="D46" i="8"/>
  <c r="B46" i="8"/>
  <c r="A46" i="8"/>
  <c r="H45" i="8"/>
  <c r="B45" i="8"/>
  <c r="D45" i="8"/>
  <c r="A45" i="8"/>
  <c r="H44" i="8"/>
  <c r="D44" i="8"/>
  <c r="B44" i="8"/>
  <c r="A44" i="8"/>
  <c r="H43" i="8"/>
  <c r="B43" i="8"/>
  <c r="D43" i="8"/>
  <c r="A43" i="8"/>
  <c r="H42" i="8"/>
  <c r="D42" i="8"/>
  <c r="B42" i="8"/>
  <c r="A42" i="8"/>
  <c r="H41" i="8"/>
  <c r="B41" i="8"/>
  <c r="D41" i="8"/>
  <c r="A41" i="8"/>
  <c r="H40" i="8"/>
  <c r="D40" i="8"/>
  <c r="B40" i="8"/>
  <c r="A40" i="8"/>
  <c r="H39" i="8"/>
  <c r="B39" i="8"/>
  <c r="D39" i="8"/>
  <c r="A39" i="8"/>
  <c r="H38" i="8"/>
  <c r="D38" i="8"/>
  <c r="B38" i="8"/>
  <c r="A38" i="8"/>
  <c r="H54" i="8"/>
  <c r="B54" i="8"/>
  <c r="D54" i="8"/>
  <c r="A54" i="8"/>
  <c r="H37" i="8"/>
  <c r="D37" i="8"/>
  <c r="B37" i="8"/>
  <c r="A37" i="8"/>
  <c r="H36" i="8"/>
  <c r="B36" i="8"/>
  <c r="D36" i="8"/>
  <c r="A36" i="8"/>
  <c r="H53" i="8"/>
  <c r="D53" i="8"/>
  <c r="B53" i="8"/>
  <c r="A53" i="8"/>
  <c r="H35" i="8"/>
  <c r="B35" i="8"/>
  <c r="D35" i="8"/>
  <c r="A35" i="8"/>
  <c r="H34" i="8"/>
  <c r="D34" i="8"/>
  <c r="B34" i="8"/>
  <c r="A34" i="8"/>
  <c r="H33" i="8"/>
  <c r="B33" i="8"/>
  <c r="D33" i="8"/>
  <c r="A33" i="8"/>
  <c r="H32" i="8"/>
  <c r="D32" i="8"/>
  <c r="B32" i="8"/>
  <c r="A32" i="8"/>
  <c r="H31" i="8"/>
  <c r="B31" i="8"/>
  <c r="D31" i="8"/>
  <c r="A31" i="8"/>
  <c r="H30" i="8"/>
  <c r="D30" i="8"/>
  <c r="B30" i="8"/>
  <c r="A30" i="8"/>
  <c r="H29" i="8"/>
  <c r="B29" i="8"/>
  <c r="D29" i="8"/>
  <c r="A29" i="8"/>
  <c r="H28" i="8"/>
  <c r="D28" i="8"/>
  <c r="B28" i="8"/>
  <c r="A28" i="8"/>
  <c r="H27" i="8"/>
  <c r="B27" i="8"/>
  <c r="D27" i="8"/>
  <c r="A27" i="8"/>
  <c r="H26" i="8"/>
  <c r="D26" i="8"/>
  <c r="B26" i="8"/>
  <c r="A26" i="8"/>
  <c r="H25" i="8"/>
  <c r="B25" i="8"/>
  <c r="D25" i="8"/>
  <c r="A25" i="8"/>
  <c r="H24" i="8"/>
  <c r="D24" i="8"/>
  <c r="B24" i="8"/>
  <c r="A24" i="8"/>
  <c r="H23" i="8"/>
  <c r="B23" i="8"/>
  <c r="D23" i="8"/>
  <c r="A23" i="8"/>
  <c r="H22" i="8"/>
  <c r="D22" i="8"/>
  <c r="B22" i="8"/>
  <c r="A22" i="8"/>
  <c r="H21" i="8"/>
  <c r="B21" i="8"/>
  <c r="D21" i="8"/>
  <c r="A21" i="8"/>
  <c r="H20" i="8"/>
  <c r="D20" i="8"/>
  <c r="B20" i="8"/>
  <c r="A20" i="8"/>
  <c r="H19" i="8"/>
  <c r="B19" i="8"/>
  <c r="D19" i="8"/>
  <c r="A19" i="8"/>
  <c r="H18" i="8"/>
  <c r="D18" i="8"/>
  <c r="B18" i="8"/>
  <c r="A18" i="8"/>
  <c r="H17" i="8"/>
  <c r="B17" i="8"/>
  <c r="D17" i="8"/>
  <c r="A17" i="8"/>
  <c r="H16" i="8"/>
  <c r="D16" i="8"/>
  <c r="B16" i="8"/>
  <c r="A16" i="8"/>
  <c r="H15" i="8"/>
  <c r="B15" i="8"/>
  <c r="D15" i="8"/>
  <c r="A15" i="8"/>
  <c r="H14" i="8"/>
  <c r="D14" i="8"/>
  <c r="B14" i="8"/>
  <c r="A14" i="8"/>
  <c r="H13" i="8"/>
  <c r="B13" i="8"/>
  <c r="D13" i="8"/>
  <c r="A13" i="8"/>
  <c r="H12" i="8"/>
  <c r="D12" i="8"/>
  <c r="B12" i="8"/>
  <c r="A12" i="8"/>
  <c r="H11" i="8"/>
  <c r="B11" i="8"/>
  <c r="D11" i="8"/>
  <c r="A11" i="8"/>
  <c r="Q69" i="7"/>
  <c r="Q68" i="7"/>
  <c r="Q67" i="7"/>
  <c r="E22" i="7"/>
  <c r="F22" i="7" s="1"/>
  <c r="Q44" i="7"/>
  <c r="Q66" i="7"/>
  <c r="Q59" i="7"/>
  <c r="Q63" i="7"/>
  <c r="Q64" i="7"/>
  <c r="Q65" i="7"/>
  <c r="F16" i="7"/>
  <c r="C17" i="7"/>
  <c r="Q61" i="7"/>
  <c r="Q62" i="7"/>
  <c r="Q60" i="7"/>
  <c r="Q57" i="7"/>
  <c r="Q58" i="7"/>
  <c r="Q21" i="7"/>
  <c r="Q23" i="7"/>
  <c r="Q24" i="7"/>
  <c r="Q25" i="7"/>
  <c r="Q26" i="7"/>
  <c r="Q27" i="7"/>
  <c r="Q28" i="7"/>
  <c r="Q29" i="7"/>
  <c r="Q30" i="7"/>
  <c r="Q52" i="7"/>
  <c r="C7" i="7"/>
  <c r="E75" i="7" s="1"/>
  <c r="F75" i="7" s="1"/>
  <c r="G75" i="7" s="1"/>
  <c r="Q22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5" i="7"/>
  <c r="Q46" i="7"/>
  <c r="Q47" i="7"/>
  <c r="Q48" i="7"/>
  <c r="Q49" i="7"/>
  <c r="Q50" i="7"/>
  <c r="Q51" i="7"/>
  <c r="Q53" i="7"/>
  <c r="Q54" i="7"/>
  <c r="Q55" i="7"/>
  <c r="Q56" i="7"/>
  <c r="F31" i="6"/>
  <c r="F35" i="6"/>
  <c r="F38" i="6"/>
  <c r="G38" i="6"/>
  <c r="F43" i="6"/>
  <c r="C7" i="6"/>
  <c r="E22" i="6"/>
  <c r="F22" i="6"/>
  <c r="E23" i="6"/>
  <c r="F23" i="6"/>
  <c r="E25" i="6"/>
  <c r="F25" i="6"/>
  <c r="G25" i="6"/>
  <c r="E26" i="6"/>
  <c r="F26" i="6"/>
  <c r="E27" i="6"/>
  <c r="F27" i="6"/>
  <c r="E30" i="6"/>
  <c r="F30" i="6"/>
  <c r="G30" i="6"/>
  <c r="E31" i="6"/>
  <c r="E32" i="6"/>
  <c r="F32" i="6"/>
  <c r="G32" i="6"/>
  <c r="E35" i="6"/>
  <c r="E36" i="6"/>
  <c r="F36" i="6"/>
  <c r="G36" i="6"/>
  <c r="J36" i="6"/>
  <c r="E38" i="6"/>
  <c r="E39" i="6"/>
  <c r="F39" i="6"/>
  <c r="E42" i="6"/>
  <c r="F42" i="6"/>
  <c r="G42" i="6"/>
  <c r="E43" i="6"/>
  <c r="E44" i="6"/>
  <c r="F44" i="6"/>
  <c r="G44" i="6"/>
  <c r="E21" i="6"/>
  <c r="F21" i="6"/>
  <c r="C18" i="6"/>
  <c r="Q21" i="6"/>
  <c r="Q22" i="6"/>
  <c r="Q23" i="6"/>
  <c r="Q24" i="6"/>
  <c r="Q25" i="6"/>
  <c r="Q26" i="6"/>
  <c r="Q27" i="6"/>
  <c r="Q28" i="6"/>
  <c r="Q29" i="6"/>
  <c r="I30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E25" i="5"/>
  <c r="F25" i="5"/>
  <c r="E30" i="5"/>
  <c r="F30" i="5"/>
  <c r="E31" i="5"/>
  <c r="F31" i="5"/>
  <c r="E35" i="5"/>
  <c r="F35" i="5"/>
  <c r="G35" i="5"/>
  <c r="J35" i="5"/>
  <c r="E41" i="5"/>
  <c r="F41" i="5"/>
  <c r="G41" i="5"/>
  <c r="K41" i="5"/>
  <c r="E42" i="5"/>
  <c r="F42" i="5"/>
  <c r="E44" i="5"/>
  <c r="F44" i="5"/>
  <c r="C7" i="5"/>
  <c r="E26" i="5"/>
  <c r="F26" i="5"/>
  <c r="G25" i="5"/>
  <c r="I25" i="5"/>
  <c r="C18" i="5"/>
  <c r="Q21" i="5"/>
  <c r="Q22" i="5"/>
  <c r="Q23" i="5"/>
  <c r="R23" i="5"/>
  <c r="Q24" i="5"/>
  <c r="R24" i="5"/>
  <c r="S24" i="5"/>
  <c r="Q25" i="5"/>
  <c r="R25" i="5"/>
  <c r="Q26" i="5"/>
  <c r="R26" i="5"/>
  <c r="S26" i="5"/>
  <c r="Q27" i="5"/>
  <c r="R27" i="5"/>
  <c r="S27" i="5"/>
  <c r="Q28" i="5"/>
  <c r="R28" i="5"/>
  <c r="S28" i="5"/>
  <c r="Q29" i="5"/>
  <c r="R29" i="5"/>
  <c r="Q30" i="5"/>
  <c r="R30" i="5"/>
  <c r="Q31" i="5"/>
  <c r="R31" i="5"/>
  <c r="S31" i="5"/>
  <c r="Q32" i="5"/>
  <c r="R32" i="5"/>
  <c r="S32" i="5"/>
  <c r="Q33" i="5"/>
  <c r="R33" i="5"/>
  <c r="S33" i="5"/>
  <c r="Q34" i="5"/>
  <c r="R34" i="5"/>
  <c r="Q35" i="5"/>
  <c r="R35" i="5"/>
  <c r="S35" i="5"/>
  <c r="Q36" i="5"/>
  <c r="R36" i="5"/>
  <c r="Q37" i="5"/>
  <c r="R37" i="5"/>
  <c r="S37" i="5"/>
  <c r="Q38" i="5"/>
  <c r="R38" i="5"/>
  <c r="Q39" i="5"/>
  <c r="R39" i="5"/>
  <c r="S39" i="5"/>
  <c r="Q40" i="5"/>
  <c r="R40" i="5"/>
  <c r="S40" i="5"/>
  <c r="Q41" i="5"/>
  <c r="R41" i="5"/>
  <c r="S41" i="5"/>
  <c r="Q42" i="5"/>
  <c r="R42" i="5"/>
  <c r="Q43" i="5"/>
  <c r="R43" i="5"/>
  <c r="S43" i="5"/>
  <c r="Q44" i="5"/>
  <c r="R44" i="5"/>
  <c r="S44" i="5"/>
  <c r="Q45" i="5"/>
  <c r="R45" i="5"/>
  <c r="S45" i="5"/>
  <c r="C7" i="4"/>
  <c r="E23" i="4"/>
  <c r="C8" i="4"/>
  <c r="E28" i="4"/>
  <c r="F28" i="4"/>
  <c r="G28" i="4"/>
  <c r="E22" i="4"/>
  <c r="F22" i="4"/>
  <c r="F23" i="4"/>
  <c r="E24" i="4"/>
  <c r="F24" i="4"/>
  <c r="E27" i="4"/>
  <c r="F27" i="4"/>
  <c r="E31" i="4"/>
  <c r="F31" i="4"/>
  <c r="E34" i="4"/>
  <c r="F34" i="4"/>
  <c r="G34" i="4"/>
  <c r="E36" i="4"/>
  <c r="F36" i="4"/>
  <c r="E38" i="4"/>
  <c r="F38" i="4"/>
  <c r="E40" i="4"/>
  <c r="F40" i="4"/>
  <c r="E43" i="4"/>
  <c r="F43" i="4"/>
  <c r="C18" i="4"/>
  <c r="Q21" i="4"/>
  <c r="Q22" i="4"/>
  <c r="Q23" i="4"/>
  <c r="Q24" i="4"/>
  <c r="Q25" i="4"/>
  <c r="Q26" i="4"/>
  <c r="Q27" i="4"/>
  <c r="I28" i="4"/>
  <c r="Q28" i="4"/>
  <c r="Q29" i="4"/>
  <c r="Q30" i="4"/>
  <c r="Q32" i="4"/>
  <c r="Q33" i="4"/>
  <c r="Q34" i="4"/>
  <c r="Q37" i="4"/>
  <c r="Q38" i="4"/>
  <c r="Q41" i="4"/>
  <c r="Q43" i="4"/>
  <c r="Q31" i="4"/>
  <c r="Q35" i="4"/>
  <c r="Q36" i="4"/>
  <c r="Q39" i="4"/>
  <c r="Q40" i="4"/>
  <c r="Q42" i="4"/>
  <c r="Q44" i="4"/>
  <c r="Q45" i="4"/>
  <c r="C7" i="3"/>
  <c r="C8" i="3"/>
  <c r="C18" i="3"/>
  <c r="Q21" i="3"/>
  <c r="Q22" i="3"/>
  <c r="E23" i="3"/>
  <c r="F23" i="3"/>
  <c r="Q23" i="3"/>
  <c r="Q24" i="3"/>
  <c r="Q25" i="3"/>
  <c r="E26" i="3"/>
  <c r="F26" i="3"/>
  <c r="Q26" i="3"/>
  <c r="Q27" i="3"/>
  <c r="Q28" i="3"/>
  <c r="E29" i="3"/>
  <c r="F29" i="3"/>
  <c r="Q29" i="3"/>
  <c r="Q30" i="3"/>
  <c r="E31" i="3"/>
  <c r="F31" i="3"/>
  <c r="Q31" i="3"/>
  <c r="E32" i="3"/>
  <c r="F32" i="3"/>
  <c r="Q32" i="3"/>
  <c r="Q33" i="3"/>
  <c r="E34" i="3"/>
  <c r="F34" i="3"/>
  <c r="Q34" i="3"/>
  <c r="Q35" i="3"/>
  <c r="Q36" i="3"/>
  <c r="E37" i="3"/>
  <c r="F37" i="3"/>
  <c r="Q37" i="3"/>
  <c r="Q38" i="3"/>
  <c r="Q39" i="3"/>
  <c r="Q40" i="3"/>
  <c r="E41" i="3"/>
  <c r="F41" i="3"/>
  <c r="Q41" i="3"/>
  <c r="Q42" i="3"/>
  <c r="Q43" i="3"/>
  <c r="Q44" i="3"/>
  <c r="E45" i="3"/>
  <c r="F45" i="3"/>
  <c r="Q45" i="3"/>
  <c r="C7" i="2"/>
  <c r="C8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5" i="1"/>
  <c r="F25" i="1"/>
  <c r="E29" i="1"/>
  <c r="F29" i="1"/>
  <c r="E30" i="1"/>
  <c r="F30" i="1"/>
  <c r="E34" i="1"/>
  <c r="F34" i="1"/>
  <c r="G34" i="1"/>
  <c r="E37" i="1"/>
  <c r="F37" i="1"/>
  <c r="E38" i="1"/>
  <c r="F38" i="1"/>
  <c r="E41" i="1"/>
  <c r="F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C7" i="1"/>
  <c r="E22" i="1"/>
  <c r="F22" i="1"/>
  <c r="G22" i="1"/>
  <c r="C8" i="1"/>
  <c r="E21" i="1"/>
  <c r="C18" i="1"/>
  <c r="Q21" i="1"/>
  <c r="N22" i="1"/>
  <c r="I34" i="1"/>
  <c r="G21" i="1"/>
  <c r="E42" i="1"/>
  <c r="F42" i="1"/>
  <c r="E33" i="1"/>
  <c r="F33" i="1"/>
  <c r="G28" i="1"/>
  <c r="E23" i="1"/>
  <c r="F23" i="1"/>
  <c r="G23" i="2"/>
  <c r="E22" i="2"/>
  <c r="F22" i="2"/>
  <c r="G22" i="2"/>
  <c r="E24" i="2"/>
  <c r="F24" i="2"/>
  <c r="E26" i="2"/>
  <c r="F26" i="2"/>
  <c r="E28" i="2"/>
  <c r="F28" i="2"/>
  <c r="E30" i="2"/>
  <c r="F30" i="2"/>
  <c r="G30" i="2"/>
  <c r="E32" i="2"/>
  <c r="F32" i="2"/>
  <c r="G32" i="2"/>
  <c r="E34" i="2"/>
  <c r="F34" i="2"/>
  <c r="E36" i="2"/>
  <c r="F36" i="2"/>
  <c r="G36" i="2"/>
  <c r="E38" i="2"/>
  <c r="F38" i="2"/>
  <c r="G38" i="2"/>
  <c r="E40" i="2"/>
  <c r="F40" i="2"/>
  <c r="E42" i="2"/>
  <c r="F42" i="2"/>
  <c r="E44" i="2"/>
  <c r="F44" i="2"/>
  <c r="G26" i="2"/>
  <c r="G34" i="2"/>
  <c r="G42" i="2"/>
  <c r="G35" i="2"/>
  <c r="E21" i="2"/>
  <c r="F21" i="2"/>
  <c r="G21" i="2"/>
  <c r="E23" i="2"/>
  <c r="F23" i="2"/>
  <c r="E25" i="2"/>
  <c r="F25" i="2"/>
  <c r="G25" i="2"/>
  <c r="E27" i="2"/>
  <c r="F27" i="2"/>
  <c r="G27" i="2"/>
  <c r="E29" i="2"/>
  <c r="F29" i="2"/>
  <c r="G29" i="2"/>
  <c r="E31" i="2"/>
  <c r="F31" i="2"/>
  <c r="G31" i="2"/>
  <c r="E33" i="2"/>
  <c r="F33" i="2"/>
  <c r="G33" i="2"/>
  <c r="E35" i="2"/>
  <c r="F35" i="2"/>
  <c r="E37" i="2"/>
  <c r="F37" i="2"/>
  <c r="G37" i="2"/>
  <c r="E39" i="2"/>
  <c r="F39" i="2"/>
  <c r="G39" i="2"/>
  <c r="E41" i="2"/>
  <c r="F41" i="2"/>
  <c r="G41" i="2"/>
  <c r="E43" i="2"/>
  <c r="F43" i="2"/>
  <c r="G43" i="2"/>
  <c r="E45" i="2"/>
  <c r="F45" i="2"/>
  <c r="G45" i="2"/>
  <c r="E45" i="1"/>
  <c r="F45" i="1"/>
  <c r="G40" i="1"/>
  <c r="E32" i="1"/>
  <c r="F32" i="1"/>
  <c r="G32" i="1"/>
  <c r="E27" i="1"/>
  <c r="F27" i="1"/>
  <c r="E24" i="3"/>
  <c r="F24" i="3"/>
  <c r="E27" i="3"/>
  <c r="F27" i="3"/>
  <c r="G27" i="3"/>
  <c r="G31" i="3"/>
  <c r="G34" i="3"/>
  <c r="E40" i="3"/>
  <c r="F40" i="3"/>
  <c r="G41" i="3"/>
  <c r="E44" i="3"/>
  <c r="F44" i="3"/>
  <c r="G44" i="3"/>
  <c r="G45" i="3"/>
  <c r="G24" i="3"/>
  <c r="E30" i="3"/>
  <c r="F30" i="3"/>
  <c r="G30" i="3"/>
  <c r="E33" i="3"/>
  <c r="F33" i="3"/>
  <c r="E36" i="3"/>
  <c r="F36" i="3"/>
  <c r="G36" i="3"/>
  <c r="G37" i="3"/>
  <c r="E39" i="3"/>
  <c r="F39" i="3"/>
  <c r="G40" i="3"/>
  <c r="E43" i="3"/>
  <c r="F43" i="3"/>
  <c r="E21" i="3"/>
  <c r="F21" i="3"/>
  <c r="G26" i="3"/>
  <c r="E35" i="3"/>
  <c r="F35" i="3"/>
  <c r="G35" i="3"/>
  <c r="G39" i="3"/>
  <c r="E42" i="3"/>
  <c r="F42" i="3"/>
  <c r="G42" i="3"/>
  <c r="G43" i="3"/>
  <c r="G23" i="3"/>
  <c r="E25" i="3"/>
  <c r="F25" i="3"/>
  <c r="G25" i="3"/>
  <c r="E28" i="3"/>
  <c r="F28" i="3"/>
  <c r="G28" i="3"/>
  <c r="G29" i="3"/>
  <c r="G32" i="3"/>
  <c r="E38" i="3"/>
  <c r="F38" i="3"/>
  <c r="G38" i="3"/>
  <c r="I32" i="6"/>
  <c r="E40" i="1"/>
  <c r="F40" i="1"/>
  <c r="N34" i="4"/>
  <c r="E26" i="1"/>
  <c r="F26" i="1"/>
  <c r="E35" i="1"/>
  <c r="F35" i="1"/>
  <c r="G35" i="1"/>
  <c r="G37" i="1"/>
  <c r="E43" i="1"/>
  <c r="F43" i="1"/>
  <c r="G43" i="1"/>
  <c r="G45" i="1"/>
  <c r="G23" i="1"/>
  <c r="G27" i="1"/>
  <c r="G30" i="1"/>
  <c r="E36" i="1"/>
  <c r="F36" i="1"/>
  <c r="G36" i="1"/>
  <c r="G38" i="1"/>
  <c r="E44" i="1"/>
  <c r="F44" i="1"/>
  <c r="G44" i="1"/>
  <c r="E24" i="1"/>
  <c r="F24" i="1"/>
  <c r="G24" i="1"/>
  <c r="E28" i="1"/>
  <c r="F28" i="1"/>
  <c r="E31" i="1"/>
  <c r="F31" i="1"/>
  <c r="G31" i="1"/>
  <c r="G33" i="1"/>
  <c r="E39" i="1"/>
  <c r="F39" i="1"/>
  <c r="G41" i="1"/>
  <c r="G26" i="1"/>
  <c r="G39" i="1"/>
  <c r="G25" i="1"/>
  <c r="G44" i="2"/>
  <c r="G28" i="2"/>
  <c r="N38" i="6"/>
  <c r="G42" i="1"/>
  <c r="G29" i="1"/>
  <c r="G40" i="2"/>
  <c r="G24" i="2"/>
  <c r="G33" i="3"/>
  <c r="E22" i="3"/>
  <c r="F22" i="3"/>
  <c r="G22" i="3"/>
  <c r="J42" i="6"/>
  <c r="G40" i="4"/>
  <c r="E30" i="4"/>
  <c r="F30" i="4"/>
  <c r="G30" i="4"/>
  <c r="E28" i="5"/>
  <c r="F28" i="5"/>
  <c r="E44" i="4"/>
  <c r="F44" i="4"/>
  <c r="G44" i="4"/>
  <c r="G36" i="4"/>
  <c r="E26" i="4"/>
  <c r="F26" i="4"/>
  <c r="G26" i="4"/>
  <c r="G22" i="4"/>
  <c r="S42" i="5"/>
  <c r="S36" i="5"/>
  <c r="S34" i="5"/>
  <c r="S25" i="5"/>
  <c r="E37" i="5"/>
  <c r="F37" i="5"/>
  <c r="G37" i="5"/>
  <c r="I37" i="5"/>
  <c r="S38" i="5"/>
  <c r="S29" i="5"/>
  <c r="S30" i="5"/>
  <c r="J44" i="6"/>
  <c r="E21" i="4"/>
  <c r="F21" i="4"/>
  <c r="E39" i="4"/>
  <c r="F39" i="4"/>
  <c r="G39" i="4"/>
  <c r="E32" i="4"/>
  <c r="F32" i="4"/>
  <c r="G32" i="4"/>
  <c r="G24" i="4"/>
  <c r="G23" i="4"/>
  <c r="E29" i="4"/>
  <c r="F29" i="4"/>
  <c r="G29" i="4"/>
  <c r="G31" i="4"/>
  <c r="E37" i="4"/>
  <c r="F37" i="4"/>
  <c r="G37" i="4"/>
  <c r="E45" i="4"/>
  <c r="F45" i="4"/>
  <c r="E25" i="4"/>
  <c r="F25" i="4"/>
  <c r="G25" i="4"/>
  <c r="G27" i="4"/>
  <c r="E33" i="4"/>
  <c r="F33" i="4"/>
  <c r="G33" i="4"/>
  <c r="G35" i="4"/>
  <c r="E41" i="4"/>
  <c r="F41" i="4"/>
  <c r="G41" i="4"/>
  <c r="G43" i="4"/>
  <c r="E23" i="5"/>
  <c r="F23" i="5"/>
  <c r="E27" i="5"/>
  <c r="F27" i="5"/>
  <c r="G27" i="5"/>
  <c r="I27" i="5"/>
  <c r="E36" i="5"/>
  <c r="F36" i="5"/>
  <c r="G36" i="5"/>
  <c r="J36" i="5"/>
  <c r="E43" i="5"/>
  <c r="F43" i="5"/>
  <c r="G43" i="5"/>
  <c r="K43" i="5"/>
  <c r="G26" i="5"/>
  <c r="I26" i="5"/>
  <c r="G42" i="5"/>
  <c r="J42" i="5"/>
  <c r="E32" i="5"/>
  <c r="F32" i="5"/>
  <c r="G32" i="5"/>
  <c r="I32" i="5"/>
  <c r="E38" i="5"/>
  <c r="F38" i="5"/>
  <c r="E45" i="5"/>
  <c r="F45" i="5"/>
  <c r="G45" i="5"/>
  <c r="J45" i="5"/>
  <c r="G28" i="5"/>
  <c r="I28" i="5"/>
  <c r="G44" i="5"/>
  <c r="J44" i="5"/>
  <c r="E33" i="5"/>
  <c r="F33" i="5"/>
  <c r="G33" i="5"/>
  <c r="I33" i="5"/>
  <c r="E39" i="5"/>
  <c r="F39" i="5"/>
  <c r="G39" i="5"/>
  <c r="J39" i="5"/>
  <c r="G30" i="5"/>
  <c r="I30" i="5"/>
  <c r="G38" i="5"/>
  <c r="N38" i="5"/>
  <c r="E21" i="5"/>
  <c r="F21" i="5"/>
  <c r="E24" i="5"/>
  <c r="F24" i="5"/>
  <c r="G24" i="5"/>
  <c r="I24" i="5"/>
  <c r="E29" i="5"/>
  <c r="F29" i="5"/>
  <c r="G29" i="5"/>
  <c r="I29" i="5"/>
  <c r="E34" i="5"/>
  <c r="F34" i="5"/>
  <c r="G34" i="5"/>
  <c r="N34" i="5"/>
  <c r="E40" i="5"/>
  <c r="F40" i="5"/>
  <c r="G40" i="5"/>
  <c r="J40" i="5"/>
  <c r="G23" i="5"/>
  <c r="N23" i="5"/>
  <c r="G31" i="5"/>
  <c r="J31" i="5"/>
  <c r="E22" i="5"/>
  <c r="F22" i="5"/>
  <c r="G22" i="5"/>
  <c r="N22" i="5"/>
  <c r="I25" i="6"/>
  <c r="G45" i="4"/>
  <c r="E42" i="4"/>
  <c r="F42" i="4"/>
  <c r="G42" i="4"/>
  <c r="G38" i="4"/>
  <c r="E35" i="4"/>
  <c r="F35" i="4"/>
  <c r="G22" i="6"/>
  <c r="E28" i="6"/>
  <c r="F28" i="6"/>
  <c r="G28" i="6"/>
  <c r="G31" i="6"/>
  <c r="G35" i="6"/>
  <c r="G39" i="6"/>
  <c r="G43" i="6"/>
  <c r="G23" i="6"/>
  <c r="E29" i="6"/>
  <c r="F29" i="6"/>
  <c r="G29" i="6"/>
  <c r="E33" i="6"/>
  <c r="F33" i="6"/>
  <c r="G33" i="6"/>
  <c r="E37" i="6"/>
  <c r="F37" i="6"/>
  <c r="E41" i="6"/>
  <c r="F41" i="6"/>
  <c r="G41" i="6"/>
  <c r="E45" i="6"/>
  <c r="F45" i="6"/>
  <c r="E24" i="6"/>
  <c r="F24" i="6"/>
  <c r="G24" i="6"/>
  <c r="G26" i="6"/>
  <c r="G37" i="6"/>
  <c r="G45" i="6"/>
  <c r="E40" i="6"/>
  <c r="F40" i="6"/>
  <c r="G40" i="6"/>
  <c r="E34" i="6"/>
  <c r="F34" i="6"/>
  <c r="G34" i="6"/>
  <c r="G27" i="6"/>
  <c r="E25" i="7"/>
  <c r="F25" i="7" s="1"/>
  <c r="E29" i="7"/>
  <c r="E18" i="8" s="1"/>
  <c r="E66" i="7"/>
  <c r="F66" i="7" s="1"/>
  <c r="E58" i="7"/>
  <c r="E41" i="8" s="1"/>
  <c r="E63" i="7"/>
  <c r="E46" i="8" s="1"/>
  <c r="E55" i="7"/>
  <c r="F55" i="7" s="1"/>
  <c r="G55" i="7" s="1"/>
  <c r="E65" i="7"/>
  <c r="F65" i="7" s="1"/>
  <c r="E21" i="7"/>
  <c r="F21" i="7" s="1"/>
  <c r="G21" i="7" s="1"/>
  <c r="E28" i="7"/>
  <c r="F28" i="7" s="1"/>
  <c r="G28" i="7" s="1"/>
  <c r="E36" i="7"/>
  <c r="F36" i="7" s="1"/>
  <c r="G36" i="7" s="1"/>
  <c r="E62" i="7"/>
  <c r="F62" i="7" s="1"/>
  <c r="E59" i="7"/>
  <c r="F59" i="7" s="1"/>
  <c r="E54" i="7"/>
  <c r="F54" i="7" s="1"/>
  <c r="G54" i="7" s="1"/>
  <c r="E52" i="7"/>
  <c r="F52" i="7" s="1"/>
  <c r="I33" i="6"/>
  <c r="K41" i="6"/>
  <c r="J42" i="4"/>
  <c r="J44" i="3"/>
  <c r="I31" i="2"/>
  <c r="I29" i="6"/>
  <c r="I29" i="4"/>
  <c r="I30" i="2"/>
  <c r="I32" i="2"/>
  <c r="I26" i="4"/>
  <c r="I24" i="1"/>
  <c r="J43" i="1"/>
  <c r="J43" i="2"/>
  <c r="I27" i="2"/>
  <c r="I31" i="1"/>
  <c r="I33" i="4"/>
  <c r="J44" i="1"/>
  <c r="I30" i="3"/>
  <c r="I27" i="3"/>
  <c r="N35" i="1"/>
  <c r="J39" i="2"/>
  <c r="J39" i="4"/>
  <c r="K36" i="1"/>
  <c r="J38" i="2"/>
  <c r="N22" i="2"/>
  <c r="I26" i="1"/>
  <c r="N23" i="3"/>
  <c r="N35" i="2"/>
  <c r="I28" i="1"/>
  <c r="F58" i="7"/>
  <c r="N23" i="4"/>
  <c r="N22" i="3"/>
  <c r="J41" i="1"/>
  <c r="J43" i="3"/>
  <c r="I24" i="3"/>
  <c r="K36" i="2"/>
  <c r="N23" i="6"/>
  <c r="E23" i="8"/>
  <c r="I27" i="4"/>
  <c r="I24" i="4"/>
  <c r="N22" i="4"/>
  <c r="N33" i="3"/>
  <c r="I30" i="1"/>
  <c r="J42" i="3"/>
  <c r="J45" i="3"/>
  <c r="J45" i="2"/>
  <c r="I29" i="2"/>
  <c r="J42" i="2"/>
  <c r="I26" i="6"/>
  <c r="I25" i="4"/>
  <c r="I27" i="1"/>
  <c r="J39" i="3"/>
  <c r="I34" i="2"/>
  <c r="N23" i="2"/>
  <c r="C12" i="1"/>
  <c r="C16" i="1"/>
  <c r="D18" i="1"/>
  <c r="C11" i="1"/>
  <c r="H21" i="1"/>
  <c r="N33" i="2"/>
  <c r="E49" i="8"/>
  <c r="C12" i="5"/>
  <c r="C16" i="5"/>
  <c r="D18" i="5"/>
  <c r="C11" i="5"/>
  <c r="I28" i="2"/>
  <c r="J38" i="3"/>
  <c r="I27" i="6"/>
  <c r="I24" i="6"/>
  <c r="J39" i="6"/>
  <c r="I30" i="4"/>
  <c r="J40" i="2"/>
  <c r="J44" i="2"/>
  <c r="N23" i="1"/>
  <c r="I32" i="3"/>
  <c r="N35" i="3"/>
  <c r="J41" i="3"/>
  <c r="J41" i="2"/>
  <c r="I25" i="2"/>
  <c r="I26" i="2"/>
  <c r="I37" i="6"/>
  <c r="N22" i="6"/>
  <c r="J35" i="4"/>
  <c r="K43" i="6"/>
  <c r="I32" i="4"/>
  <c r="I24" i="2"/>
  <c r="N33" i="1"/>
  <c r="N34" i="6"/>
  <c r="J35" i="6"/>
  <c r="N38" i="4"/>
  <c r="J36" i="4"/>
  <c r="I25" i="1"/>
  <c r="J45" i="1"/>
  <c r="I29" i="3"/>
  <c r="I26" i="3"/>
  <c r="K37" i="3"/>
  <c r="J38" i="1"/>
  <c r="J40" i="1"/>
  <c r="J40" i="6"/>
  <c r="J45" i="6"/>
  <c r="J31" i="6"/>
  <c r="K43" i="4"/>
  <c r="I37" i="4"/>
  <c r="C11" i="4"/>
  <c r="C12" i="4"/>
  <c r="C16" i="4"/>
  <c r="D18" i="4"/>
  <c r="C11" i="6"/>
  <c r="J44" i="4"/>
  <c r="J40" i="4"/>
  <c r="I29" i="1"/>
  <c r="J39" i="1"/>
  <c r="I28" i="3"/>
  <c r="C12" i="3"/>
  <c r="C16" i="3"/>
  <c r="D18" i="3"/>
  <c r="C11" i="3"/>
  <c r="K36" i="3"/>
  <c r="I34" i="3"/>
  <c r="I32" i="1"/>
  <c r="K37" i="2"/>
  <c r="C11" i="2"/>
  <c r="C12" i="2"/>
  <c r="C16" i="2"/>
  <c r="D18" i="2"/>
  <c r="H21" i="2"/>
  <c r="J40" i="3"/>
  <c r="I28" i="6"/>
  <c r="J45" i="4"/>
  <c r="K41" i="4"/>
  <c r="J31" i="4"/>
  <c r="C12" i="6"/>
  <c r="C16" i="6"/>
  <c r="D18" i="6"/>
  <c r="J42" i="1"/>
  <c r="K37" i="1"/>
  <c r="I25" i="3"/>
  <c r="I31" i="3"/>
  <c r="O23" i="4"/>
  <c r="R23" i="4"/>
  <c r="O32" i="4"/>
  <c r="R32" i="4"/>
  <c r="O35" i="4"/>
  <c r="R35" i="4"/>
  <c r="O27" i="4"/>
  <c r="R27" i="4"/>
  <c r="O38" i="4"/>
  <c r="R38" i="4"/>
  <c r="O42" i="4"/>
  <c r="R42" i="4"/>
  <c r="O28" i="4"/>
  <c r="R28" i="4"/>
  <c r="O44" i="4"/>
  <c r="R44" i="4"/>
  <c r="O22" i="4"/>
  <c r="R22" i="4"/>
  <c r="O25" i="4"/>
  <c r="R25" i="4"/>
  <c r="O31" i="4"/>
  <c r="R31" i="4"/>
  <c r="O39" i="4"/>
  <c r="R39" i="4"/>
  <c r="O33" i="4"/>
  <c r="R33" i="4"/>
  <c r="O26" i="4"/>
  <c r="R26" i="4"/>
  <c r="O29" i="4"/>
  <c r="R29" i="4"/>
  <c r="O40" i="4"/>
  <c r="R40" i="4"/>
  <c r="O45" i="4"/>
  <c r="R45" i="4"/>
  <c r="O41" i="4"/>
  <c r="R41" i="4"/>
  <c r="O30" i="4"/>
  <c r="R30" i="4"/>
  <c r="O34" i="4"/>
  <c r="R34" i="4"/>
  <c r="O21" i="4"/>
  <c r="O37" i="4"/>
  <c r="R37" i="4"/>
  <c r="O36" i="4"/>
  <c r="R36" i="4"/>
  <c r="O24" i="4"/>
  <c r="R24" i="4"/>
  <c r="O43" i="4"/>
  <c r="R43" i="4"/>
  <c r="O29" i="6"/>
  <c r="R29" i="6"/>
  <c r="O37" i="6"/>
  <c r="R37" i="6"/>
  <c r="O45" i="6"/>
  <c r="R45" i="6"/>
  <c r="O24" i="6"/>
  <c r="R24" i="6"/>
  <c r="O32" i="6"/>
  <c r="R32" i="6"/>
  <c r="O40" i="6"/>
  <c r="R40" i="6"/>
  <c r="O26" i="6"/>
  <c r="R26" i="6"/>
  <c r="O42" i="6"/>
  <c r="R42" i="6"/>
  <c r="O27" i="6"/>
  <c r="R27" i="6"/>
  <c r="O30" i="6"/>
  <c r="R30" i="6"/>
  <c r="O43" i="6"/>
  <c r="R43" i="6"/>
  <c r="O34" i="6"/>
  <c r="R34" i="6"/>
  <c r="O25" i="6"/>
  <c r="R25" i="6"/>
  <c r="O28" i="6"/>
  <c r="R28" i="6"/>
  <c r="O31" i="6"/>
  <c r="R31" i="6"/>
  <c r="O41" i="6"/>
  <c r="R41" i="6"/>
  <c r="O44" i="6"/>
  <c r="R44" i="6"/>
  <c r="O23" i="6"/>
  <c r="R23" i="6"/>
  <c r="O38" i="6"/>
  <c r="R38" i="6"/>
  <c r="O35" i="6"/>
  <c r="R35" i="6"/>
  <c r="O39" i="6"/>
  <c r="R39" i="6"/>
  <c r="O36" i="6"/>
  <c r="R36" i="6"/>
  <c r="O22" i="6"/>
  <c r="R22" i="6"/>
  <c r="O33" i="6"/>
  <c r="R33" i="6"/>
  <c r="O26" i="1"/>
  <c r="R26" i="1"/>
  <c r="O34" i="1"/>
  <c r="R34" i="1"/>
  <c r="O42" i="1"/>
  <c r="R42" i="1"/>
  <c r="O22" i="1"/>
  <c r="R22" i="1"/>
  <c r="O30" i="1"/>
  <c r="R30" i="1"/>
  <c r="O38" i="1"/>
  <c r="R38" i="1"/>
  <c r="O35" i="1"/>
  <c r="R35" i="1"/>
  <c r="O29" i="1"/>
  <c r="R29" i="1"/>
  <c r="O32" i="1"/>
  <c r="R32" i="1"/>
  <c r="O45" i="1"/>
  <c r="R45" i="1"/>
  <c r="O21" i="1"/>
  <c r="O23" i="1"/>
  <c r="R23" i="1"/>
  <c r="O39" i="1"/>
  <c r="R39" i="1"/>
  <c r="O37" i="1"/>
  <c r="R37" i="1"/>
  <c r="O33" i="1"/>
  <c r="R33" i="1"/>
  <c r="O36" i="1"/>
  <c r="R36" i="1"/>
  <c r="O24" i="1"/>
  <c r="R24" i="1"/>
  <c r="O44" i="1"/>
  <c r="R44" i="1"/>
  <c r="O27" i="1"/>
  <c r="R27" i="1"/>
  <c r="O43" i="1"/>
  <c r="R43" i="1"/>
  <c r="O40" i="1"/>
  <c r="R40" i="1"/>
  <c r="O31" i="1"/>
  <c r="R31" i="1"/>
  <c r="O25" i="1"/>
  <c r="R25" i="1"/>
  <c r="O28" i="1"/>
  <c r="R28" i="1"/>
  <c r="O41" i="1"/>
  <c r="R41" i="1"/>
  <c r="O23" i="5"/>
  <c r="O28" i="5"/>
  <c r="O36" i="5"/>
  <c r="O44" i="5"/>
  <c r="O30" i="5"/>
  <c r="O38" i="5"/>
  <c r="O24" i="5"/>
  <c r="O32" i="5"/>
  <c r="O40" i="5"/>
  <c r="O22" i="5"/>
  <c r="O29" i="5"/>
  <c r="O27" i="5"/>
  <c r="O34" i="5"/>
  <c r="O42" i="5"/>
  <c r="O25" i="5"/>
  <c r="O26" i="5"/>
  <c r="O35" i="5"/>
  <c r="O37" i="5"/>
  <c r="O39" i="5"/>
  <c r="O41" i="5"/>
  <c r="O31" i="5"/>
  <c r="O45" i="5"/>
  <c r="O43" i="5"/>
  <c r="O33" i="5"/>
  <c r="O38" i="3"/>
  <c r="R38" i="3"/>
  <c r="O42" i="3"/>
  <c r="R42" i="3"/>
  <c r="O22" i="3"/>
  <c r="R22" i="3"/>
  <c r="O25" i="3"/>
  <c r="R25" i="3"/>
  <c r="O28" i="3"/>
  <c r="R28" i="3"/>
  <c r="O31" i="3"/>
  <c r="R31" i="3"/>
  <c r="O34" i="3"/>
  <c r="R34" i="3"/>
  <c r="O41" i="3"/>
  <c r="R41" i="3"/>
  <c r="O45" i="3"/>
  <c r="R45" i="3"/>
  <c r="O21" i="3"/>
  <c r="O30" i="3"/>
  <c r="R30" i="3"/>
  <c r="O40" i="3"/>
  <c r="R40" i="3"/>
  <c r="O44" i="3"/>
  <c r="R44" i="3"/>
  <c r="O33" i="3"/>
  <c r="R33" i="3"/>
  <c r="O36" i="3"/>
  <c r="R36" i="3"/>
  <c r="O39" i="3"/>
  <c r="R39" i="3"/>
  <c r="O37" i="3"/>
  <c r="R37" i="3"/>
  <c r="O43" i="3"/>
  <c r="R43" i="3"/>
  <c r="O23" i="3"/>
  <c r="R23" i="3"/>
  <c r="O26" i="3"/>
  <c r="R26" i="3"/>
  <c r="O29" i="3"/>
  <c r="R29" i="3"/>
  <c r="O35" i="3"/>
  <c r="R35" i="3"/>
  <c r="O24" i="3"/>
  <c r="R24" i="3"/>
  <c r="O27" i="3"/>
  <c r="R27" i="3"/>
  <c r="O32" i="3"/>
  <c r="R32" i="3"/>
  <c r="O24" i="2"/>
  <c r="R24" i="2"/>
  <c r="O32" i="2"/>
  <c r="R32" i="2"/>
  <c r="O40" i="2"/>
  <c r="R40" i="2"/>
  <c r="O27" i="2"/>
  <c r="R27" i="2"/>
  <c r="O35" i="2"/>
  <c r="R35" i="2"/>
  <c r="O43" i="2"/>
  <c r="R43" i="2"/>
  <c r="O29" i="2"/>
  <c r="R29" i="2"/>
  <c r="O45" i="2"/>
  <c r="R45" i="2"/>
  <c r="O22" i="2"/>
  <c r="R22" i="2"/>
  <c r="O30" i="2"/>
  <c r="R30" i="2"/>
  <c r="O38" i="2"/>
  <c r="R38" i="2"/>
  <c r="O21" i="2"/>
  <c r="O25" i="2"/>
  <c r="R25" i="2"/>
  <c r="O33" i="2"/>
  <c r="R33" i="2"/>
  <c r="O41" i="2"/>
  <c r="R41" i="2"/>
  <c r="O28" i="2"/>
  <c r="R28" i="2"/>
  <c r="O36" i="2"/>
  <c r="R36" i="2"/>
  <c r="O44" i="2"/>
  <c r="R44" i="2"/>
  <c r="O23" i="2"/>
  <c r="R23" i="2"/>
  <c r="O31" i="2"/>
  <c r="R31" i="2"/>
  <c r="O39" i="2"/>
  <c r="R39" i="2"/>
  <c r="O37" i="2"/>
  <c r="R37" i="2"/>
  <c r="O26" i="2"/>
  <c r="R26" i="2"/>
  <c r="O34" i="2"/>
  <c r="R34" i="2"/>
  <c r="O42" i="2"/>
  <c r="R42" i="2"/>
  <c r="R16" i="1"/>
  <c r="R17" i="1"/>
  <c r="R16" i="6"/>
  <c r="R17" i="6"/>
  <c r="R16" i="2"/>
  <c r="R17" i="2"/>
  <c r="R16" i="3"/>
  <c r="R17" i="3"/>
  <c r="R17" i="4"/>
  <c r="R16" i="4"/>
  <c r="R18" i="6"/>
  <c r="R18" i="3"/>
  <c r="R18" i="4"/>
  <c r="R18" i="2"/>
  <c r="R18" i="1"/>
  <c r="K77" i="7" l="1"/>
  <c r="K76" i="7"/>
  <c r="K55" i="7"/>
  <c r="S55" i="7"/>
  <c r="S54" i="7"/>
  <c r="K54" i="7"/>
  <c r="S36" i="7"/>
  <c r="I36" i="7"/>
  <c r="H28" i="7"/>
  <c r="S28" i="7"/>
  <c r="H21" i="7"/>
  <c r="S21" i="7"/>
  <c r="E45" i="8"/>
  <c r="F29" i="7"/>
  <c r="G29" i="7" s="1"/>
  <c r="G66" i="7"/>
  <c r="K66" i="7" s="1"/>
  <c r="E36" i="8"/>
  <c r="E40" i="7"/>
  <c r="E67" i="7"/>
  <c r="G65" i="7"/>
  <c r="J65" i="7" s="1"/>
  <c r="G48" i="7"/>
  <c r="E69" i="7"/>
  <c r="E56" i="7"/>
  <c r="E72" i="7"/>
  <c r="F72" i="7" s="1"/>
  <c r="G72" i="7" s="1"/>
  <c r="K72" i="7" s="1"/>
  <c r="E26" i="7"/>
  <c r="E42" i="7"/>
  <c r="E45" i="7"/>
  <c r="E53" i="7"/>
  <c r="E35" i="7"/>
  <c r="E23" i="7"/>
  <c r="E41" i="7"/>
  <c r="E17" i="8"/>
  <c r="E42" i="8"/>
  <c r="E48" i="8"/>
  <c r="G52" i="7"/>
  <c r="E34" i="7"/>
  <c r="E43" i="7"/>
  <c r="F43" i="7" s="1"/>
  <c r="G43" i="7" s="1"/>
  <c r="E57" i="7"/>
  <c r="E31" i="7"/>
  <c r="F31" i="7" s="1"/>
  <c r="G31" i="7" s="1"/>
  <c r="E48" i="7"/>
  <c r="F48" i="7" s="1"/>
  <c r="E61" i="7"/>
  <c r="E14" i="8"/>
  <c r="E64" i="7"/>
  <c r="E46" i="7"/>
  <c r="G62" i="7"/>
  <c r="K62" i="7" s="1"/>
  <c r="G59" i="7"/>
  <c r="E60" i="7"/>
  <c r="E51" i="7"/>
  <c r="F51" i="7" s="1"/>
  <c r="G51" i="7" s="1"/>
  <c r="G25" i="7"/>
  <c r="G58" i="7"/>
  <c r="E50" i="7"/>
  <c r="E38" i="7"/>
  <c r="E30" i="7"/>
  <c r="E24" i="7"/>
  <c r="E49" i="7"/>
  <c r="E47" i="7"/>
  <c r="E39" i="7"/>
  <c r="E33" i="7"/>
  <c r="E11" i="8"/>
  <c r="E73" i="7"/>
  <c r="F73" i="7" s="1"/>
  <c r="G73" i="7" s="1"/>
  <c r="K73" i="7" s="1"/>
  <c r="E71" i="7"/>
  <c r="F71" i="7" s="1"/>
  <c r="G71" i="7" s="1"/>
  <c r="K71" i="7" s="1"/>
  <c r="E74" i="7"/>
  <c r="F74" i="7" s="1"/>
  <c r="G74" i="7" s="1"/>
  <c r="K74" i="7" s="1"/>
  <c r="E38" i="8"/>
  <c r="E70" i="7"/>
  <c r="F70" i="7" s="1"/>
  <c r="G70" i="7" s="1"/>
  <c r="E68" i="7"/>
  <c r="F63" i="7"/>
  <c r="G63" i="7" s="1"/>
  <c r="K63" i="7" s="1"/>
  <c r="E37" i="7"/>
  <c r="E27" i="7"/>
  <c r="E32" i="7"/>
  <c r="F32" i="7" s="1"/>
  <c r="G32" i="7" s="1"/>
  <c r="E44" i="7"/>
  <c r="K75" i="7"/>
  <c r="F17" i="7"/>
  <c r="C11" i="7"/>
  <c r="C12" i="7"/>
  <c r="O78" i="7" l="1"/>
  <c r="S78" i="7" s="1"/>
  <c r="O77" i="7"/>
  <c r="S77" i="7" s="1"/>
  <c r="O76" i="7"/>
  <c r="S76" i="7" s="1"/>
  <c r="O68" i="7"/>
  <c r="S68" i="7" s="1"/>
  <c r="O63" i="7"/>
  <c r="S63" i="7" s="1"/>
  <c r="O75" i="7"/>
  <c r="S75" i="7" s="1"/>
  <c r="O74" i="7"/>
  <c r="S74" i="7" s="1"/>
  <c r="O64" i="7"/>
  <c r="S64" i="7" s="1"/>
  <c r="O66" i="7"/>
  <c r="S66" i="7" s="1"/>
  <c r="O65" i="7"/>
  <c r="S65" i="7" s="1"/>
  <c r="O70" i="7"/>
  <c r="S70" i="7" s="1"/>
  <c r="O71" i="7"/>
  <c r="S71" i="7" s="1"/>
  <c r="O62" i="7"/>
  <c r="S62" i="7" s="1"/>
  <c r="O72" i="7"/>
  <c r="S72" i="7" s="1"/>
  <c r="O73" i="7"/>
  <c r="S73" i="7" s="1"/>
  <c r="C16" i="7"/>
  <c r="D18" i="7" s="1"/>
  <c r="K70" i="7"/>
  <c r="S51" i="7"/>
  <c r="K51" i="7"/>
  <c r="I31" i="7"/>
  <c r="S31" i="7"/>
  <c r="S32" i="7"/>
  <c r="I32" i="7"/>
  <c r="I43" i="7"/>
  <c r="S43" i="7"/>
  <c r="F37" i="7"/>
  <c r="G37" i="7" s="1"/>
  <c r="E24" i="8"/>
  <c r="F39" i="7"/>
  <c r="G39" i="7" s="1"/>
  <c r="E26" i="8"/>
  <c r="F38" i="7"/>
  <c r="G38" i="7" s="1"/>
  <c r="E25" i="8"/>
  <c r="E43" i="8"/>
  <c r="F60" i="7"/>
  <c r="G60" i="7" s="1"/>
  <c r="F57" i="7"/>
  <c r="G57" i="7" s="1"/>
  <c r="E40" i="8"/>
  <c r="E29" i="8"/>
  <c r="F42" i="7"/>
  <c r="G42" i="7" s="1"/>
  <c r="F69" i="7"/>
  <c r="G69" i="7" s="1"/>
  <c r="J69" i="7" s="1"/>
  <c r="E52" i="8"/>
  <c r="F47" i="7"/>
  <c r="G47" i="7" s="1"/>
  <c r="E33" i="8"/>
  <c r="F50" i="7"/>
  <c r="G50" i="7" s="1"/>
  <c r="E35" i="8"/>
  <c r="J59" i="7"/>
  <c r="S59" i="7"/>
  <c r="E44" i="8"/>
  <c r="F61" i="7"/>
  <c r="G61" i="7" s="1"/>
  <c r="K61" i="7" s="1"/>
  <c r="E15" i="8"/>
  <c r="F26" i="7"/>
  <c r="G26" i="7" s="1"/>
  <c r="S48" i="7"/>
  <c r="I48" i="7"/>
  <c r="F40" i="7"/>
  <c r="G40" i="7" s="1"/>
  <c r="E27" i="8"/>
  <c r="S58" i="7"/>
  <c r="J58" i="7"/>
  <c r="F41" i="7"/>
  <c r="G41" i="7" s="1"/>
  <c r="E28" i="8"/>
  <c r="F68" i="7"/>
  <c r="G68" i="7" s="1"/>
  <c r="J68" i="7" s="1"/>
  <c r="E51" i="8"/>
  <c r="E34" i="8"/>
  <c r="F49" i="7"/>
  <c r="G49" i="7" s="1"/>
  <c r="E21" i="8"/>
  <c r="F34" i="7"/>
  <c r="G34" i="7" s="1"/>
  <c r="E12" i="8"/>
  <c r="F23" i="7"/>
  <c r="G23" i="7" s="1"/>
  <c r="I52" i="7"/>
  <c r="S52" i="7"/>
  <c r="F35" i="7"/>
  <c r="G35" i="7" s="1"/>
  <c r="E22" i="8"/>
  <c r="S29" i="7"/>
  <c r="H29" i="7"/>
  <c r="F44" i="7"/>
  <c r="G44" i="7" s="1"/>
  <c r="E30" i="8"/>
  <c r="H25" i="7"/>
  <c r="S25" i="7"/>
  <c r="E32" i="8"/>
  <c r="F46" i="7"/>
  <c r="G46" i="7" s="1"/>
  <c r="F53" i="7"/>
  <c r="G53" i="7" s="1"/>
  <c r="E37" i="8"/>
  <c r="F24" i="7"/>
  <c r="G24" i="7" s="1"/>
  <c r="E13" i="8"/>
  <c r="F64" i="7"/>
  <c r="G64" i="7" s="1"/>
  <c r="J64" i="7" s="1"/>
  <c r="E47" i="8"/>
  <c r="E39" i="8"/>
  <c r="F56" i="7"/>
  <c r="G56" i="7" s="1"/>
  <c r="E16" i="8"/>
  <c r="F27" i="7"/>
  <c r="G27" i="7" s="1"/>
  <c r="E20" i="8"/>
  <c r="F33" i="7"/>
  <c r="G33" i="7" s="1"/>
  <c r="F30" i="7"/>
  <c r="G30" i="7" s="1"/>
  <c r="E19" i="8"/>
  <c r="F45" i="7"/>
  <c r="G45" i="7" s="1"/>
  <c r="E31" i="8"/>
  <c r="E50" i="8"/>
  <c r="F67" i="7"/>
  <c r="G67" i="7" s="1"/>
  <c r="K67" i="7" s="1"/>
  <c r="S27" i="7" l="1"/>
  <c r="H27" i="7"/>
  <c r="I34" i="7"/>
  <c r="S34" i="7"/>
  <c r="K53" i="7"/>
  <c r="S53" i="7"/>
  <c r="S38" i="7"/>
  <c r="I38" i="7"/>
  <c r="O69" i="7"/>
  <c r="S69" i="7" s="1"/>
  <c r="S56" i="7"/>
  <c r="K56" i="7"/>
  <c r="K46" i="7"/>
  <c r="S46" i="7"/>
  <c r="S49" i="7"/>
  <c r="K49" i="7"/>
  <c r="I42" i="7"/>
  <c r="S42" i="7"/>
  <c r="K45" i="7"/>
  <c r="S45" i="7"/>
  <c r="S35" i="7"/>
  <c r="I35" i="7"/>
  <c r="S40" i="7"/>
  <c r="K40" i="7"/>
  <c r="I39" i="7"/>
  <c r="S39" i="7"/>
  <c r="C15" i="7"/>
  <c r="H30" i="7"/>
  <c r="S30" i="7"/>
  <c r="K50" i="7"/>
  <c r="S50" i="7"/>
  <c r="J57" i="7"/>
  <c r="S57" i="7"/>
  <c r="I37" i="7"/>
  <c r="S37" i="7"/>
  <c r="O67" i="7"/>
  <c r="S67" i="7" s="1"/>
  <c r="O61" i="7"/>
  <c r="S61" i="7" s="1"/>
  <c r="S33" i="7"/>
  <c r="I33" i="7"/>
  <c r="S26" i="7"/>
  <c r="H26" i="7"/>
  <c r="S60" i="7"/>
  <c r="K60" i="7"/>
  <c r="H23" i="7"/>
  <c r="S23" i="7"/>
  <c r="H24" i="7"/>
  <c r="S24" i="7"/>
  <c r="S44" i="7"/>
  <c r="J44" i="7"/>
  <c r="I41" i="7"/>
  <c r="S41" i="7"/>
  <c r="S47" i="7"/>
  <c r="I47" i="7"/>
  <c r="S16" i="7" l="1"/>
  <c r="S18" i="7" s="1"/>
  <c r="S17" i="7"/>
  <c r="C18" i="7"/>
  <c r="F18" i="7"/>
  <c r="F19" i="7" s="1"/>
</calcChain>
</file>

<file path=xl/sharedStrings.xml><?xml version="1.0" encoding="utf-8"?>
<sst xmlns="http://schemas.openxmlformats.org/spreadsheetml/2006/main" count="945" uniqueCount="270">
  <si>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</si>
  <si>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</si>
  <si>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</si>
  <si>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</si>
  <si>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</si>
  <si>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</si>
  <si>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</si>
  <si>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</si>
  <si>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</si>
  <si>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</si>
  <si>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</si>
  <si>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</si>
  <si>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</si>
  <si>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</si>
  <si>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</si>
  <si>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</si>
  <si>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</si>
  <si>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</si>
  <si>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</si>
  <si>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</si>
  <si>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</si>
  <si>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</si>
  <si>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</si>
  <si>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</si>
  <si>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</si>
  <si>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</si>
  <si>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</si>
  <si>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</si>
  <si>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</si>
  <si>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</si>
  <si>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</si>
  <si>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</si>
  <si>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UZ CMi</t>
  </si>
  <si>
    <t>EW</t>
  </si>
  <si>
    <t>Pashke</t>
  </si>
  <si>
    <t>I</t>
  </si>
  <si>
    <t>II</t>
  </si>
  <si>
    <t>BBSAG Bull.88</t>
  </si>
  <si>
    <t>BBSAG Bull.95</t>
  </si>
  <si>
    <t>BBSAG Bull.98</t>
  </si>
  <si>
    <t>BBSAG Bull.97</t>
  </si>
  <si>
    <t>BBSAG Bull.103</t>
  </si>
  <si>
    <t>BBSAG Bull.108</t>
  </si>
  <si>
    <t>BBSAG Bull.118</t>
  </si>
  <si>
    <t>IBVS 5040</t>
  </si>
  <si>
    <t>IBVS 5493</t>
  </si>
  <si>
    <t>IBVS 5543</t>
  </si>
  <si>
    <t>IBVS 5502</t>
  </si>
  <si>
    <t>BBSAG</t>
  </si>
  <si>
    <t>Nelson</t>
  </si>
  <si>
    <t>Real relationship is not clear</t>
  </si>
  <si>
    <t>Best period??</t>
  </si>
  <si>
    <t>AN 238</t>
  </si>
  <si>
    <t>C.Hoffmeister</t>
  </si>
  <si>
    <t xml:space="preserve">A.Paschke </t>
  </si>
  <si>
    <t xml:space="preserve">BBS 125  </t>
  </si>
  <si>
    <t># of data points:</t>
  </si>
  <si>
    <t>UZ CMi / gsc 0184-2049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</si>
  <si>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</si>
  <si>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</si>
  <si>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</si>
  <si>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</si>
  <si>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</si>
  <si>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</si>
  <si>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5894</t>
  </si>
  <si>
    <t>Start of linear fit &gt;&gt;&gt;&gt;&gt;&gt;&gt;&gt;&gt;&gt;&gt;&gt;&gt;&gt;&gt;&gt;&gt;&gt;&gt;&gt;&gt;</t>
  </si>
  <si>
    <t>IBVS 5938</t>
  </si>
  <si>
    <t>IBVS 5945</t>
  </si>
  <si>
    <t>Add cycle</t>
  </si>
  <si>
    <t>Old Cycle</t>
  </si>
  <si>
    <t>IBVS 5918</t>
  </si>
  <si>
    <t>IBVS 5992</t>
  </si>
  <si>
    <t>IBVS 6010</t>
  </si>
  <si>
    <t>IBVS 6029</t>
  </si>
  <si>
    <t>2013JAVSO..41..122</t>
  </si>
  <si>
    <t>IBVS 6131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</si>
  <si>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</si>
  <si>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</si>
  <si>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</si>
  <si>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</si>
  <si>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</si>
  <si>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</si>
  <si>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</si>
  <si>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</si>
  <si>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</si>
  <si>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</si>
  <si>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</si>
  <si>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</si>
  <si>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</si>
  <si>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2425243.67 </t>
  </si>
  <si>
    <t> 29.12.1927 04:04 </t>
  </si>
  <si>
    <t> 0.10 </t>
  </si>
  <si>
    <t>P </t>
  </si>
  <si>
    <t> C.Hoffmeister </t>
  </si>
  <si>
    <t> AN 238.42 </t>
  </si>
  <si>
    <t>2425300.48 </t>
  </si>
  <si>
    <t> 23.02.1928 23:31 </t>
  </si>
  <si>
    <t> 0.12 </t>
  </si>
  <si>
    <t>2425329.44 </t>
  </si>
  <si>
    <t> 23.03.1928 22:33 </t>
  </si>
  <si>
    <t> 0.13 </t>
  </si>
  <si>
    <t>2425355.33 </t>
  </si>
  <si>
    <t> 18.04.1928 19:55 </t>
  </si>
  <si>
    <t> 0.11 </t>
  </si>
  <si>
    <t>2425361.36 </t>
  </si>
  <si>
    <t> 24.04.1928 20:38 </t>
  </si>
  <si>
    <t> 0.07 </t>
  </si>
  <si>
    <t>2425621.60 </t>
  </si>
  <si>
    <t> 10.01.1929 02:24 </t>
  </si>
  <si>
    <t>2425624.63 </t>
  </si>
  <si>
    <t> 13.01.1929 03:07 </t>
  </si>
  <si>
    <t>2425673.46 </t>
  </si>
  <si>
    <t> 02.03.1929 23:02 </t>
  </si>
  <si>
    <t>2425681.45 </t>
  </si>
  <si>
    <t> 10.03.1929 22:48 </t>
  </si>
  <si>
    <t>2447206.304 </t>
  </si>
  <si>
    <t> 14.02.1988 19:17 </t>
  </si>
  <si>
    <t> 0.005 </t>
  </si>
  <si>
    <t>V </t>
  </si>
  <si>
    <t> A.Paschke </t>
  </si>
  <si>
    <t> BBS 88 </t>
  </si>
  <si>
    <t>2447207.418 </t>
  </si>
  <si>
    <t> 15.02.1988 22:01 </t>
  </si>
  <si>
    <t> 0.016 </t>
  </si>
  <si>
    <t>2447213.498 </t>
  </si>
  <si>
    <t> 21.02.1988 23:57 </t>
  </si>
  <si>
    <t> 0.031 </t>
  </si>
  <si>
    <t>2447958.370 </t>
  </si>
  <si>
    <t> 07.03.1990 20:52 </t>
  </si>
  <si>
    <t> 0.011 </t>
  </si>
  <si>
    <t>E </t>
  </si>
  <si>
    <t>?</t>
  </si>
  <si>
    <t> BBS 95 </t>
  </si>
  <si>
    <t>2448271.546 </t>
  </si>
  <si>
    <t> 15.01.1991 01:06 </t>
  </si>
  <si>
    <t> 0.013 </t>
  </si>
  <si>
    <t> J.Vandenboere </t>
  </si>
  <si>
    <t> BBS 98 </t>
  </si>
  <si>
    <t>2448310.415 </t>
  </si>
  <si>
    <t> 22.02.1991 21:57 </t>
  </si>
  <si>
    <t> BBS 97 </t>
  </si>
  <si>
    <t>2448329.437 </t>
  </si>
  <si>
    <t> 13.03.1991 22:29 </t>
  </si>
  <si>
    <t> O.Walas </t>
  </si>
  <si>
    <t>2449004.554 </t>
  </si>
  <si>
    <t> 17.01.1993 01:17 </t>
  </si>
  <si>
    <t> -0.017 </t>
  </si>
  <si>
    <t> BBS 130 </t>
  </si>
  <si>
    <t>2449043.456 </t>
  </si>
  <si>
    <t> 24.02.1993 22:56 </t>
  </si>
  <si>
    <t> 0.014 </t>
  </si>
  <si>
    <t> BBS 103 </t>
  </si>
  <si>
    <t>2449431.391 </t>
  </si>
  <si>
    <t> 19.03.1994 21:23 </t>
  </si>
  <si>
    <t> 0.065 </t>
  </si>
  <si>
    <t> C.Barani </t>
  </si>
  <si>
    <t> BBS 108 </t>
  </si>
  <si>
    <t>2450491.604 </t>
  </si>
  <si>
    <t> 12.02.1997 02:29 </t>
  </si>
  <si>
    <t> 0.007 </t>
  </si>
  <si>
    <t> S.Cook </t>
  </si>
  <si>
    <t> JAAVSO 41;122 </t>
  </si>
  <si>
    <t>2450836.488 </t>
  </si>
  <si>
    <t> 22.01.1998 23:42 </t>
  </si>
  <si>
    <t>2450862.405 </t>
  </si>
  <si>
    <t> 17.02.1998 21:43 </t>
  </si>
  <si>
    <t>2450863.497 </t>
  </si>
  <si>
    <t> 18.02.1998 23:55 </t>
  </si>
  <si>
    <t> BBS 118 </t>
  </si>
  <si>
    <t>2451190.471 </t>
  </si>
  <si>
    <t> 11.01.1999 23:18 </t>
  </si>
  <si>
    <t> 0.021 </t>
  </si>
  <si>
    <t>2451248.358 </t>
  </si>
  <si>
    <t> 10.03.1999 20:35 </t>
  </si>
  <si>
    <t>2451887.9292 </t>
  </si>
  <si>
    <t> 09.12.2000 10:18 </t>
  </si>
  <si>
    <t> 0.0042 </t>
  </si>
  <si>
    <t> R.H.Nelson </t>
  </si>
  <si>
    <t>IBVS 5040 </t>
  </si>
  <si>
    <t>2451925.421 </t>
  </si>
  <si>
    <t> 15.01.2001 22:06 </t>
  </si>
  <si>
    <t> 0.003 </t>
  </si>
  <si>
    <t> BBS 125 </t>
  </si>
  <si>
    <t>2452663.6934 </t>
  </si>
  <si>
    <t> 24.01.2003 04:38 </t>
  </si>
  <si>
    <t> 0.0003 </t>
  </si>
  <si>
    <t> S.Dvorak </t>
  </si>
  <si>
    <t>IBVS 5502 </t>
  </si>
  <si>
    <t>2452667.8273 </t>
  </si>
  <si>
    <t> 28.01.2003 07:51 </t>
  </si>
  <si>
    <t> -0.0010 </t>
  </si>
  <si>
    <t> R.Nelson </t>
  </si>
  <si>
    <t>IBVS 5493 </t>
  </si>
  <si>
    <t>2452693.468 </t>
  </si>
  <si>
    <t> 22.02.2003 23:13 </t>
  </si>
  <si>
    <t> 0.001 </t>
  </si>
  <si>
    <t>2453081.350 </t>
  </si>
  <si>
    <t> 16.03.2004 20:24 </t>
  </si>
  <si>
    <t> -0.001 </t>
  </si>
  <si>
    <t>2454149.3431 </t>
  </si>
  <si>
    <t> 17.02.2007 20:14 </t>
  </si>
  <si>
    <t> 0.0016 </t>
  </si>
  <si>
    <t>C </t>
  </si>
  <si>
    <t>-I</t>
  </si>
  <si>
    <t> F.Agerer </t>
  </si>
  <si>
    <t>BAVM 186 </t>
  </si>
  <si>
    <t>2454200.3433 </t>
  </si>
  <si>
    <t> 09.04.2007 20:14 </t>
  </si>
  <si>
    <t>1367</t>
  </si>
  <si>
    <t> 0.0007 </t>
  </si>
  <si>
    <t>2454829.4492 </t>
  </si>
  <si>
    <t> 28.12.2008 22:46 </t>
  </si>
  <si>
    <t>2508</t>
  </si>
  <si>
    <t> 0.0010 </t>
  </si>
  <si>
    <t>-U;-I</t>
  </si>
  <si>
    <t> M.&amp; K.Rätz </t>
  </si>
  <si>
    <t>BAVM 209 </t>
  </si>
  <si>
    <t>2454891.7538 </t>
  </si>
  <si>
    <t> 01.03.2009 06:05 </t>
  </si>
  <si>
    <t>2621</t>
  </si>
  <si>
    <t> R.Diethelm </t>
  </si>
  <si>
    <t>IBVS 5894 </t>
  </si>
  <si>
    <t>2454925.6602 </t>
  </si>
  <si>
    <t> 04.04.2009 03:50 </t>
  </si>
  <si>
    <t>2682.5</t>
  </si>
  <si>
    <t> -0.0009 </t>
  </si>
  <si>
    <t>IBVS 5938 </t>
  </si>
  <si>
    <t>2455277.7076 </t>
  </si>
  <si>
    <t> 22.03.2010 04:58 </t>
  </si>
  <si>
    <t>3321</t>
  </si>
  <si>
    <t> 0.0011 </t>
  </si>
  <si>
    <t>IBVS 5945 </t>
  </si>
  <si>
    <t>2455615.6930 </t>
  </si>
  <si>
    <t> 23.02.2011 04:37 </t>
  </si>
  <si>
    <t>3934</t>
  </si>
  <si>
    <t> 0.0008 </t>
  </si>
  <si>
    <t>IBVS 5992 </t>
  </si>
  <si>
    <t>2455621.4822 </t>
  </si>
  <si>
    <t> 28.02.2011 23:34 </t>
  </si>
  <si>
    <t>3944.5</t>
  </si>
  <si>
    <t>BAVM 220 </t>
  </si>
  <si>
    <t>2455625.3429 </t>
  </si>
  <si>
    <t> 04.03.2011 20:13 </t>
  </si>
  <si>
    <t>3951.5</t>
  </si>
  <si>
    <t> 0.0018 </t>
  </si>
  <si>
    <t>2455980.6971 </t>
  </si>
  <si>
    <t> 23.02.2012 04:43 </t>
  </si>
  <si>
    <t>4596</t>
  </si>
  <si>
    <t> 0.0024 </t>
  </si>
  <si>
    <t>IBVS 6029 </t>
  </si>
  <si>
    <t>2456697.7449 </t>
  </si>
  <si>
    <t> 09.02.2014 05:52 </t>
  </si>
  <si>
    <t>5896.5</t>
  </si>
  <si>
    <t> 0.0022 </t>
  </si>
  <si>
    <t>IBVS 6131 </t>
  </si>
  <si>
    <t>2456725.3141 </t>
  </si>
  <si>
    <t> 08.03.2014 19:32 </t>
  </si>
  <si>
    <t>5946.5</t>
  </si>
  <si>
    <t> 0.0032 </t>
  </si>
  <si>
    <t>BAVM 238 </t>
  </si>
  <si>
    <t>2457074.3264 </t>
  </si>
  <si>
    <t> 20.02.2015 19:50 </t>
  </si>
  <si>
    <t>6579.5</t>
  </si>
  <si>
    <t> 0.0026 </t>
  </si>
  <si>
    <t>BAVM 239 </t>
  </si>
  <si>
    <t>RHN 2018</t>
  </si>
  <si>
    <t>RHN 2021</t>
  </si>
  <si>
    <t>JAVSO 49, 256</t>
  </si>
  <si>
    <t>IBVS, 63, 6262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</si>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</sst>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System"/>
      <family val="2"/>
    </font>
    <font>
      <b/>
      <sz val="10"/>
      <color indexed="8"/>
      <name val="System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b/>
      <sz val="10"/>
      <color indexed="14"/>
      <name val="Arial"/>
      <family val="2"/>
    </font>
    <font>
      <b/>
      <sz val="10"/>
      <color indexed="15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1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10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horizontal="center" vertical="top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7" fillId="0" borderId="0" xfId="0" applyFont="1" applyAlignment="1"/>
    <xf numFmtId="0" fontId="0" fillId="0" borderId="5" xfId="0" applyBorder="1" applyAlignment="1"/>
    <xf numFmtId="0" fontId="0" fillId="0" borderId="13" xfId="0" applyBorder="1" applyAlignment="1"/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5" xfId="0" applyFont="1" applyBorder="1" applyAlignment="1">
      <alignment horizontal="left" vertical="top"/>
    </xf>
    <xf numFmtId="0" fontId="19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9" fillId="0" borderId="0" xfId="0" applyFont="1" applyAlignment="1">
      <alignment horizontal="left" wrapText="1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/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8" fillId="24" borderId="20" xfId="38" applyFill="1" applyBorder="1" applyAlignment="1" applyProtection="1">
      <alignment horizontal="right" vertical="top" wrapText="1"/>
    </xf>
    <xf numFmtId="165" fontId="24" fillId="0" borderId="0" xfId="0" applyNumberFormat="1" applyFont="1" applyAlignment="1">
      <alignment horizontal="left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6" fontId="44" fillId="0" borderId="0" xfId="0" applyNumberFormat="1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center"/>
      <protection locked="0"/>
    </xf>
    <xf numFmtId="166" fontId="44" fillId="0" borderId="0" xfId="0" applyNumberFormat="1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814859468012961"/>
          <c:w val="0.7887081424823231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C-405F-AB52-AD87A711DD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C-405F-AB52-AD87A711DD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C-405F-AB52-AD87A711DD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-9.8203392823052127E-2</c:v>
                </c:pt>
                <c:pt idx="53">
                  <c:v>-0.10431075662199873</c:v>
                </c:pt>
                <c:pt idx="54">
                  <c:v>-0.10537391334946733</c:v>
                </c:pt>
                <c:pt idx="55">
                  <c:v>-9.7585193274426274E-2</c:v>
                </c:pt>
                <c:pt idx="56">
                  <c:v>-9.72851933183847E-2</c:v>
                </c:pt>
                <c:pt idx="57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C-405F-AB52-AD87A711DD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C-405F-AB52-AD87A711DD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C-405F-AB52-AD87A711DD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C-405F-AB52-AD87A711DD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-0.1275324111537566</c:v>
                </c:pt>
                <c:pt idx="41">
                  <c:v>-0.1253435519380712</c:v>
                </c:pt>
                <c:pt idx="42">
                  <c:v>-0.12324210996592527</c:v>
                </c:pt>
                <c:pt idx="43">
                  <c:v>-0.12320611463035019</c:v>
                </c:pt>
                <c:pt idx="44">
                  <c:v>-0.12318211773996679</c:v>
                </c:pt>
                <c:pt idx="45">
                  <c:v>-0.1209726897610956</c:v>
                </c:pt>
                <c:pt idx="46">
                  <c:v>-0.11651441034058049</c:v>
                </c:pt>
                <c:pt idx="47">
                  <c:v>-0.11634300398069911</c:v>
                </c:pt>
                <c:pt idx="48">
                  <c:v>-0.11417299946460063</c:v>
                </c:pt>
                <c:pt idx="49">
                  <c:v>-0.10965815594532466</c:v>
                </c:pt>
                <c:pt idx="50">
                  <c:v>-0.10958959340137212</c:v>
                </c:pt>
                <c:pt idx="51">
                  <c:v>-0.10552726267218301</c:v>
                </c:pt>
                <c:pt idx="52">
                  <c:v>-9.8749855202472647E-2</c:v>
                </c:pt>
                <c:pt idx="53">
                  <c:v>-0.10041763908411863</c:v>
                </c:pt>
                <c:pt idx="54">
                  <c:v>-0.10552726267218301</c:v>
                </c:pt>
                <c:pt idx="55">
                  <c:v>-9.8189356405660483E-2</c:v>
                </c:pt>
                <c:pt idx="56">
                  <c:v>-9.8189356405660483E-2</c:v>
                </c:pt>
                <c:pt idx="57">
                  <c:v>-9.8189356405660483E-2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C-405F-AB52-AD87A711D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25000"/>
        <c:axId val="1"/>
      </c:scatterChart>
      <c:valAx>
        <c:axId val="671325000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2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86377044399504"/>
          <c:y val="0.91975600272188196"/>
          <c:w val="0.7613856737853124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3636745406824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72734262015502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E-4709-8BDB-F17E29144E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E-4709-8BDB-F17E29144E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AE-4709-8BDB-F17E29144E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-9.8203392823052127E-2</c:v>
                </c:pt>
                <c:pt idx="53">
                  <c:v>-0.10431075662199873</c:v>
                </c:pt>
                <c:pt idx="54">
                  <c:v>-0.10537391334946733</c:v>
                </c:pt>
                <c:pt idx="55">
                  <c:v>-9.7585193274426274E-2</c:v>
                </c:pt>
                <c:pt idx="56">
                  <c:v>-9.72851933183847E-2</c:v>
                </c:pt>
                <c:pt idx="57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AE-4709-8BDB-F17E29144E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AE-4709-8BDB-F17E29144E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AE-4709-8BDB-F17E29144E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AE-4709-8BDB-F17E29144E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  <c:pt idx="55">
                  <c:v>62393.5</c:v>
                </c:pt>
                <c:pt idx="56">
                  <c:v>62393.5</c:v>
                </c:pt>
                <c:pt idx="57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-0.1275324111537566</c:v>
                </c:pt>
                <c:pt idx="41">
                  <c:v>-0.1253435519380712</c:v>
                </c:pt>
                <c:pt idx="42">
                  <c:v>-0.12324210996592527</c:v>
                </c:pt>
                <c:pt idx="43">
                  <c:v>-0.12320611463035019</c:v>
                </c:pt>
                <c:pt idx="44">
                  <c:v>-0.12318211773996679</c:v>
                </c:pt>
                <c:pt idx="45">
                  <c:v>-0.1209726897610956</c:v>
                </c:pt>
                <c:pt idx="46">
                  <c:v>-0.11651441034058049</c:v>
                </c:pt>
                <c:pt idx="47">
                  <c:v>-0.11634300398069911</c:v>
                </c:pt>
                <c:pt idx="48">
                  <c:v>-0.11417299946460063</c:v>
                </c:pt>
                <c:pt idx="49">
                  <c:v>-0.10965815594532466</c:v>
                </c:pt>
                <c:pt idx="50">
                  <c:v>-0.10958959340137212</c:v>
                </c:pt>
                <c:pt idx="51">
                  <c:v>-0.10552726267218301</c:v>
                </c:pt>
                <c:pt idx="52">
                  <c:v>-9.8749855202472647E-2</c:v>
                </c:pt>
                <c:pt idx="53">
                  <c:v>-0.10041763908411863</c:v>
                </c:pt>
                <c:pt idx="54">
                  <c:v>-0.10552726267218301</c:v>
                </c:pt>
                <c:pt idx="55">
                  <c:v>-9.8189356405660483E-2</c:v>
                </c:pt>
                <c:pt idx="56">
                  <c:v>-9.8189356405660483E-2</c:v>
                </c:pt>
                <c:pt idx="57">
                  <c:v>-9.8189356405660483E-2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AE-4709-8BDB-F17E2914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0576"/>
        <c:axId val="1"/>
      </c:scatterChart>
      <c:valAx>
        <c:axId val="671330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-1.5239000000001397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3-4E97-A7B4-8765BF95B07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-0.21377500000380678</c:v>
                </c:pt>
                <c:pt idx="4">
                  <c:v>-0.24270000000251457</c:v>
                </c:pt>
                <c:pt idx="5">
                  <c:v>-0.25830000000132713</c:v>
                </c:pt>
                <c:pt idx="6">
                  <c:v>-0.19242499999381835</c:v>
                </c:pt>
                <c:pt idx="7">
                  <c:v>-0.1778749999939464</c:v>
                </c:pt>
                <c:pt idx="8">
                  <c:v>-0.16832499999873107</c:v>
                </c:pt>
                <c:pt idx="9">
                  <c:v>-0.19507500000327127</c:v>
                </c:pt>
                <c:pt idx="10">
                  <c:v>-0.12322499999572756</c:v>
                </c:pt>
                <c:pt idx="11">
                  <c:v>-2.0774999997229315E-2</c:v>
                </c:pt>
                <c:pt idx="13">
                  <c:v>2.0000000222353265E-4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3-4E97-A7B4-8765BF95B07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-0.16577500000130385</c:v>
                </c:pt>
                <c:pt idx="18">
                  <c:v>4.0424999999231659E-2</c:v>
                </c:pt>
                <c:pt idx="19">
                  <c:v>5.1124999998137355E-2</c:v>
                </c:pt>
                <c:pt idx="20">
                  <c:v>9.765000000334112E-2</c:v>
                </c:pt>
                <c:pt idx="21">
                  <c:v>7.6450000000477303E-2</c:v>
                </c:pt>
                <c:pt idx="22">
                  <c:v>8.9724999997997656E-2</c:v>
                </c:pt>
                <c:pt idx="23">
                  <c:v>0.14827500000683358</c:v>
                </c:pt>
                <c:pt idx="24">
                  <c:v>-0.18325000000186265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3-4E97-A7B4-8765BF95B07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5">
                  <c:v>-1.2310774960496929E-2</c:v>
                </c:pt>
                <c:pt idx="16">
                  <c:v>3.2887698100239504E-2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3-4E97-A7B4-8765BF95B07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43-4E97-A7B4-8765BF95B07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43-4E97-A7B4-8765BF95B07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-6.7324999996344559E-2</c:v>
                </c:pt>
                <c:pt idx="2">
                  <c:v>-0.15890000000217697</c:v>
                </c:pt>
                <c:pt idx="12">
                  <c:v>-5.2774999996472616E-2</c:v>
                </c:pt>
                <c:pt idx="14">
                  <c:v>0.17170000000623986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3-4E97-A7B4-8765BF95B07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-1.4429685446362261</c:v>
                </c:pt>
                <c:pt idx="1">
                  <c:v>-0.30601307082230433</c:v>
                </c:pt>
                <c:pt idx="2">
                  <c:v>-0.30599158437283225</c:v>
                </c:pt>
                <c:pt idx="3">
                  <c:v>-0.20438216481947236</c:v>
                </c:pt>
                <c:pt idx="4">
                  <c:v>-0.2043177054710561</c:v>
                </c:pt>
                <c:pt idx="5">
                  <c:v>-0.20397392227950317</c:v>
                </c:pt>
                <c:pt idx="6">
                  <c:v>-0.16196791356163098</c:v>
                </c:pt>
                <c:pt idx="7">
                  <c:v>-0.14430605209559966</c:v>
                </c:pt>
                <c:pt idx="8">
                  <c:v>-0.14211443424944981</c:v>
                </c:pt>
                <c:pt idx="9">
                  <c:v>-0.14104011177584685</c:v>
                </c:pt>
                <c:pt idx="10">
                  <c:v>-0.10077450546521116</c:v>
                </c:pt>
                <c:pt idx="11">
                  <c:v>-7.8901299902656596E-2</c:v>
                </c:pt>
                <c:pt idx="12">
                  <c:v>-5.7414850430599129E-2</c:v>
                </c:pt>
                <c:pt idx="13">
                  <c:v>1.8662636628075102E-3</c:v>
                </c:pt>
                <c:pt idx="14">
                  <c:v>2.2959926522485574E-3</c:v>
                </c:pt>
                <c:pt idx="15">
                  <c:v>5.9643326293169929E-2</c:v>
                </c:pt>
                <c:pt idx="16">
                  <c:v>0.10362608836247178</c:v>
                </c:pt>
                <c:pt idx="17">
                  <c:v>-0.10296612331136101</c:v>
                </c:pt>
                <c:pt idx="18">
                  <c:v>3.4072575029142627E-4</c:v>
                </c:pt>
                <c:pt idx="19">
                  <c:v>1.8018043143912532E-3</c:v>
                </c:pt>
                <c:pt idx="20">
                  <c:v>2.030163730983281E-2</c:v>
                </c:pt>
                <c:pt idx="21">
                  <c:v>2.3567577629585612E-2</c:v>
                </c:pt>
                <c:pt idx="22">
                  <c:v>0.10338973741827906</c:v>
                </c:pt>
                <c:pt idx="23">
                  <c:v>0.10506568047709952</c:v>
                </c:pt>
                <c:pt idx="24">
                  <c:v>0.12696037248912617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43-4E97-A7B4-8765BF9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3200"/>
        <c:axId val="1"/>
      </c:scatterChart>
      <c:valAx>
        <c:axId val="671333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1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3200"/>
        <c:crosses val="autoZero"/>
        <c:crossBetween val="midCat"/>
        <c:majorUnit val="0.2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9-417F-B974-FF6B13386D8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9-417F-B974-FF6B13386D8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9-417F-B974-FF6B13386D8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9-417F-B974-FF6B13386D8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9-417F-B974-FF6B13386D8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9-417F-B974-FF6B13386D8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9-417F-B974-FF6B13386D8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0.35533715527906096</c:v>
                </c:pt>
                <c:pt idx="1">
                  <c:v>-0.71119674977948288</c:v>
                </c:pt>
                <c:pt idx="2">
                  <c:v>-0.71121690348139244</c:v>
                </c:pt>
                <c:pt idx="3">
                  <c:v>-0.80652375981211533</c:v>
                </c:pt>
                <c:pt idx="4">
                  <c:v>-0.80658422091784443</c:v>
                </c:pt>
                <c:pt idx="5">
                  <c:v>-0.80690668014839861</c:v>
                </c:pt>
                <c:pt idx="6">
                  <c:v>-0.84630716738175948</c:v>
                </c:pt>
                <c:pt idx="7">
                  <c:v>-0.86289366405339929</c:v>
                </c:pt>
                <c:pt idx="8">
                  <c:v>-0.86494934164818349</c:v>
                </c:pt>
                <c:pt idx="9">
                  <c:v>-0.86593687304175604</c:v>
                </c:pt>
                <c:pt idx="10">
                  <c:v>-0.9037250641223451</c:v>
                </c:pt>
                <c:pt idx="11">
                  <c:v>-0.92424153266636622</c:v>
                </c:pt>
                <c:pt idx="12">
                  <c:v>-0.94439523457601382</c:v>
                </c:pt>
                <c:pt idx="13">
                  <c:v>-0.99999929814473099</c:v>
                </c:pt>
                <c:pt idx="14">
                  <c:v>-1.000402372182924</c:v>
                </c:pt>
                <c:pt idx="15">
                  <c:v>-1.0541926025797732</c:v>
                </c:pt>
                <c:pt idx="16">
                  <c:v>-1.0954472303888214</c:v>
                </c:pt>
                <c:pt idx="17">
                  <c:v>-0.90166938652756112</c:v>
                </c:pt>
                <c:pt idx="18">
                  <c:v>-0.99858853901105582</c:v>
                </c:pt>
                <c:pt idx="19">
                  <c:v>-0.99995899074091188</c:v>
                </c:pt>
                <c:pt idx="20">
                  <c:v>-1.0173113280851183</c:v>
                </c:pt>
                <c:pt idx="21">
                  <c:v>-1.0203948444772943</c:v>
                </c:pt>
                <c:pt idx="22">
                  <c:v>-1.0952658470716345</c:v>
                </c:pt>
                <c:pt idx="23">
                  <c:v>-1.0968579895224968</c:v>
                </c:pt>
                <c:pt idx="24">
                  <c:v>-1.1173946117684275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9-417F-B974-FF6B1338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8448"/>
        <c:axId val="1"/>
      </c:scatterChart>
      <c:valAx>
        <c:axId val="671338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D-4405-B79A-0A6847D5B60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D-4405-B79A-0A6847D5B60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D-4405-B79A-0A6847D5B60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D-4405-B79A-0A6847D5B60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D-4405-B79A-0A6847D5B60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D-4405-B79A-0A6847D5B60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D-4405-B79A-0A6847D5B60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2.1614763680324955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-0.84480399985655197</c:v>
                </c:pt>
                <c:pt idx="11">
                  <c:v>-0.89379145707024499</c:v>
                </c:pt>
                <c:pt idx="12">
                  <c:v>-0.94191273134695752</c:v>
                </c:pt>
                <c:pt idx="13">
                  <c:v>-1.0746793270764066</c:v>
                </c:pt>
                <c:pt idx="14">
                  <c:v>-1.0756417525619408</c:v>
                </c:pt>
                <c:pt idx="15">
                  <c:v>-1.2040774336064861</c:v>
                </c:pt>
                <c:pt idx="16">
                  <c:v>-1.3025816820509162</c:v>
                </c:pt>
                <c:pt idx="17">
                  <c:v>-0.83989562988032729</c:v>
                </c:pt>
                <c:pt idx="18">
                  <c:v>-1.0713108378770366</c:v>
                </c:pt>
                <c:pt idx="19">
                  <c:v>-1.0745830845278532</c:v>
                </c:pt>
                <c:pt idx="20">
                  <c:v>-1.1160155016801023</c:v>
                </c:pt>
                <c:pt idx="21">
                  <c:v>-1.1233780566444396</c:v>
                </c:pt>
                <c:pt idx="22">
                  <c:v>-1.3021485905824255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D-4405-B79A-0A6847D5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6808"/>
        <c:axId val="1"/>
      </c:scatterChart>
      <c:valAx>
        <c:axId val="671336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F-48CE-BCE5-AB9BCE2A4D7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1">
                  <c:v>-0.88517499999579741</c:v>
                </c:pt>
                <c:pt idx="12">
                  <c:v>-0.78272499999729916</c:v>
                </c:pt>
                <c:pt idx="16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F-48CE-BCE5-AB9BCE2A4D7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D!$J$21:$J$993</c:f>
              <c:numCache>
                <c:formatCode>General</c:formatCode>
                <c:ptCount val="973"/>
                <c:pt idx="10">
                  <c:v>-0.9277250000013737</c:v>
                </c:pt>
                <c:pt idx="14">
                  <c:v>-1.1025000000008731</c:v>
                </c:pt>
                <c:pt idx="15">
                  <c:v>-1.0918000000019674</c:v>
                </c:pt>
                <c:pt idx="18">
                  <c:v>-1.0452750000040396</c:v>
                </c:pt>
                <c:pt idx="19">
                  <c:v>-1.4474499999996624</c:v>
                </c:pt>
                <c:pt idx="21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F-48CE-BCE5-AB9BCE2A4D7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D!$K$21:$K$993</c:f>
              <c:numCache>
                <c:formatCode>General</c:formatCode>
                <c:ptCount val="973"/>
                <c:pt idx="20">
                  <c:v>-0.77426077496056678</c:v>
                </c:pt>
                <c:pt idx="22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F-48CE-BCE5-AB9BCE2A4D7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AF-48CE-BCE5-AB9BCE2A4D7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AF-48CE-BCE5-AB9BCE2A4D7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3">
                  <c:v>-0.81472499999654246</c:v>
                </c:pt>
                <c:pt idx="17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AF-48CE-BCE5-AB9BCE2A4D7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D!$O$21:$O$993</c:f>
              <c:numCache>
                <c:formatCode>General</c:formatCode>
                <c:ptCount val="973"/>
                <c:pt idx="0">
                  <c:v>2.161476368032496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-0.83989562988032729</c:v>
                </c:pt>
                <c:pt idx="11">
                  <c:v>-0.84480399985655197</c:v>
                </c:pt>
                <c:pt idx="12">
                  <c:v>-0.89379145707024499</c:v>
                </c:pt>
                <c:pt idx="13">
                  <c:v>-0.94191273134695752</c:v>
                </c:pt>
                <c:pt idx="14">
                  <c:v>-1.0713108378770366</c:v>
                </c:pt>
                <c:pt idx="15">
                  <c:v>-1.0745830845278532</c:v>
                </c:pt>
                <c:pt idx="16">
                  <c:v>-1.0746793270764066</c:v>
                </c:pt>
                <c:pt idx="17">
                  <c:v>-1.0756417525619408</c:v>
                </c:pt>
                <c:pt idx="18">
                  <c:v>-1.1160155016801023</c:v>
                </c:pt>
                <c:pt idx="19">
                  <c:v>-1.1233780566444396</c:v>
                </c:pt>
                <c:pt idx="20">
                  <c:v>-1.2040774336064861</c:v>
                </c:pt>
                <c:pt idx="21">
                  <c:v>-1.3021485905824255</c:v>
                </c:pt>
                <c:pt idx="22">
                  <c:v>-1.3025816820509162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AF-48CE-BCE5-AB9BCE2A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1232"/>
        <c:axId val="1"/>
      </c:scatterChart>
      <c:valAx>
        <c:axId val="4256012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5-402D-8ACC-9D39DE625C27}"/>
            </c:ext>
          </c:extLst>
        </c:ser>
        <c:ser>
          <c:idx val="1"/>
          <c:order val="1"/>
          <c:tx>
            <c:strRef>
              <c:f>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E!$I$21:$I$993</c:f>
              <c:numCache>
                <c:formatCode>General</c:formatCode>
                <c:ptCount val="973"/>
                <c:pt idx="3">
                  <c:v>-0.10721000000194181</c:v>
                </c:pt>
                <c:pt idx="4">
                  <c:v>-9.5950000002630986E-2</c:v>
                </c:pt>
                <c:pt idx="5">
                  <c:v>-8.1020000005082693E-2</c:v>
                </c:pt>
                <c:pt idx="6">
                  <c:v>-0.10988999999972293</c:v>
                </c:pt>
                <c:pt idx="7">
                  <c:v>-0.11204999999608845</c:v>
                </c:pt>
                <c:pt idx="8">
                  <c:v>-0.11463499999808846</c:v>
                </c:pt>
                <c:pt idx="9">
                  <c:v>-0.11490000000048894</c:v>
                </c:pt>
                <c:pt idx="11">
                  <c:v>-0.12005000000499422</c:v>
                </c:pt>
                <c:pt idx="12">
                  <c:v>-7.3844999991706572E-2</c:v>
                </c:pt>
                <c:pt idx="16">
                  <c:v>-0.1514199999946868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5-402D-8ACC-9D39DE625C27}"/>
            </c:ext>
          </c:extLst>
        </c:ser>
        <c:ser>
          <c:idx val="3"/>
          <c:order val="2"/>
          <c:tx>
            <c:strRef>
              <c:f>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E!$J$21:$J$993</c:f>
              <c:numCache>
                <c:formatCode>General</c:formatCode>
                <c:ptCount val="973"/>
                <c:pt idx="10">
                  <c:v>-0.15046500000607921</c:v>
                </c:pt>
                <c:pt idx="14">
                  <c:v>-0.143290000007255</c:v>
                </c:pt>
                <c:pt idx="15">
                  <c:v>-0.14067999999679159</c:v>
                </c:pt>
                <c:pt idx="18">
                  <c:v>-0.13983000000735046</c:v>
                </c:pt>
                <c:pt idx="19">
                  <c:v>-0.14667999999801395</c:v>
                </c:pt>
                <c:pt idx="21">
                  <c:v>-0.17807000000175321</c:v>
                </c:pt>
                <c:pt idx="23">
                  <c:v>-0.17744999999558786</c:v>
                </c:pt>
                <c:pt idx="24">
                  <c:v>-0.18424500000401167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5-402D-8ACC-9D39DE625C27}"/>
            </c:ext>
          </c:extLst>
        </c:ser>
        <c:ser>
          <c:idx val="4"/>
          <c:order val="3"/>
          <c:tx>
            <c:strRef>
              <c:f>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E!$K$21:$K$993</c:f>
              <c:numCache>
                <c:formatCode>General</c:formatCode>
                <c:ptCount val="973"/>
                <c:pt idx="20">
                  <c:v>-0.16761577496072277</c:v>
                </c:pt>
                <c:pt idx="22">
                  <c:v>-0.17945730189967435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5-402D-8ACC-9D39DE625C27}"/>
            </c:ext>
          </c:extLst>
        </c:ser>
        <c:ser>
          <c:idx val="2"/>
          <c:order val="4"/>
          <c:tx>
            <c:strRef>
              <c:f>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5-402D-8ACC-9D39DE625C27}"/>
            </c:ext>
          </c:extLst>
        </c:ser>
        <c:ser>
          <c:idx val="5"/>
          <c:order val="5"/>
          <c:tx>
            <c:strRef>
              <c:f>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5-402D-8ACC-9D39DE625C27}"/>
            </c:ext>
          </c:extLst>
        </c:ser>
        <c:ser>
          <c:idx val="6"/>
          <c:order val="6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E!$N$21:$N$993</c:f>
              <c:numCache>
                <c:formatCode>General</c:formatCode>
                <c:ptCount val="973"/>
                <c:pt idx="1">
                  <c:v>-9.5350000003236346E-2</c:v>
                </c:pt>
                <c:pt idx="2">
                  <c:v>-8.1635000002279412E-2</c:v>
                </c:pt>
                <c:pt idx="13">
                  <c:v>-0.12751500000013039</c:v>
                </c:pt>
                <c:pt idx="17">
                  <c:v>-7.9599999997299165E-2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5-402D-8ACC-9D39DE625C27}"/>
            </c:ext>
          </c:extLst>
        </c:ser>
        <c:ser>
          <c:idx val="7"/>
          <c:order val="7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E!$O$21:$O$993</c:f>
              <c:numCache>
                <c:formatCode>General</c:formatCode>
                <c:ptCount val="973"/>
                <c:pt idx="1">
                  <c:v>-7.5678721471269028E-2</c:v>
                </c:pt>
                <c:pt idx="2">
                  <c:v>-7.5682125750613199E-2</c:v>
                </c:pt>
                <c:pt idx="3">
                  <c:v>-9.7929091264773671E-2</c:v>
                </c:pt>
                <c:pt idx="4">
                  <c:v>-9.7942708382150356E-2</c:v>
                </c:pt>
                <c:pt idx="5">
                  <c:v>-9.8017602527722125E-2</c:v>
                </c:pt>
                <c:pt idx="6">
                  <c:v>-0.10721596531567346</c:v>
                </c:pt>
                <c:pt idx="7">
                  <c:v>-0.11108322665065223</c:v>
                </c:pt>
                <c:pt idx="8">
                  <c:v>-0.11156323003818042</c:v>
                </c:pt>
                <c:pt idx="9">
                  <c:v>-0.11179812531292821</c:v>
                </c:pt>
                <c:pt idx="10">
                  <c:v>-0.12013520542680411</c:v>
                </c:pt>
                <c:pt idx="11">
                  <c:v>-0.1206152088143323</c:v>
                </c:pt>
                <c:pt idx="12">
                  <c:v>-0.12540502985158153</c:v>
                </c:pt>
                <c:pt idx="13">
                  <c:v>-0.1301097439052265</c:v>
                </c:pt>
                <c:pt idx="14">
                  <c:v>-0.14275664166882351</c:v>
                </c:pt>
                <c:pt idx="15">
                  <c:v>-0.14307664392717562</c:v>
                </c:pt>
                <c:pt idx="16">
                  <c:v>-0.1430902610445523</c:v>
                </c:pt>
                <c:pt idx="17">
                  <c:v>-0.1431855808661891</c:v>
                </c:pt>
                <c:pt idx="18">
                  <c:v>-0.14712773634673965</c:v>
                </c:pt>
                <c:pt idx="19">
                  <c:v>-0.14784263500901568</c:v>
                </c:pt>
                <c:pt idx="20">
                  <c:v>-0.15574056308749346</c:v>
                </c:pt>
                <c:pt idx="21">
                  <c:v>-0.16532020516199192</c:v>
                </c:pt>
                <c:pt idx="22">
                  <c:v>-0.16537126935215452</c:v>
                </c:pt>
                <c:pt idx="23">
                  <c:v>-0.16568786733116248</c:v>
                </c:pt>
                <c:pt idx="24">
                  <c:v>-0.17047768836841171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5-402D-8ACC-9D39DE62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3856"/>
        <c:axId val="1"/>
      </c:scatterChart>
      <c:valAx>
        <c:axId val="4256038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D-42F9-B0B8-33304C7DFE62}"/>
            </c:ext>
          </c:extLst>
        </c:ser>
        <c:ser>
          <c:idx val="1"/>
          <c:order val="1"/>
          <c:tx>
            <c:strRef>
              <c:f>'E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(2)'!$I$21:$I$993</c:f>
              <c:numCache>
                <c:formatCode>General</c:formatCode>
                <c:ptCount val="973"/>
                <c:pt idx="3">
                  <c:v>-0.1116862774870242</c:v>
                </c:pt>
                <c:pt idx="4">
                  <c:v>-0.10041266037296737</c:v>
                </c:pt>
                <c:pt idx="5">
                  <c:v>-8.5407766222488135E-2</c:v>
                </c:pt>
                <c:pt idx="6">
                  <c:v>-0.10507940343086375</c:v>
                </c:pt>
                <c:pt idx="7">
                  <c:v>-0.10337214209721424</c:v>
                </c:pt>
                <c:pt idx="8">
                  <c:v>-0.10547713870619191</c:v>
                </c:pt>
                <c:pt idx="9">
                  <c:v>-0.10550724343920592</c:v>
                </c:pt>
                <c:pt idx="11">
                  <c:v>-0.10184015993581852</c:v>
                </c:pt>
                <c:pt idx="12">
                  <c:v>-5.0845338890212588E-2</c:v>
                </c:pt>
                <c:pt idx="16">
                  <c:v>-0.1107351077007479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D-42F9-B0B8-33304C7DFE62}"/>
            </c:ext>
          </c:extLst>
        </c:ser>
        <c:ser>
          <c:idx val="3"/>
          <c:order val="2"/>
          <c:tx>
            <c:strRef>
              <c:f>'E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(2)'!$J$21:$J$993</c:f>
              <c:numCache>
                <c:formatCode>General</c:formatCode>
                <c:ptCount val="973"/>
                <c:pt idx="10">
                  <c:v>-0.13273516332992585</c:v>
                </c:pt>
                <c:pt idx="14">
                  <c:v>-0.10293872708280105</c:v>
                </c:pt>
                <c:pt idx="15">
                  <c:v>-0.10000872482487466</c:v>
                </c:pt>
                <c:pt idx="18">
                  <c:v>-9.5107632405415643E-2</c:v>
                </c:pt>
                <c:pt idx="19">
                  <c:v>-0.10124273374094628</c:v>
                </c:pt>
                <c:pt idx="21">
                  <c:v>-0.11515516359213507</c:v>
                </c:pt>
                <c:pt idx="23">
                  <c:v>-0.11416750141506782</c:v>
                </c:pt>
                <c:pt idx="24">
                  <c:v>-0.11617268038389739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D-42F9-B0B8-33304C7DFE62}"/>
            </c:ext>
          </c:extLst>
        </c:ser>
        <c:ser>
          <c:idx val="4"/>
          <c:order val="3"/>
          <c:tx>
            <c:strRef>
              <c:f>'E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(2)'!$K$21:$K$993</c:f>
              <c:numCache>
                <c:formatCode>General</c:formatCode>
                <c:ptCount val="973"/>
                <c:pt idx="20">
                  <c:v>-0.11428058062301716</c:v>
                </c:pt>
                <c:pt idx="22">
                  <c:v>-0.11649140129884472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D-42F9-B0B8-33304C7DFE62}"/>
            </c:ext>
          </c:extLst>
        </c:ser>
        <c:ser>
          <c:idx val="2"/>
          <c:order val="4"/>
          <c:tx>
            <c:strRef>
              <c:f>'E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D-42F9-B0B8-33304C7DFE62}"/>
            </c:ext>
          </c:extLst>
        </c:ser>
        <c:ser>
          <c:idx val="5"/>
          <c:order val="5"/>
          <c:tx>
            <c:strRef>
              <c:f>'E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D-42F9-B0B8-33304C7DFE62}"/>
            </c:ext>
          </c:extLst>
        </c:ser>
        <c:ser>
          <c:idx val="6"/>
          <c:order val="6"/>
          <c:tx>
            <c:strRef>
              <c:f>'E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(2)'!$N$21:$N$993</c:f>
              <c:numCache>
                <c:formatCode>General</c:formatCode>
                <c:ptCount val="973"/>
                <c:pt idx="1">
                  <c:v>-0.12207664728339296</c:v>
                </c:pt>
                <c:pt idx="2">
                  <c:v>-0.10835824300011154</c:v>
                </c:pt>
                <c:pt idx="13">
                  <c:v>-9.9810624844394624E-2</c:v>
                </c:pt>
                <c:pt idx="17">
                  <c:v>-3.8819787878310308E-2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D-42F9-B0B8-33304C7DFE62}"/>
            </c:ext>
          </c:extLst>
        </c:ser>
        <c:ser>
          <c:idx val="7"/>
          <c:order val="7"/>
          <c:tx>
            <c:strRef>
              <c:f>'E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(2)'!$O$21:$O$993</c:f>
              <c:numCache>
                <c:formatCode>General</c:formatCode>
                <c:ptCount val="973"/>
                <c:pt idx="1">
                  <c:v>-0.10240536874891941</c:v>
                </c:pt>
                <c:pt idx="2">
                  <c:v>-0.10240536874891945</c:v>
                </c:pt>
                <c:pt idx="3">
                  <c:v>-0.10240536874912842</c:v>
                </c:pt>
                <c:pt idx="4">
                  <c:v>-0.10240536874912855</c:v>
                </c:pt>
                <c:pt idx="5">
                  <c:v>-0.10240536874912926</c:v>
                </c:pt>
                <c:pt idx="6">
                  <c:v>-0.10240536874921566</c:v>
                </c:pt>
                <c:pt idx="7">
                  <c:v>-0.10240536874925199</c:v>
                </c:pt>
                <c:pt idx="8">
                  <c:v>-0.1024053687492565</c:v>
                </c:pt>
                <c:pt idx="9">
                  <c:v>-0.10240536874925871</c:v>
                </c:pt>
                <c:pt idx="10">
                  <c:v>-0.10240536874933702</c:v>
                </c:pt>
                <c:pt idx="11">
                  <c:v>-0.10240536874934153</c:v>
                </c:pt>
                <c:pt idx="12">
                  <c:v>-0.10240536874938652</c:v>
                </c:pt>
                <c:pt idx="13">
                  <c:v>-0.10240536874943072</c:v>
                </c:pt>
                <c:pt idx="14">
                  <c:v>-0.10240536874954952</c:v>
                </c:pt>
                <c:pt idx="15">
                  <c:v>-0.10240536874955253</c:v>
                </c:pt>
                <c:pt idx="16">
                  <c:v>-0.10240536874955265</c:v>
                </c:pt>
                <c:pt idx="17">
                  <c:v>-0.10240536874955355</c:v>
                </c:pt>
                <c:pt idx="18">
                  <c:v>-0.10240536874959058</c:v>
                </c:pt>
                <c:pt idx="19">
                  <c:v>-0.1024053687495973</c:v>
                </c:pt>
                <c:pt idx="20">
                  <c:v>-0.10240536874967149</c:v>
                </c:pt>
                <c:pt idx="21">
                  <c:v>-0.10240536874976147</c:v>
                </c:pt>
                <c:pt idx="22">
                  <c:v>-0.10240536874976196</c:v>
                </c:pt>
                <c:pt idx="23">
                  <c:v>-0.10240536874976493</c:v>
                </c:pt>
                <c:pt idx="24">
                  <c:v>-0.10240536874980992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D-42F9-B0B8-33304C7D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597624"/>
        <c:axId val="1"/>
      </c:scatterChart>
      <c:valAx>
        <c:axId val="42559762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59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15</xdr:col>
      <xdr:colOff>219075</xdr:colOff>
      <xdr:row>18</xdr:row>
      <xdr:rowOff>47625</xdr:rowOff>
    </xdr:to>
    <xdr:graphicFrame macro="">
      <xdr:nvGraphicFramePr>
        <xdr:cNvPr id="60422" name="Chart 1">
          <a:extLst>
            <a:ext uri="{FF2B5EF4-FFF2-40B4-BE49-F238E27FC236}">
              <a16:creationId xmlns:a16="http://schemas.microsoft.com/office/drawing/2014/main" id="{111B2293-F697-AB2F-95EF-8B95D5AA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0</xdr:rowOff>
    </xdr:from>
    <xdr:to>
      <xdr:col>24</xdr:col>
      <xdr:colOff>28575</xdr:colOff>
      <xdr:row>18</xdr:row>
      <xdr:rowOff>28575</xdr:rowOff>
    </xdr:to>
    <xdr:graphicFrame macro="">
      <xdr:nvGraphicFramePr>
        <xdr:cNvPr id="60423" name="Chart 3">
          <a:extLst>
            <a:ext uri="{FF2B5EF4-FFF2-40B4-BE49-F238E27FC236}">
              <a16:creationId xmlns:a16="http://schemas.microsoft.com/office/drawing/2014/main" id="{1A5D58C4-B99E-8CE5-9025-6633BE98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4D376F-5A1C-284F-4E9E-18D5DBB8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52FB9BF-01B5-AAAA-DF9C-5AC526F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18D677DE-8476-5C96-B4DD-5CDC88DE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4D0EB55-E3B6-68BE-69F7-62C58B5B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01333B5D-434F-8325-04D7-523F54270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7EF6AEE0-9C4B-AE29-285C-8FE2CD6F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38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02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1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2"/>
  </sheetPr>
  <dimension ref="A1:T2388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F7" sqref="F6: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3.5703125" customWidth="1"/>
  </cols>
  <sheetData>
    <row r="1" spans="1:19" ht="20.25" x14ac:dyDescent="0.2">
      <c r="A1" s="22" t="s">
        <v>57</v>
      </c>
      <c r="B1" s="20"/>
      <c r="D1" s="20"/>
      <c r="E1" s="20"/>
      <c r="F1" s="20"/>
    </row>
    <row r="2" spans="1:19" x14ac:dyDescent="0.2">
      <c r="A2" s="21" t="s">
        <v>25</v>
      </c>
      <c r="B2" s="20" t="s">
        <v>33</v>
      </c>
      <c r="C2" s="42" t="s">
        <v>51</v>
      </c>
      <c r="D2" s="20"/>
      <c r="E2" s="20"/>
      <c r="F2" s="20"/>
    </row>
    <row r="3" spans="1:19" ht="13.5" thickBot="1" x14ac:dyDescent="0.25"/>
    <row r="4" spans="1:19" ht="13.5" thickBot="1" x14ac:dyDescent="0.25">
      <c r="A4" s="7" t="s">
        <v>1</v>
      </c>
      <c r="C4" s="23">
        <v>25243.69</v>
      </c>
      <c r="D4" s="24">
        <v>0.76195000000000002</v>
      </c>
    </row>
    <row r="5" spans="1:19" x14ac:dyDescent="0.2">
      <c r="A5" s="60" t="s">
        <v>58</v>
      </c>
      <c r="B5" s="21"/>
      <c r="C5" s="61">
        <v>-9.5</v>
      </c>
      <c r="D5" s="21" t="s">
        <v>59</v>
      </c>
    </row>
    <row r="6" spans="1:19" x14ac:dyDescent="0.2">
      <c r="A6" s="7" t="s">
        <v>2</v>
      </c>
    </row>
    <row r="7" spans="1:19" x14ac:dyDescent="0.2">
      <c r="A7" t="s">
        <v>3</v>
      </c>
      <c r="C7" s="20">
        <f>C4</f>
        <v>25243.69</v>
      </c>
    </row>
    <row r="8" spans="1:19" x14ac:dyDescent="0.2">
      <c r="A8" t="s">
        <v>4</v>
      </c>
      <c r="C8" s="20">
        <v>0.55136319144131163</v>
      </c>
    </row>
    <row r="9" spans="1:19" x14ac:dyDescent="0.2">
      <c r="A9" s="72" t="s">
        <v>65</v>
      </c>
      <c r="B9" s="73">
        <v>70</v>
      </c>
      <c r="C9" s="71" t="str">
        <f>"F"&amp;B9</f>
        <v>F70</v>
      </c>
      <c r="D9" s="36" t="str">
        <f>"G"&amp;B9</f>
        <v>G70</v>
      </c>
    </row>
    <row r="10" spans="1:19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19" x14ac:dyDescent="0.2">
      <c r="A11" s="21" t="s">
        <v>16</v>
      </c>
      <c r="B11" s="21"/>
      <c r="C11" s="70">
        <f ca="1">INTERCEPT(INDIRECT($D$9):G991,INDIRECT($C$9):F991)</f>
        <v>-0.31208221071085779</v>
      </c>
      <c r="D11" s="5"/>
      <c r="E11" s="21"/>
    </row>
    <row r="12" spans="1:19" x14ac:dyDescent="0.2">
      <c r="A12" s="21" t="s">
        <v>17</v>
      </c>
      <c r="B12" s="21"/>
      <c r="C12" s="70">
        <f ca="1">SLOPE(INDIRECT($D$9):G991,INDIRECT($C$9):F991)</f>
        <v>3.428127197627915E-6</v>
      </c>
      <c r="D12" s="5"/>
      <c r="E12" s="21"/>
    </row>
    <row r="13" spans="1:19" x14ac:dyDescent="0.2">
      <c r="A13" s="21" t="s">
        <v>19</v>
      </c>
      <c r="B13" s="21"/>
      <c r="C13" s="5" t="s">
        <v>14</v>
      </c>
    </row>
    <row r="14" spans="1:19" x14ac:dyDescent="0.2">
      <c r="A14" s="21"/>
      <c r="B14" s="21"/>
      <c r="C14" s="21"/>
    </row>
    <row r="15" spans="1:19" x14ac:dyDescent="0.2">
      <c r="A15" s="62" t="s">
        <v>18</v>
      </c>
      <c r="B15" s="21"/>
      <c r="C15" s="63">
        <f ca="1">(C7+C11)+(C8+C12)*INT(MAX(F21:F3532))</f>
        <v>59644.795412527288</v>
      </c>
      <c r="E15" s="64" t="s">
        <v>68</v>
      </c>
      <c r="F15" s="61">
        <v>1</v>
      </c>
    </row>
    <row r="16" spans="1:19" x14ac:dyDescent="0.2">
      <c r="A16" s="27" t="s">
        <v>5</v>
      </c>
      <c r="B16" s="21"/>
      <c r="C16" s="66">
        <f ca="1">+C8+C12</f>
        <v>0.5513666195685093</v>
      </c>
      <c r="E16" s="64" t="s">
        <v>60</v>
      </c>
      <c r="F16" s="65">
        <f ca="1">NOW()+15018.5+$C$5/24</f>
        <v>60177.696429398144</v>
      </c>
      <c r="S16">
        <f>SUM(S22:S45)</f>
        <v>0.17192172673129041</v>
      </c>
    </row>
    <row r="17" spans="1:20" ht="13.5" thickBot="1" x14ac:dyDescent="0.25">
      <c r="A17" s="64" t="s">
        <v>56</v>
      </c>
      <c r="B17" s="21"/>
      <c r="C17" s="21">
        <f>COUNT(C21:C2190)</f>
        <v>58</v>
      </c>
      <c r="E17" s="64" t="s">
        <v>69</v>
      </c>
      <c r="F17" s="65">
        <f ca="1">ROUND(2*(F16-$C$7)/$C$8,0)/2+F15</f>
        <v>63360.5</v>
      </c>
      <c r="S17">
        <f>COUNT(S22:S45)</f>
        <v>23</v>
      </c>
    </row>
    <row r="18" spans="1:20" ht="14.25" thickTop="1" thickBot="1" x14ac:dyDescent="0.25">
      <c r="A18" s="27" t="s">
        <v>6</v>
      </c>
      <c r="B18" s="21"/>
      <c r="C18" s="68">
        <f ca="1">+C15</f>
        <v>59644.795412527288</v>
      </c>
      <c r="D18" s="69">
        <f ca="1">+C16</f>
        <v>0.5513666195685093</v>
      </c>
      <c r="E18" s="64" t="s">
        <v>61</v>
      </c>
      <c r="F18" s="36">
        <f ca="1">ROUND(2*(F16-$C$15)/$C$16,0)/2+F15</f>
        <v>967.5</v>
      </c>
      <c r="S18">
        <f>SQRT(S16/S17)</f>
        <v>8.6457259290178459E-2</v>
      </c>
    </row>
    <row r="19" spans="1:20" ht="13.5" thickTop="1" x14ac:dyDescent="0.2">
      <c r="E19" s="64" t="s">
        <v>62</v>
      </c>
      <c r="F19" s="67">
        <f ca="1">+$C$15+$C$16*F18-15018.5-$C$5/24</f>
        <v>45160.138450293154</v>
      </c>
    </row>
    <row r="20" spans="1:20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85</v>
      </c>
      <c r="I20" s="9" t="s">
        <v>88</v>
      </c>
      <c r="J20" s="9" t="s">
        <v>82</v>
      </c>
      <c r="K20" s="9" t="s">
        <v>80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R20" s="5"/>
    </row>
    <row r="21" spans="1:20" x14ac:dyDescent="0.2">
      <c r="A21" s="46" t="s">
        <v>52</v>
      </c>
      <c r="B21" s="48"/>
      <c r="C21" s="49">
        <v>25243.67</v>
      </c>
      <c r="D21" s="51"/>
      <c r="E21">
        <f t="shared" ref="E21:E52" si="0">+(C21-C$7)/C$8</f>
        <v>-3.6273730838206314E-2</v>
      </c>
      <c r="F21">
        <f t="shared" ref="F21:F52" si="1">ROUND(2*E21,0)/2</f>
        <v>0</v>
      </c>
      <c r="G21">
        <f>C21-($C$7+$C$8*$F21)</f>
        <v>-2.0000000000436557E-2</v>
      </c>
      <c r="H21">
        <f>+G21</f>
        <v>-2.0000000000436557E-2</v>
      </c>
      <c r="Q21" s="1">
        <f t="shared" ref="Q21:Q52" si="2">+C21-15018.5</f>
        <v>10225.169999999998</v>
      </c>
      <c r="R21" s="1"/>
      <c r="S21">
        <f>+(G21-O21)^2</f>
        <v>4.0000000001746229E-4</v>
      </c>
      <c r="T21" s="16" t="s">
        <v>53</v>
      </c>
    </row>
    <row r="22" spans="1:20" x14ac:dyDescent="0.2">
      <c r="A22" s="20" t="s">
        <v>30</v>
      </c>
      <c r="B22" s="20"/>
      <c r="C22" s="52">
        <v>25243.69</v>
      </c>
      <c r="D22" s="52"/>
      <c r="E22">
        <f t="shared" si="0"/>
        <v>0</v>
      </c>
      <c r="F22">
        <f t="shared" si="1"/>
        <v>0</v>
      </c>
      <c r="H22">
        <v>0</v>
      </c>
      <c r="Q22" s="1">
        <f t="shared" si="2"/>
        <v>10225.189999999999</v>
      </c>
      <c r="R22" s="1"/>
    </row>
    <row r="23" spans="1:20" x14ac:dyDescent="0.2">
      <c r="A23" s="45" t="s">
        <v>52</v>
      </c>
      <c r="B23" s="28"/>
      <c r="C23" s="50">
        <v>25300.48</v>
      </c>
      <c r="D23" s="53"/>
      <c r="E23">
        <f t="shared" si="0"/>
        <v>102.99925871284016</v>
      </c>
      <c r="F23">
        <f t="shared" si="1"/>
        <v>103</v>
      </c>
      <c r="G23">
        <f t="shared" ref="G23:G55" si="3">C23-($C$7+$C$8*$F23)</f>
        <v>-4.0871845340006985E-4</v>
      </c>
      <c r="H23">
        <f t="shared" ref="H23:H30" si="4">+G23</f>
        <v>-4.0871845340006985E-4</v>
      </c>
      <c r="Q23" s="1">
        <f t="shared" si="2"/>
        <v>10281.98</v>
      </c>
      <c r="R23" s="1"/>
      <c r="S23">
        <f t="shared" ref="S23:S55" si="5">+(G23-O23)^2</f>
        <v>1.6705077414974505E-7</v>
      </c>
      <c r="T23" s="16" t="s">
        <v>53</v>
      </c>
    </row>
    <row r="24" spans="1:20" x14ac:dyDescent="0.2">
      <c r="A24" s="45" t="s">
        <v>52</v>
      </c>
      <c r="B24" s="28"/>
      <c r="C24" s="50">
        <v>25329.439999999999</v>
      </c>
      <c r="D24" s="53"/>
      <c r="E24">
        <f t="shared" si="0"/>
        <v>155.52362096541484</v>
      </c>
      <c r="F24">
        <f t="shared" si="1"/>
        <v>155.5</v>
      </c>
      <c r="G24">
        <f t="shared" si="3"/>
        <v>1.3023730876739137E-2</v>
      </c>
      <c r="H24">
        <f t="shared" si="4"/>
        <v>1.3023730876739137E-2</v>
      </c>
      <c r="Q24" s="1">
        <f t="shared" si="2"/>
        <v>10310.939999999999</v>
      </c>
      <c r="R24" s="1"/>
      <c r="S24">
        <f t="shared" si="5"/>
        <v>1.6961756594972838E-4</v>
      </c>
      <c r="T24" s="16" t="s">
        <v>53</v>
      </c>
    </row>
    <row r="25" spans="1:20" x14ac:dyDescent="0.2">
      <c r="A25" s="45" t="s">
        <v>52</v>
      </c>
      <c r="B25" s="28"/>
      <c r="C25" s="50">
        <v>25355.33</v>
      </c>
      <c r="D25" s="53"/>
      <c r="E25">
        <f t="shared" si="0"/>
        <v>202.47996553445347</v>
      </c>
      <c r="F25">
        <f t="shared" si="1"/>
        <v>202.5</v>
      </c>
      <c r="G25">
        <f t="shared" si="3"/>
        <v>-1.104626686355914E-2</v>
      </c>
      <c r="H25">
        <f t="shared" si="4"/>
        <v>-1.104626686355914E-2</v>
      </c>
      <c r="Q25" s="1">
        <f t="shared" si="2"/>
        <v>10336.830000000002</v>
      </c>
      <c r="R25" s="1"/>
      <c r="S25">
        <f t="shared" si="5"/>
        <v>1.2202001162096468E-4</v>
      </c>
      <c r="T25" s="16" t="s">
        <v>53</v>
      </c>
    </row>
    <row r="26" spans="1:20" x14ac:dyDescent="0.2">
      <c r="A26" s="45" t="s">
        <v>52</v>
      </c>
      <c r="B26" s="28"/>
      <c r="C26" s="50">
        <v>25361.360000000001</v>
      </c>
      <c r="D26" s="53"/>
      <c r="E26">
        <f t="shared" si="0"/>
        <v>213.41649538193187</v>
      </c>
      <c r="F26">
        <f t="shared" si="1"/>
        <v>213.5</v>
      </c>
      <c r="G26">
        <f t="shared" si="3"/>
        <v>-4.6041372719628271E-2</v>
      </c>
      <c r="H26">
        <f t="shared" si="4"/>
        <v>-4.6041372719628271E-2</v>
      </c>
      <c r="Q26" s="1">
        <f t="shared" si="2"/>
        <v>10342.86</v>
      </c>
      <c r="R26" s="1"/>
      <c r="S26">
        <f t="shared" si="5"/>
        <v>2.1198080019077304E-3</v>
      </c>
      <c r="T26" s="16" t="s">
        <v>53</v>
      </c>
    </row>
    <row r="27" spans="1:20" x14ac:dyDescent="0.2">
      <c r="A27" s="45" t="s">
        <v>52</v>
      </c>
      <c r="B27" s="28"/>
      <c r="C27" s="50">
        <v>25621.599999999999</v>
      </c>
      <c r="D27" s="53"/>
      <c r="E27">
        <f t="shared" si="0"/>
        <v>685.41028103836607</v>
      </c>
      <c r="F27">
        <f t="shared" si="1"/>
        <v>685.5</v>
      </c>
      <c r="G27">
        <f t="shared" si="3"/>
        <v>-4.9467733020719606E-2</v>
      </c>
      <c r="H27">
        <f t="shared" si="4"/>
        <v>-4.9467733020719606E-2</v>
      </c>
      <c r="Q27" s="1">
        <f t="shared" si="2"/>
        <v>10603.099999999999</v>
      </c>
      <c r="R27" s="1"/>
      <c r="S27">
        <f t="shared" si="5"/>
        <v>2.447056610209193E-3</v>
      </c>
      <c r="T27" s="16" t="s">
        <v>53</v>
      </c>
    </row>
    <row r="28" spans="1:20" x14ac:dyDescent="0.2">
      <c r="A28" s="45" t="s">
        <v>52</v>
      </c>
      <c r="B28" s="28"/>
      <c r="C28" s="50">
        <v>25624.63</v>
      </c>
      <c r="D28" s="53"/>
      <c r="E28">
        <f t="shared" si="0"/>
        <v>690.90575126023884</v>
      </c>
      <c r="F28">
        <f t="shared" si="1"/>
        <v>691</v>
      </c>
      <c r="G28">
        <f t="shared" si="3"/>
        <v>-5.196528594387928E-2</v>
      </c>
      <c r="H28">
        <f t="shared" si="4"/>
        <v>-5.196528594387928E-2</v>
      </c>
      <c r="Q28" s="1">
        <f t="shared" si="2"/>
        <v>10606.130000000001</v>
      </c>
      <c r="R28" s="1"/>
      <c r="S28">
        <f t="shared" si="5"/>
        <v>2.7003909432291376E-3</v>
      </c>
      <c r="T28" s="16" t="s">
        <v>53</v>
      </c>
    </row>
    <row r="29" spans="1:20" x14ac:dyDescent="0.2">
      <c r="A29" s="45" t="s">
        <v>52</v>
      </c>
      <c r="B29" s="28"/>
      <c r="C29" s="50">
        <v>25673.46</v>
      </c>
      <c r="D29" s="53"/>
      <c r="E29">
        <f t="shared" si="0"/>
        <v>779.46806509978308</v>
      </c>
      <c r="F29">
        <f t="shared" si="1"/>
        <v>779.5</v>
      </c>
      <c r="G29">
        <f t="shared" si="3"/>
        <v>-1.7607728503207909E-2</v>
      </c>
      <c r="H29">
        <f t="shared" si="4"/>
        <v>-1.7607728503207909E-2</v>
      </c>
      <c r="Q29" s="1">
        <f t="shared" si="2"/>
        <v>10654.96</v>
      </c>
      <c r="R29" s="1"/>
      <c r="S29">
        <f t="shared" si="5"/>
        <v>3.1003210304268025E-4</v>
      </c>
      <c r="T29" s="16" t="s">
        <v>53</v>
      </c>
    </row>
    <row r="30" spans="1:20" x14ac:dyDescent="0.2">
      <c r="A30" s="45" t="s">
        <v>52</v>
      </c>
      <c r="B30" s="47"/>
      <c r="C30" s="50">
        <v>25681.45</v>
      </c>
      <c r="D30" s="53"/>
      <c r="E30">
        <f t="shared" si="0"/>
        <v>793.95942056933302</v>
      </c>
      <c r="F30">
        <f t="shared" si="1"/>
        <v>794</v>
      </c>
      <c r="G30">
        <f t="shared" si="3"/>
        <v>-2.2374004398443503E-2</v>
      </c>
      <c r="H30">
        <f t="shared" si="4"/>
        <v>-2.2374004398443503E-2</v>
      </c>
      <c r="Q30" s="1">
        <f t="shared" si="2"/>
        <v>10662.95</v>
      </c>
      <c r="R30" s="1"/>
      <c r="S30">
        <f t="shared" si="5"/>
        <v>5.0059607282156927E-4</v>
      </c>
      <c r="T30" s="16" t="s">
        <v>53</v>
      </c>
    </row>
    <row r="31" spans="1:20" x14ac:dyDescent="0.2">
      <c r="A31" s="20" t="s">
        <v>34</v>
      </c>
      <c r="B31" s="37" t="s">
        <v>35</v>
      </c>
      <c r="C31" s="54">
        <v>45404.438699999999</v>
      </c>
      <c r="D31" s="52"/>
      <c r="E31">
        <f t="shared" si="0"/>
        <v>36565.278591227754</v>
      </c>
      <c r="F31">
        <f t="shared" si="1"/>
        <v>36565.5</v>
      </c>
      <c r="G31">
        <f t="shared" si="3"/>
        <v>-0.12207664728339296</v>
      </c>
      <c r="I31">
        <f t="shared" ref="I31:I39" si="6">+G31</f>
        <v>-0.12207664728339296</v>
      </c>
      <c r="Q31" s="1">
        <f t="shared" si="2"/>
        <v>30385.938699999999</v>
      </c>
      <c r="R31" s="1"/>
      <c r="S31">
        <f t="shared" si="5"/>
        <v>1.4902707811953934E-2</v>
      </c>
    </row>
    <row r="32" spans="1:20" x14ac:dyDescent="0.2">
      <c r="A32" s="20" t="s">
        <v>34</v>
      </c>
      <c r="B32" s="37" t="s">
        <v>36</v>
      </c>
      <c r="C32" s="55">
        <v>45404.7281</v>
      </c>
      <c r="D32" s="52"/>
      <c r="E32">
        <f t="shared" si="0"/>
        <v>36565.803472112973</v>
      </c>
      <c r="F32">
        <f t="shared" si="1"/>
        <v>36566</v>
      </c>
      <c r="G32">
        <f t="shared" si="3"/>
        <v>-0.10835824300011154</v>
      </c>
      <c r="I32">
        <f t="shared" si="6"/>
        <v>-0.10835824300011154</v>
      </c>
      <c r="Q32" s="1">
        <f t="shared" si="2"/>
        <v>30386.2281</v>
      </c>
      <c r="R32" s="1"/>
      <c r="S32">
        <f t="shared" si="5"/>
        <v>1.1741508826071221E-2</v>
      </c>
    </row>
    <row r="33" spans="1:19" x14ac:dyDescent="0.2">
      <c r="A33" s="20" t="s">
        <v>37</v>
      </c>
      <c r="B33" s="28"/>
      <c r="C33" s="52">
        <v>47206.303999999996</v>
      </c>
      <c r="D33" s="52"/>
      <c r="E33">
        <f t="shared" si="0"/>
        <v>39833.297436101609</v>
      </c>
      <c r="F33">
        <f t="shared" si="1"/>
        <v>39833.5</v>
      </c>
      <c r="G33">
        <f t="shared" si="3"/>
        <v>-0.1116862774870242</v>
      </c>
      <c r="I33">
        <f t="shared" si="6"/>
        <v>-0.1116862774870242</v>
      </c>
      <c r="Q33" s="1">
        <f t="shared" si="2"/>
        <v>32187.803999999996</v>
      </c>
      <c r="R33" s="1"/>
      <c r="S33">
        <f t="shared" si="5"/>
        <v>1.2473824578908568E-2</v>
      </c>
    </row>
    <row r="34" spans="1:19" x14ac:dyDescent="0.2">
      <c r="A34" s="20" t="s">
        <v>37</v>
      </c>
      <c r="B34" s="28" t="s">
        <v>36</v>
      </c>
      <c r="C34" s="56">
        <v>47207.417999999998</v>
      </c>
      <c r="D34" s="52"/>
      <c r="E34">
        <f t="shared" si="0"/>
        <v>39835.31788290925</v>
      </c>
      <c r="F34">
        <f t="shared" si="1"/>
        <v>39835.5</v>
      </c>
      <c r="G34">
        <f t="shared" si="3"/>
        <v>-0.10041266037296737</v>
      </c>
      <c r="I34">
        <f t="shared" si="6"/>
        <v>-0.10041266037296737</v>
      </c>
      <c r="Q34" s="1">
        <f t="shared" si="2"/>
        <v>32188.917999999998</v>
      </c>
      <c r="R34" s="1"/>
      <c r="S34">
        <f t="shared" si="5"/>
        <v>1.008270236317689E-2</v>
      </c>
    </row>
    <row r="35" spans="1:19" x14ac:dyDescent="0.2">
      <c r="A35" s="20" t="s">
        <v>37</v>
      </c>
      <c r="B35" s="28" t="s">
        <v>36</v>
      </c>
      <c r="C35" s="56">
        <v>47213.498</v>
      </c>
      <c r="D35" s="52"/>
      <c r="E35">
        <f t="shared" si="0"/>
        <v>39846.345097083831</v>
      </c>
      <c r="F35">
        <f t="shared" si="1"/>
        <v>39846.5</v>
      </c>
      <c r="G35">
        <f t="shared" si="3"/>
        <v>-8.5407766222488135E-2</v>
      </c>
      <c r="I35">
        <f t="shared" si="6"/>
        <v>-8.5407766222488135E-2</v>
      </c>
      <c r="Q35" s="1">
        <f t="shared" si="2"/>
        <v>32194.998</v>
      </c>
      <c r="R35" s="1"/>
      <c r="S35">
        <f t="shared" si="5"/>
        <v>7.294486531115185E-3</v>
      </c>
    </row>
    <row r="36" spans="1:19" x14ac:dyDescent="0.2">
      <c r="A36" s="20" t="s">
        <v>38</v>
      </c>
      <c r="B36" s="28"/>
      <c r="C36" s="56">
        <v>47958.37</v>
      </c>
      <c r="D36" s="52"/>
      <c r="E36">
        <f t="shared" si="0"/>
        <v>41197.309418900171</v>
      </c>
      <c r="F36">
        <f t="shared" si="1"/>
        <v>41197.5</v>
      </c>
      <c r="G36">
        <f t="shared" si="3"/>
        <v>-0.10507940343086375</v>
      </c>
      <c r="I36">
        <f t="shared" si="6"/>
        <v>-0.10507940343086375</v>
      </c>
      <c r="Q36" s="1">
        <f t="shared" si="2"/>
        <v>32939.870000000003</v>
      </c>
      <c r="R36" s="1"/>
      <c r="S36">
        <f t="shared" si="5"/>
        <v>1.104168102538622E-2</v>
      </c>
    </row>
    <row r="37" spans="1:19" x14ac:dyDescent="0.2">
      <c r="A37" s="20" t="s">
        <v>39</v>
      </c>
      <c r="B37" s="28"/>
      <c r="C37" s="56">
        <v>48271.546000000002</v>
      </c>
      <c r="D37" s="52"/>
      <c r="E37">
        <f t="shared" si="0"/>
        <v>41765.312515337071</v>
      </c>
      <c r="F37">
        <f t="shared" si="1"/>
        <v>41765.5</v>
      </c>
      <c r="G37">
        <f t="shared" si="3"/>
        <v>-0.10337214209721424</v>
      </c>
      <c r="I37">
        <f t="shared" si="6"/>
        <v>-0.10337214209721424</v>
      </c>
      <c r="Q37" s="1">
        <f t="shared" si="2"/>
        <v>33253.046000000002</v>
      </c>
      <c r="R37" s="1"/>
      <c r="S37">
        <f t="shared" si="5"/>
        <v>1.0685799761766653E-2</v>
      </c>
    </row>
    <row r="38" spans="1:19" x14ac:dyDescent="0.2">
      <c r="A38" s="21" t="s">
        <v>40</v>
      </c>
      <c r="B38" s="5"/>
      <c r="C38" s="56">
        <v>48310.415000000001</v>
      </c>
      <c r="D38" s="56">
        <v>0.01</v>
      </c>
      <c r="E38">
        <f t="shared" si="0"/>
        <v>41835.808697533044</v>
      </c>
      <c r="F38">
        <f t="shared" si="1"/>
        <v>41836</v>
      </c>
      <c r="G38">
        <f t="shared" si="3"/>
        <v>-0.10547713870619191</v>
      </c>
      <c r="I38">
        <f t="shared" si="6"/>
        <v>-0.10547713870619191</v>
      </c>
      <c r="Q38" s="1">
        <f t="shared" si="2"/>
        <v>33291.915000000001</v>
      </c>
      <c r="R38" s="1"/>
      <c r="S38">
        <f t="shared" si="5"/>
        <v>1.1125426789645248E-2</v>
      </c>
    </row>
    <row r="39" spans="1:19" x14ac:dyDescent="0.2">
      <c r="A39" s="21" t="s">
        <v>39</v>
      </c>
      <c r="B39" s="5"/>
      <c r="C39" s="56">
        <v>48329.436999999998</v>
      </c>
      <c r="D39" s="56"/>
      <c r="E39">
        <f t="shared" si="0"/>
        <v>41870.308642932505</v>
      </c>
      <c r="F39">
        <f t="shared" si="1"/>
        <v>41870.5</v>
      </c>
      <c r="G39">
        <f t="shared" si="3"/>
        <v>-0.10550724343920592</v>
      </c>
      <c r="I39">
        <f t="shared" si="6"/>
        <v>-0.10550724343920592</v>
      </c>
      <c r="Q39" s="1">
        <f t="shared" si="2"/>
        <v>33310.936999999998</v>
      </c>
      <c r="R39" s="1"/>
      <c r="S39">
        <f t="shared" si="5"/>
        <v>1.1131778418139861E-2</v>
      </c>
    </row>
    <row r="40" spans="1:19" x14ac:dyDescent="0.2">
      <c r="A40" s="21" t="s">
        <v>46</v>
      </c>
      <c r="B40" s="5" t="s">
        <v>36</v>
      </c>
      <c r="C40" s="57">
        <v>49004.553999999996</v>
      </c>
      <c r="D40" s="57">
        <v>5.0000000000000001E-3</v>
      </c>
      <c r="E40">
        <f t="shared" si="0"/>
        <v>43094.759260020641</v>
      </c>
      <c r="F40">
        <f t="shared" si="1"/>
        <v>43095</v>
      </c>
      <c r="G40">
        <f t="shared" si="3"/>
        <v>-0.13273516332992585</v>
      </c>
      <c r="K40">
        <f>+G40</f>
        <v>-0.13273516332992585</v>
      </c>
      <c r="Q40" s="1">
        <f t="shared" si="2"/>
        <v>33986.053999999996</v>
      </c>
      <c r="R40" s="1"/>
      <c r="S40">
        <f t="shared" si="5"/>
        <v>1.7618623584222094E-2</v>
      </c>
    </row>
    <row r="41" spans="1:19" x14ac:dyDescent="0.2">
      <c r="A41" s="21" t="s">
        <v>41</v>
      </c>
      <c r="B41" s="5"/>
      <c r="C41" s="56">
        <v>49043.455999999998</v>
      </c>
      <c r="D41" s="56">
        <v>8.0000000000000002E-3</v>
      </c>
      <c r="E41">
        <f t="shared" si="0"/>
        <v>43165.315293872496</v>
      </c>
      <c r="F41">
        <f t="shared" si="1"/>
        <v>43165.5</v>
      </c>
      <c r="G41">
        <f t="shared" si="3"/>
        <v>-0.10184015993581852</v>
      </c>
      <c r="I41">
        <f>+G41</f>
        <v>-0.10184015993581852</v>
      </c>
      <c r="Q41" s="1">
        <f t="shared" si="2"/>
        <v>34024.955999999998</v>
      </c>
      <c r="R41" s="1"/>
      <c r="S41">
        <f t="shared" si="5"/>
        <v>1.0371418175753095E-2</v>
      </c>
    </row>
    <row r="42" spans="1:19" x14ac:dyDescent="0.2">
      <c r="A42" s="21" t="s">
        <v>42</v>
      </c>
      <c r="B42" s="5" t="s">
        <v>36</v>
      </c>
      <c r="C42" s="56">
        <v>49431.391000000003</v>
      </c>
      <c r="D42" s="56">
        <v>5.0000000000000001E-3</v>
      </c>
      <c r="E42">
        <f t="shared" si="0"/>
        <v>43868.90778249313</v>
      </c>
      <c r="F42">
        <f t="shared" si="1"/>
        <v>43869</v>
      </c>
      <c r="G42">
        <f t="shared" si="3"/>
        <v>-5.0845338890212588E-2</v>
      </c>
      <c r="I42">
        <f>+G42</f>
        <v>-5.0845338890212588E-2</v>
      </c>
      <c r="Q42" s="1">
        <f t="shared" si="2"/>
        <v>34412.891000000003</v>
      </c>
      <c r="R42" s="1"/>
      <c r="S42">
        <f t="shared" si="5"/>
        <v>2.5852484868605645E-3</v>
      </c>
    </row>
    <row r="43" spans="1:19" x14ac:dyDescent="0.2">
      <c r="A43" s="21" t="s">
        <v>34</v>
      </c>
      <c r="B43" s="43" t="s">
        <v>36</v>
      </c>
      <c r="C43" s="58">
        <v>49812.334000000003</v>
      </c>
      <c r="D43" s="56"/>
      <c r="E43">
        <f t="shared" si="0"/>
        <v>44559.818974812988</v>
      </c>
      <c r="F43">
        <f t="shared" si="1"/>
        <v>44560</v>
      </c>
      <c r="G43">
        <f t="shared" si="3"/>
        <v>-9.9810624844394624E-2</v>
      </c>
      <c r="I43">
        <f>+G43</f>
        <v>-9.9810624844394624E-2</v>
      </c>
      <c r="Q43" s="1">
        <f t="shared" si="2"/>
        <v>34793.834000000003</v>
      </c>
      <c r="R43" s="1"/>
      <c r="S43">
        <f t="shared" si="5"/>
        <v>9.9621608318284857E-3</v>
      </c>
    </row>
    <row r="44" spans="1:19" x14ac:dyDescent="0.2">
      <c r="A44" s="81" t="s">
        <v>74</v>
      </c>
      <c r="B44" s="82"/>
      <c r="C44" s="83">
        <v>50491.603999999999</v>
      </c>
      <c r="D44" s="78"/>
      <c r="E44">
        <f t="shared" si="0"/>
        <v>45791.801832109508</v>
      </c>
      <c r="F44">
        <f t="shared" si="1"/>
        <v>45792</v>
      </c>
      <c r="G44">
        <f t="shared" si="3"/>
        <v>-0.10926248053874588</v>
      </c>
      <c r="J44">
        <f>+G44</f>
        <v>-0.10926248053874588</v>
      </c>
      <c r="Q44" s="1">
        <f t="shared" si="2"/>
        <v>35473.103999999999</v>
      </c>
      <c r="R44" s="1"/>
      <c r="S44">
        <f t="shared" si="5"/>
        <v>1.1938289653479822E-2</v>
      </c>
    </row>
    <row r="45" spans="1:19" x14ac:dyDescent="0.2">
      <c r="A45" s="21" t="s">
        <v>46</v>
      </c>
      <c r="B45" s="5" t="s">
        <v>35</v>
      </c>
      <c r="C45" s="57">
        <v>50836.487999999998</v>
      </c>
      <c r="D45" s="57">
        <v>5.0000000000000001E-3</v>
      </c>
      <c r="E45">
        <f t="shared" si="0"/>
        <v>46417.313301416048</v>
      </c>
      <c r="F45">
        <f t="shared" si="1"/>
        <v>46417.5</v>
      </c>
      <c r="G45">
        <f t="shared" si="3"/>
        <v>-0.10293872708280105</v>
      </c>
      <c r="K45">
        <f>+G45</f>
        <v>-0.10293872708280105</v>
      </c>
      <c r="Q45" s="1">
        <f t="shared" si="2"/>
        <v>35817.987999999998</v>
      </c>
      <c r="R45" s="1"/>
      <c r="S45">
        <f t="shared" si="5"/>
        <v>1.0596381533427398E-2</v>
      </c>
    </row>
    <row r="46" spans="1:19" x14ac:dyDescent="0.2">
      <c r="A46" s="21" t="s">
        <v>46</v>
      </c>
      <c r="B46" s="5" t="s">
        <v>35</v>
      </c>
      <c r="C46" s="57">
        <v>50862.404999999999</v>
      </c>
      <c r="D46" s="57">
        <v>7.0000000000000001E-3</v>
      </c>
      <c r="E46">
        <f t="shared" si="0"/>
        <v>46464.318615521719</v>
      </c>
      <c r="F46">
        <f t="shared" si="1"/>
        <v>46464.5</v>
      </c>
      <c r="G46">
        <f t="shared" si="3"/>
        <v>-0.10000872482487466</v>
      </c>
      <c r="K46">
        <f>+G46</f>
        <v>-0.10000872482487466</v>
      </c>
      <c r="Q46" s="1">
        <f t="shared" si="2"/>
        <v>35843.904999999999</v>
      </c>
      <c r="R46" s="1"/>
      <c r="S46">
        <f t="shared" si="5"/>
        <v>1.0001745041097502E-2</v>
      </c>
    </row>
    <row r="47" spans="1:19" x14ac:dyDescent="0.2">
      <c r="A47" s="21" t="s">
        <v>43</v>
      </c>
      <c r="B47" s="5"/>
      <c r="C47" s="56">
        <v>50863.497000000003</v>
      </c>
      <c r="D47" s="56">
        <v>3.0000000000000001E-3</v>
      </c>
      <c r="E47">
        <f t="shared" si="0"/>
        <v>46466.299161225448</v>
      </c>
      <c r="F47">
        <f t="shared" si="1"/>
        <v>46466.5</v>
      </c>
      <c r="G47">
        <f t="shared" si="3"/>
        <v>-0.1107351077007479</v>
      </c>
      <c r="I47">
        <f>+G47</f>
        <v>-0.1107351077007479</v>
      </c>
      <c r="Q47" s="1">
        <f t="shared" si="2"/>
        <v>35844.997000000003</v>
      </c>
      <c r="R47" s="1"/>
      <c r="S47">
        <f t="shared" si="5"/>
        <v>1.2262264077496237E-2</v>
      </c>
    </row>
    <row r="48" spans="1:19" x14ac:dyDescent="0.2">
      <c r="A48" s="21" t="s">
        <v>34</v>
      </c>
      <c r="B48" s="43" t="s">
        <v>35</v>
      </c>
      <c r="C48" s="58">
        <v>50871.288</v>
      </c>
      <c r="D48" s="56"/>
      <c r="E48">
        <f t="shared" si="0"/>
        <v>46480.429593073161</v>
      </c>
      <c r="F48">
        <f t="shared" si="1"/>
        <v>46480.5</v>
      </c>
      <c r="G48">
        <f t="shared" si="3"/>
        <v>-3.8819787878310308E-2</v>
      </c>
      <c r="I48">
        <f>+G48</f>
        <v>-3.8819787878310308E-2</v>
      </c>
      <c r="Q48" s="1">
        <f t="shared" si="2"/>
        <v>35852.788</v>
      </c>
      <c r="R48" s="1"/>
      <c r="S48">
        <f t="shared" si="5"/>
        <v>1.506975930917008E-3</v>
      </c>
    </row>
    <row r="49" spans="1:20" x14ac:dyDescent="0.2">
      <c r="A49" s="21" t="s">
        <v>46</v>
      </c>
      <c r="B49" s="5" t="s">
        <v>35</v>
      </c>
      <c r="C49" s="57">
        <v>51190.470999999998</v>
      </c>
      <c r="D49" s="57">
        <v>8.0000000000000002E-3</v>
      </c>
      <c r="E49">
        <f t="shared" si="0"/>
        <v>47059.327504567074</v>
      </c>
      <c r="F49">
        <f t="shared" si="1"/>
        <v>47059.5</v>
      </c>
      <c r="G49">
        <f t="shared" si="3"/>
        <v>-9.5107632405415643E-2</v>
      </c>
      <c r="K49">
        <f>+G49</f>
        <v>-9.5107632405415643E-2</v>
      </c>
      <c r="Q49" s="1">
        <f t="shared" si="2"/>
        <v>36171.970999999998</v>
      </c>
      <c r="R49" s="1"/>
      <c r="S49">
        <f t="shared" si="5"/>
        <v>9.0454617417636673E-3</v>
      </c>
    </row>
    <row r="50" spans="1:20" x14ac:dyDescent="0.2">
      <c r="A50" s="21" t="s">
        <v>46</v>
      </c>
      <c r="B50" s="5" t="s">
        <v>35</v>
      </c>
      <c r="C50" s="57">
        <v>51248.358</v>
      </c>
      <c r="D50" s="57">
        <v>4.0000000000000001E-3</v>
      </c>
      <c r="E50">
        <f t="shared" si="0"/>
        <v>47164.316377416355</v>
      </c>
      <c r="F50">
        <f t="shared" si="1"/>
        <v>47164.5</v>
      </c>
      <c r="G50">
        <f t="shared" si="3"/>
        <v>-0.10124273374094628</v>
      </c>
      <c r="K50">
        <f>+G50</f>
        <v>-0.10124273374094628</v>
      </c>
      <c r="Q50" s="1">
        <f t="shared" si="2"/>
        <v>36229.858</v>
      </c>
      <c r="R50" s="1"/>
      <c r="S50">
        <f t="shared" si="5"/>
        <v>1.0250091135340141E-2</v>
      </c>
    </row>
    <row r="51" spans="1:20" x14ac:dyDescent="0.2">
      <c r="A51" s="27" t="s">
        <v>44</v>
      </c>
      <c r="B51" s="5"/>
      <c r="C51" s="56">
        <v>51887.92626422504</v>
      </c>
      <c r="D51" s="56">
        <v>1.2E-4</v>
      </c>
      <c r="E51">
        <f t="shared" si="0"/>
        <v>48324.292730848931</v>
      </c>
      <c r="F51">
        <f t="shared" si="1"/>
        <v>48324.5</v>
      </c>
      <c r="G51">
        <f t="shared" si="3"/>
        <v>-0.11428058062301716</v>
      </c>
      <c r="K51">
        <f>+G51</f>
        <v>-0.11428058062301716</v>
      </c>
      <c r="Q51" s="1">
        <f t="shared" si="2"/>
        <v>36869.42626422504</v>
      </c>
      <c r="R51" s="1"/>
      <c r="S51">
        <f t="shared" si="5"/>
        <v>1.3060051107533924E-2</v>
      </c>
    </row>
    <row r="52" spans="1:20" x14ac:dyDescent="0.2">
      <c r="A52" s="16" t="s">
        <v>55</v>
      </c>
      <c r="B52" s="14"/>
      <c r="C52" s="12">
        <v>51925.421000000002</v>
      </c>
      <c r="D52" s="57">
        <v>5.0000000000000001E-3</v>
      </c>
      <c r="E52">
        <f t="shared" si="0"/>
        <v>48392.296428514972</v>
      </c>
      <c r="F52">
        <f t="shared" si="1"/>
        <v>48392.5</v>
      </c>
      <c r="G52">
        <f t="shared" si="3"/>
        <v>-0.11224182367004687</v>
      </c>
      <c r="I52">
        <f>+G52</f>
        <v>-0.11224182367004687</v>
      </c>
      <c r="Q52" s="1">
        <f t="shared" si="2"/>
        <v>36906.921000000002</v>
      </c>
      <c r="R52" s="1"/>
      <c r="S52">
        <f t="shared" si="5"/>
        <v>1.2598226980777893E-2</v>
      </c>
      <c r="T52" s="16" t="s">
        <v>54</v>
      </c>
    </row>
    <row r="53" spans="1:20" x14ac:dyDescent="0.2">
      <c r="A53" s="35" t="s">
        <v>47</v>
      </c>
      <c r="B53" s="14" t="s">
        <v>36</v>
      </c>
      <c r="C53" s="59">
        <v>52663.693399999996</v>
      </c>
      <c r="D53" s="57">
        <v>5.9999999999999995E-4</v>
      </c>
      <c r="E53">
        <f t="shared" ref="E53:E72" si="7">+(C53-C$7)/C$8</f>
        <v>49731.291144629569</v>
      </c>
      <c r="F53">
        <f t="shared" ref="F53:F73" si="8">ROUND(2*E53,0)/2</f>
        <v>49731.5</v>
      </c>
      <c r="G53">
        <f t="shared" si="3"/>
        <v>-0.11515516359213507</v>
      </c>
      <c r="K53">
        <f>+G53</f>
        <v>-0.11515516359213507</v>
      </c>
      <c r="Q53" s="1">
        <f t="shared" ref="Q53:Q72" si="9">+C53-15018.5</f>
        <v>37645.193399999996</v>
      </c>
      <c r="R53" s="1"/>
      <c r="S53">
        <f t="shared" si="5"/>
        <v>1.3260711701931389E-2</v>
      </c>
    </row>
    <row r="54" spans="1:20" x14ac:dyDescent="0.2">
      <c r="A54" s="27" t="s">
        <v>45</v>
      </c>
      <c r="B54" s="43"/>
      <c r="C54" s="56">
        <v>52667.827287698099</v>
      </c>
      <c r="D54" s="56">
        <v>4.0000000000000002E-4</v>
      </c>
      <c r="E54">
        <f t="shared" si="7"/>
        <v>49738.788721113218</v>
      </c>
      <c r="F54">
        <f t="shared" si="8"/>
        <v>49739</v>
      </c>
      <c r="G54">
        <f t="shared" si="3"/>
        <v>-0.11649140129884472</v>
      </c>
      <c r="K54">
        <f>+G54</f>
        <v>-0.11649140129884472</v>
      </c>
      <c r="Q54" s="1">
        <f t="shared" si="9"/>
        <v>37649.327287698099</v>
      </c>
      <c r="R54" s="1"/>
      <c r="S54">
        <f t="shared" si="5"/>
        <v>1.3570246576568482E-2</v>
      </c>
    </row>
    <row r="55" spans="1:20" x14ac:dyDescent="0.2">
      <c r="A55" s="74" t="s">
        <v>46</v>
      </c>
      <c r="B55" s="75" t="s">
        <v>35</v>
      </c>
      <c r="C55" s="76">
        <v>52693.468000000001</v>
      </c>
      <c r="D55" s="76">
        <v>5.0000000000000001E-3</v>
      </c>
      <c r="E55">
        <f t="shared" si="7"/>
        <v>49785.292935939156</v>
      </c>
      <c r="F55">
        <f t="shared" si="8"/>
        <v>49785.5</v>
      </c>
      <c r="G55">
        <f t="shared" si="3"/>
        <v>-0.11416750141506782</v>
      </c>
      <c r="K55">
        <f>+G55</f>
        <v>-0.11416750141506782</v>
      </c>
      <c r="Q55" s="1">
        <f t="shared" si="9"/>
        <v>37674.968000000001</v>
      </c>
      <c r="R55" s="1"/>
      <c r="S55">
        <f t="shared" si="5"/>
        <v>1.3034218379359513E-2</v>
      </c>
    </row>
    <row r="56" spans="1:20" x14ac:dyDescent="0.2">
      <c r="A56" s="74" t="s">
        <v>46</v>
      </c>
      <c r="B56" s="75" t="s">
        <v>36</v>
      </c>
      <c r="C56" s="76">
        <v>53081.35</v>
      </c>
      <c r="D56" s="76">
        <v>5.0000000000000001E-3</v>
      </c>
      <c r="E56">
        <f t="shared" si="7"/>
        <v>50488.789299173055</v>
      </c>
      <c r="F56">
        <f t="shared" si="8"/>
        <v>50489</v>
      </c>
      <c r="G56">
        <f t="shared" ref="G56:G72" si="10">C56-($C$7+$C$8*$F56)</f>
        <v>-0.11617268038389739</v>
      </c>
      <c r="K56">
        <f>+G56</f>
        <v>-0.11617268038389739</v>
      </c>
      <c r="Q56" s="1">
        <f t="shared" si="9"/>
        <v>38062.85</v>
      </c>
      <c r="R56" s="1"/>
      <c r="S56">
        <f t="shared" ref="S56:S72" si="11">+(G56-O56)^2</f>
        <v>1.3496091667579176E-2</v>
      </c>
    </row>
    <row r="57" spans="1:20" x14ac:dyDescent="0.2">
      <c r="A57" s="76" t="s">
        <v>63</v>
      </c>
      <c r="B57" s="77"/>
      <c r="C57" s="76">
        <v>54149.343099999998</v>
      </c>
      <c r="D57" s="76">
        <v>1.4E-3</v>
      </c>
      <c r="E57">
        <f t="shared" si="7"/>
        <v>52425.794011453851</v>
      </c>
      <c r="F57">
        <f t="shared" si="8"/>
        <v>52426</v>
      </c>
      <c r="G57">
        <f t="shared" si="10"/>
        <v>-0.11357450220384635</v>
      </c>
      <c r="J57">
        <f>+G57</f>
        <v>-0.11357450220384635</v>
      </c>
      <c r="Q57" s="1">
        <f t="shared" si="9"/>
        <v>39130.843099999998</v>
      </c>
      <c r="R57" s="1"/>
      <c r="S57">
        <f t="shared" si="11"/>
        <v>1.2899167550851499E-2</v>
      </c>
      <c r="T57" s="44"/>
    </row>
    <row r="58" spans="1:20" x14ac:dyDescent="0.2">
      <c r="A58" s="76" t="s">
        <v>63</v>
      </c>
      <c r="B58" s="77"/>
      <c r="C58" s="76">
        <v>54200.3433</v>
      </c>
      <c r="D58" s="76">
        <v>2.0000000000000001E-4</v>
      </c>
      <c r="E58">
        <f t="shared" si="7"/>
        <v>52518.292387826572</v>
      </c>
      <c r="F58">
        <f t="shared" si="8"/>
        <v>52518.5</v>
      </c>
      <c r="G58">
        <f t="shared" si="10"/>
        <v>-0.11446971052646404</v>
      </c>
      <c r="J58">
        <f>+G58</f>
        <v>-0.11446971052646404</v>
      </c>
      <c r="Q58" s="1">
        <f t="shared" si="9"/>
        <v>39181.8433</v>
      </c>
      <c r="R58" s="1"/>
      <c r="S58">
        <f t="shared" si="11"/>
        <v>1.3103314628012473E-2</v>
      </c>
    </row>
    <row r="59" spans="1:20" x14ac:dyDescent="0.2">
      <c r="A59" s="78" t="s">
        <v>70</v>
      </c>
      <c r="B59" s="79" t="s">
        <v>35</v>
      </c>
      <c r="C59" s="78">
        <v>54829.449200000003</v>
      </c>
      <c r="D59" s="78">
        <v>2.0000000000000001E-4</v>
      </c>
      <c r="E59">
        <f t="shared" si="7"/>
        <v>53659.293292068047</v>
      </c>
      <c r="F59">
        <f t="shared" si="8"/>
        <v>53659.5</v>
      </c>
      <c r="G59">
        <f t="shared" si="10"/>
        <v>-0.1139711450523464</v>
      </c>
      <c r="J59">
        <f>+G59</f>
        <v>-0.1139711450523464</v>
      </c>
      <c r="Q59" s="1">
        <f t="shared" si="9"/>
        <v>39810.949200000003</v>
      </c>
      <c r="R59" s="1"/>
      <c r="S59">
        <f t="shared" si="11"/>
        <v>1.2989421904542983E-2</v>
      </c>
    </row>
    <row r="60" spans="1:20" x14ac:dyDescent="0.2">
      <c r="A60" s="76" t="s">
        <v>64</v>
      </c>
      <c r="B60" s="75" t="s">
        <v>35</v>
      </c>
      <c r="C60" s="76">
        <v>54891.753799999999</v>
      </c>
      <c r="D60" s="76">
        <v>2.0000000000000001E-4</v>
      </c>
      <c r="E60">
        <f t="shared" si="7"/>
        <v>53772.294306584678</v>
      </c>
      <c r="F60">
        <f t="shared" si="8"/>
        <v>53772.5</v>
      </c>
      <c r="G60">
        <f t="shared" si="10"/>
        <v>-0.11341177792928647</v>
      </c>
      <c r="K60">
        <f>+G60</f>
        <v>-0.11341177792928647</v>
      </c>
      <c r="Q60" s="1">
        <f t="shared" si="9"/>
        <v>39873.253799999999</v>
      </c>
      <c r="R60" s="1"/>
      <c r="S60">
        <f t="shared" si="11"/>
        <v>1.2862231373081789E-2</v>
      </c>
    </row>
    <row r="61" spans="1:20" x14ac:dyDescent="0.2">
      <c r="A61" s="78" t="s">
        <v>66</v>
      </c>
      <c r="B61" s="79" t="s">
        <v>36</v>
      </c>
      <c r="C61" s="78">
        <v>54925.660199999998</v>
      </c>
      <c r="D61" s="78">
        <v>1E-4</v>
      </c>
      <c r="E61">
        <f t="shared" si="7"/>
        <v>53833.789887947962</v>
      </c>
      <c r="F61">
        <f t="shared" si="8"/>
        <v>53834</v>
      </c>
      <c r="G61">
        <f t="shared" si="10"/>
        <v>-0.11584805157326628</v>
      </c>
      <c r="K61">
        <f>+G61</f>
        <v>-0.11584805157326628</v>
      </c>
      <c r="O61">
        <f t="shared" ref="O61:O72" ca="1" si="12">+C$11+C$12*$F61</f>
        <v>-0.1275324111537566</v>
      </c>
      <c r="Q61" s="1">
        <f t="shared" si="9"/>
        <v>39907.160199999998</v>
      </c>
      <c r="R61" s="1"/>
      <c r="S61">
        <f t="shared" ca="1" si="11"/>
        <v>1.365242588061961E-4</v>
      </c>
    </row>
    <row r="62" spans="1:20" x14ac:dyDescent="0.2">
      <c r="A62" s="78" t="s">
        <v>67</v>
      </c>
      <c r="B62" s="79" t="s">
        <v>35</v>
      </c>
      <c r="C62" s="78">
        <v>55277.707600000002</v>
      </c>
      <c r="D62" s="78">
        <v>1E-4</v>
      </c>
      <c r="E62" s="80">
        <f t="shared" si="7"/>
        <v>54472.293519428553</v>
      </c>
      <c r="F62">
        <f t="shared" si="8"/>
        <v>54472.5</v>
      </c>
      <c r="G62">
        <f t="shared" si="10"/>
        <v>-0.11384578684373992</v>
      </c>
      <c r="K62">
        <f>+G62</f>
        <v>-0.11384578684373992</v>
      </c>
      <c r="O62">
        <f t="shared" ca="1" si="12"/>
        <v>-0.1253435519380712</v>
      </c>
      <c r="Q62" s="1">
        <f t="shared" si="9"/>
        <v>40259.207600000002</v>
      </c>
      <c r="R62" s="1"/>
      <c r="S62">
        <f t="shared" ca="1" si="11"/>
        <v>1.3219860216442294E-4</v>
      </c>
    </row>
    <row r="63" spans="1:20" x14ac:dyDescent="0.2">
      <c r="A63" s="78" t="s">
        <v>71</v>
      </c>
      <c r="B63" s="79" t="s">
        <v>35</v>
      </c>
      <c r="C63" s="78">
        <v>55615.692999999999</v>
      </c>
      <c r="D63" s="78">
        <v>2.0000000000000001E-4</v>
      </c>
      <c r="E63" s="80">
        <f t="shared" si="7"/>
        <v>55085.293090757339</v>
      </c>
      <c r="F63">
        <f t="shared" si="8"/>
        <v>55085.5</v>
      </c>
      <c r="G63">
        <f t="shared" si="10"/>
        <v>-0.11408214036782738</v>
      </c>
      <c r="K63">
        <f>+G63</f>
        <v>-0.11408214036782738</v>
      </c>
      <c r="O63">
        <f t="shared" ca="1" si="12"/>
        <v>-0.12324210996592527</v>
      </c>
      <c r="Q63" s="1">
        <f t="shared" si="9"/>
        <v>40597.192999999999</v>
      </c>
      <c r="R63" s="1"/>
      <c r="S63">
        <f t="shared" ca="1" si="11"/>
        <v>8.3905043038077704E-5</v>
      </c>
    </row>
    <row r="64" spans="1:20" x14ac:dyDescent="0.2">
      <c r="A64" s="78" t="s">
        <v>72</v>
      </c>
      <c r="B64" s="79" t="s">
        <v>36</v>
      </c>
      <c r="C64" s="78">
        <v>55621.482199999999</v>
      </c>
      <c r="D64" s="78">
        <v>4.7000000000000002E-3</v>
      </c>
      <c r="E64" s="80">
        <f t="shared" si="7"/>
        <v>55095.792884885537</v>
      </c>
      <c r="F64">
        <f t="shared" si="8"/>
        <v>55096</v>
      </c>
      <c r="G64">
        <f t="shared" si="10"/>
        <v>-0.11419565050164238</v>
      </c>
      <c r="J64">
        <f>+G64</f>
        <v>-0.11419565050164238</v>
      </c>
      <c r="O64">
        <f t="shared" ca="1" si="12"/>
        <v>-0.12320611463035019</v>
      </c>
      <c r="Q64" s="1">
        <f t="shared" si="9"/>
        <v>40602.982199999999</v>
      </c>
      <c r="R64" s="1"/>
      <c r="S64">
        <f t="shared" ca="1" si="11"/>
        <v>8.1188463814730339E-5</v>
      </c>
    </row>
    <row r="65" spans="1:19" x14ac:dyDescent="0.2">
      <c r="A65" s="78" t="s">
        <v>72</v>
      </c>
      <c r="B65" s="79" t="s">
        <v>36</v>
      </c>
      <c r="C65" s="78">
        <v>55625.342900000003</v>
      </c>
      <c r="D65" s="78">
        <v>2.5000000000000001E-3</v>
      </c>
      <c r="E65" s="80">
        <f t="shared" si="7"/>
        <v>55102.79498451775</v>
      </c>
      <c r="F65">
        <f t="shared" si="8"/>
        <v>55103</v>
      </c>
      <c r="G65">
        <f t="shared" si="10"/>
        <v>-0.11303799059533048</v>
      </c>
      <c r="J65">
        <f>+G65</f>
        <v>-0.11303799059533048</v>
      </c>
      <c r="O65">
        <f t="shared" ca="1" si="12"/>
        <v>-0.12318211773996679</v>
      </c>
      <c r="Q65" s="1">
        <f t="shared" si="9"/>
        <v>40606.842900000003</v>
      </c>
      <c r="R65" s="1"/>
      <c r="S65">
        <f t="shared" ca="1" si="11"/>
        <v>1.0290331552654712E-4</v>
      </c>
    </row>
    <row r="66" spans="1:19" x14ac:dyDescent="0.2">
      <c r="A66" s="76" t="s">
        <v>73</v>
      </c>
      <c r="B66" s="75" t="s">
        <v>35</v>
      </c>
      <c r="C66" s="76">
        <v>55980.697099999998</v>
      </c>
      <c r="D66" s="76">
        <v>2.0000000000000001E-4</v>
      </c>
      <c r="E66" s="80">
        <f t="shared" si="7"/>
        <v>55747.296114654971</v>
      </c>
      <c r="F66">
        <f t="shared" si="8"/>
        <v>55747.5</v>
      </c>
      <c r="G66">
        <f t="shared" si="10"/>
        <v>-0.11241487452207366</v>
      </c>
      <c r="K66">
        <f>+G66</f>
        <v>-0.11241487452207366</v>
      </c>
      <c r="O66">
        <f t="shared" ca="1" si="12"/>
        <v>-0.1209726897610956</v>
      </c>
      <c r="Q66" s="1">
        <f t="shared" si="9"/>
        <v>40962.197099999998</v>
      </c>
      <c r="R66" s="1"/>
      <c r="S66">
        <f t="shared" ca="1" si="11"/>
        <v>7.3236201665236107E-5</v>
      </c>
    </row>
    <row r="67" spans="1:19" x14ac:dyDescent="0.2">
      <c r="A67" s="84" t="s">
        <v>75</v>
      </c>
      <c r="B67" s="79"/>
      <c r="C67" s="78">
        <v>56697.744899999998</v>
      </c>
      <c r="D67" s="78">
        <v>4.0000000000000002E-4</v>
      </c>
      <c r="E67">
        <f t="shared" si="7"/>
        <v>57047.796059392989</v>
      </c>
      <c r="F67">
        <f t="shared" si="8"/>
        <v>57048</v>
      </c>
      <c r="G67">
        <f t="shared" si="10"/>
        <v>-0.11244534394791117</v>
      </c>
      <c r="K67">
        <f>+G67</f>
        <v>-0.11244534394791117</v>
      </c>
      <c r="O67">
        <f t="shared" ca="1" si="12"/>
        <v>-0.11651441034058049</v>
      </c>
      <c r="Q67" s="1">
        <f t="shared" si="9"/>
        <v>41679.244899999998</v>
      </c>
      <c r="R67" s="1"/>
      <c r="S67">
        <f t="shared" ca="1" si="11"/>
        <v>1.6557301307950945E-5</v>
      </c>
    </row>
    <row r="68" spans="1:19" x14ac:dyDescent="0.2">
      <c r="A68" s="85" t="s">
        <v>76</v>
      </c>
      <c r="B68" s="86" t="s">
        <v>35</v>
      </c>
      <c r="C68" s="85">
        <v>56725.314100000003</v>
      </c>
      <c r="D68" s="85">
        <v>1.8E-3</v>
      </c>
      <c r="E68" s="80">
        <f t="shared" si="7"/>
        <v>57097.797946403138</v>
      </c>
      <c r="F68">
        <f t="shared" si="8"/>
        <v>57098</v>
      </c>
      <c r="G68">
        <f t="shared" si="10"/>
        <v>-0.11140491600963287</v>
      </c>
      <c r="J68">
        <f>+G68</f>
        <v>-0.11140491600963287</v>
      </c>
      <c r="O68">
        <f t="shared" ca="1" si="12"/>
        <v>-0.11634300398069911</v>
      </c>
      <c r="Q68" s="1">
        <f t="shared" si="9"/>
        <v>41706.814100000003</v>
      </c>
      <c r="R68" s="1"/>
      <c r="S68">
        <f t="shared" ca="1" si="11"/>
        <v>2.4384712809989045E-5</v>
      </c>
    </row>
    <row r="69" spans="1:19" x14ac:dyDescent="0.2">
      <c r="A69" s="85" t="s">
        <v>77</v>
      </c>
      <c r="B69" s="87"/>
      <c r="C69" s="85">
        <v>57074.326399999998</v>
      </c>
      <c r="D69" s="85">
        <v>1E-3</v>
      </c>
      <c r="E69" s="80">
        <f t="shared" si="7"/>
        <v>57730.796857860478</v>
      </c>
      <c r="F69">
        <f t="shared" si="8"/>
        <v>57731</v>
      </c>
      <c r="G69">
        <f t="shared" si="10"/>
        <v>-0.1120050983663532</v>
      </c>
      <c r="J69">
        <f>+G69</f>
        <v>-0.1120050983663532</v>
      </c>
      <c r="O69">
        <f t="shared" ca="1" si="12"/>
        <v>-0.11417299946460063</v>
      </c>
      <c r="Q69" s="1">
        <f t="shared" si="9"/>
        <v>42055.826399999998</v>
      </c>
      <c r="R69" s="1"/>
      <c r="S69">
        <f t="shared" ca="1" si="11"/>
        <v>4.6997951717824474E-6</v>
      </c>
    </row>
    <row r="70" spans="1:19" x14ac:dyDescent="0.2">
      <c r="A70" s="102" t="s">
        <v>0</v>
      </c>
      <c r="B70" s="103" t="s">
        <v>35</v>
      </c>
      <c r="C70" s="103">
        <v>57800.475599999998</v>
      </c>
      <c r="D70" s="103">
        <v>3.0999999999999999E-3</v>
      </c>
      <c r="E70" s="80">
        <f t="shared" si="7"/>
        <v>59047.803889290677</v>
      </c>
      <c r="F70">
        <f t="shared" si="8"/>
        <v>59048</v>
      </c>
      <c r="G70">
        <f t="shared" si="10"/>
        <v>-0.10812822657317156</v>
      </c>
      <c r="K70">
        <f>+G70</f>
        <v>-0.10812822657317156</v>
      </c>
      <c r="O70">
        <f t="shared" ca="1" si="12"/>
        <v>-0.10965815594532466</v>
      </c>
      <c r="Q70" s="1">
        <f t="shared" si="9"/>
        <v>42781.975599999998</v>
      </c>
      <c r="R70" s="1"/>
      <c r="S70">
        <f t="shared" ca="1" si="11"/>
        <v>2.3406838837767766E-6</v>
      </c>
    </row>
    <row r="71" spans="1:19" x14ac:dyDescent="0.2">
      <c r="A71" s="102" t="s">
        <v>0</v>
      </c>
      <c r="B71" s="103" t="s">
        <v>35</v>
      </c>
      <c r="C71" s="103">
        <v>57811.500399999997</v>
      </c>
      <c r="D71" s="103">
        <v>1.6999999999999999E-3</v>
      </c>
      <c r="E71" s="80">
        <f t="shared" si="7"/>
        <v>59067.799420677489</v>
      </c>
      <c r="F71">
        <f t="shared" si="8"/>
        <v>59068</v>
      </c>
      <c r="G71">
        <f t="shared" si="10"/>
        <v>-0.11059205539640971</v>
      </c>
      <c r="K71">
        <f>+G71</f>
        <v>-0.11059205539640971</v>
      </c>
      <c r="O71">
        <f t="shared" ca="1" si="12"/>
        <v>-0.10958959340137212</v>
      </c>
      <c r="Q71" s="1">
        <f t="shared" si="9"/>
        <v>42793.000399999997</v>
      </c>
      <c r="R71" s="1"/>
      <c r="S71">
        <f t="shared" ca="1" si="11"/>
        <v>1.0049300514947453E-6</v>
      </c>
    </row>
    <row r="72" spans="1:19" ht="12" customHeight="1" x14ac:dyDescent="0.2">
      <c r="A72" s="84" t="s">
        <v>265</v>
      </c>
      <c r="B72" s="79"/>
      <c r="C72" s="101">
        <v>58464.870999999999</v>
      </c>
      <c r="D72" s="78">
        <v>2.9999999999999997E-4</v>
      </c>
      <c r="E72" s="80">
        <f t="shared" si="7"/>
        <v>60252.808884751488</v>
      </c>
      <c r="F72">
        <f t="shared" si="8"/>
        <v>60253</v>
      </c>
      <c r="G72">
        <f t="shared" si="10"/>
        <v>-0.10537391334946733</v>
      </c>
      <c r="K72">
        <f>+G72</f>
        <v>-0.10537391334946733</v>
      </c>
      <c r="O72">
        <f t="shared" ca="1" si="12"/>
        <v>-0.10552726267218301</v>
      </c>
      <c r="Q72" s="1">
        <f t="shared" si="9"/>
        <v>43446.370999999999</v>
      </c>
      <c r="R72" s="1"/>
      <c r="S72">
        <f t="shared" ca="1" si="11"/>
        <v>2.3516014777359175E-8</v>
      </c>
    </row>
    <row r="73" spans="1:19" ht="12" customHeight="1" x14ac:dyDescent="0.2">
      <c r="A73" s="7" t="s">
        <v>266</v>
      </c>
      <c r="C73" s="84">
        <v>59554.923199999997</v>
      </c>
      <c r="D73" s="104">
        <v>2.0000000000000001E-4</v>
      </c>
      <c r="E73" s="80">
        <f>+(C73-C$7)/C$8</f>
        <v>62229.821889828076</v>
      </c>
      <c r="F73">
        <f t="shared" si="8"/>
        <v>62230</v>
      </c>
      <c r="G73">
        <f>C73-($C$7+$C$8*$F73)</f>
        <v>-9.8203392823052127E-2</v>
      </c>
      <c r="K73">
        <f>+G73</f>
        <v>-9.8203392823052127E-2</v>
      </c>
      <c r="O73">
        <f ca="1">+C$11+C$12*$F73</f>
        <v>-9.8749855202472647E-2</v>
      </c>
      <c r="Q73" s="1">
        <f>+C73-15018.5</f>
        <v>44536.423199999997</v>
      </c>
      <c r="R73" s="1"/>
      <c r="S73">
        <f ca="1">+(G73-O73)^2</f>
        <v>2.9862113212193673E-7</v>
      </c>
    </row>
    <row r="74" spans="1:19" ht="12" customHeight="1" x14ac:dyDescent="0.2">
      <c r="A74" s="105" t="s">
        <v>267</v>
      </c>
      <c r="B74" s="106" t="s">
        <v>35</v>
      </c>
      <c r="C74" s="107">
        <v>59286.678899999999</v>
      </c>
      <c r="D74" s="107">
        <v>2.9999999999999997E-4</v>
      </c>
      <c r="E74" s="80">
        <f>+(C74-C$7)/C$8</f>
        <v>61743.310812984535</v>
      </c>
      <c r="F74">
        <f>ROUND(2*E74,0)/2</f>
        <v>61743.5</v>
      </c>
      <c r="G74">
        <f>C74-($C$7+$C$8*$F74)</f>
        <v>-0.10431075662199873</v>
      </c>
      <c r="K74">
        <f>+G74</f>
        <v>-0.10431075662199873</v>
      </c>
      <c r="O74">
        <f ca="1">+C$11+C$12*$F74</f>
        <v>-0.10041763908411863</v>
      </c>
      <c r="Q74" s="1">
        <f>+C74-15018.5</f>
        <v>44268.178899999999</v>
      </c>
      <c r="R74" s="1"/>
      <c r="S74">
        <f ca="1">+(G74-O74)^2</f>
        <v>1.5156364163749635E-5</v>
      </c>
    </row>
    <row r="75" spans="1:19" ht="12" customHeight="1" x14ac:dyDescent="0.2">
      <c r="A75" s="108" t="s">
        <v>268</v>
      </c>
      <c r="B75" s="109" t="s">
        <v>35</v>
      </c>
      <c r="C75" s="110">
        <v>58464.870999999999</v>
      </c>
      <c r="D75" s="108">
        <v>2.9999999999999997E-4</v>
      </c>
      <c r="E75" s="80">
        <f t="shared" ref="E75" si="13">+(C75-C$7)/C$8</f>
        <v>60252.808884751488</v>
      </c>
      <c r="F75">
        <f t="shared" ref="F75" si="14">ROUND(2*E75,0)/2</f>
        <v>60253</v>
      </c>
      <c r="G75">
        <f t="shared" ref="G75" si="15">C75-($C$7+$C$8*$F75)</f>
        <v>-0.10537391334946733</v>
      </c>
      <c r="K75">
        <f t="shared" ref="K75" si="16">+G75</f>
        <v>-0.10537391334946733</v>
      </c>
      <c r="O75">
        <f t="shared" ref="O75" ca="1" si="17">+C$11+C$12*$F75</f>
        <v>-0.10552726267218301</v>
      </c>
      <c r="Q75" s="1">
        <f t="shared" ref="Q75" si="18">+C75-15018.5</f>
        <v>43446.370999999999</v>
      </c>
      <c r="R75" s="1"/>
      <c r="S75">
        <f t="shared" ref="S75" ca="1" si="19">+(G75-O75)^2</f>
        <v>2.3516014777359175E-8</v>
      </c>
    </row>
    <row r="76" spans="1:19" ht="12" customHeight="1" x14ac:dyDescent="0.2">
      <c r="A76" s="111" t="s">
        <v>269</v>
      </c>
      <c r="B76" s="112" t="s">
        <v>35</v>
      </c>
      <c r="C76" s="113">
        <v>59645.071700000204</v>
      </c>
      <c r="D76" s="57"/>
      <c r="E76" s="80">
        <f t="shared" ref="E76:E78" si="20">+(C76-C$7)/C$8</f>
        <v>62393.323011048269</v>
      </c>
      <c r="F76">
        <f t="shared" ref="F76:F78" si="21">ROUND(2*E76,0)/2</f>
        <v>62393.5</v>
      </c>
      <c r="G76">
        <f t="shared" ref="G76:G78" si="22">C76-($C$7+$C$8*$F76)</f>
        <v>-9.7585193274426274E-2</v>
      </c>
      <c r="K76">
        <f t="shared" ref="K76:K78" si="23">+G76</f>
        <v>-9.7585193274426274E-2</v>
      </c>
      <c r="O76">
        <f t="shared" ref="O76:O78" ca="1" si="24">+C$11+C$12*$F76</f>
        <v>-9.8189356405660483E-2</v>
      </c>
      <c r="Q76" s="1">
        <f t="shared" ref="Q76:Q78" si="25">+C76-15018.5</f>
        <v>44626.571700000204</v>
      </c>
      <c r="R76" s="1"/>
      <c r="S76">
        <f t="shared" ref="S76:S78" ca="1" si="26">+(G76-O76)^2</f>
        <v>3.6501308914272383E-7</v>
      </c>
    </row>
    <row r="77" spans="1:19" x14ac:dyDescent="0.2">
      <c r="A77" s="111" t="s">
        <v>269</v>
      </c>
      <c r="B77" s="112" t="s">
        <v>35</v>
      </c>
      <c r="C77" s="113">
        <v>59645.07200000016</v>
      </c>
      <c r="D77" s="57"/>
      <c r="E77" s="80">
        <f t="shared" si="20"/>
        <v>62393.323555154151</v>
      </c>
      <c r="F77">
        <f t="shared" si="21"/>
        <v>62393.5</v>
      </c>
      <c r="G77">
        <f t="shared" si="22"/>
        <v>-9.72851933183847E-2</v>
      </c>
      <c r="K77">
        <f t="shared" si="23"/>
        <v>-9.72851933183847E-2</v>
      </c>
      <c r="O77">
        <f t="shared" ca="1" si="24"/>
        <v>-9.8189356405660483E-2</v>
      </c>
      <c r="Q77" s="1">
        <f t="shared" si="25"/>
        <v>44626.57200000016</v>
      </c>
      <c r="R77" s="1"/>
      <c r="S77">
        <f t="shared" ca="1" si="26"/>
        <v>8.1751088839207579E-7</v>
      </c>
    </row>
    <row r="78" spans="1:19" x14ac:dyDescent="0.2">
      <c r="A78" s="114" t="s">
        <v>269</v>
      </c>
      <c r="B78" s="115" t="s">
        <v>35</v>
      </c>
      <c r="C78" s="113">
        <v>59645.07209999999</v>
      </c>
      <c r="D78" s="57"/>
      <c r="E78" s="80">
        <f t="shared" si="20"/>
        <v>62393.3237365225</v>
      </c>
      <c r="F78">
        <f t="shared" si="21"/>
        <v>62393.5</v>
      </c>
      <c r="G78">
        <f t="shared" si="22"/>
        <v>-9.7185193488257937E-2</v>
      </c>
      <c r="K78">
        <f t="shared" si="23"/>
        <v>-9.7185193488257937E-2</v>
      </c>
      <c r="O78">
        <f t="shared" ca="1" si="24"/>
        <v>-9.8189356405660483E-2</v>
      </c>
      <c r="Q78" s="1">
        <f t="shared" si="25"/>
        <v>44626.57209999999</v>
      </c>
      <c r="R78" s="1"/>
      <c r="S78">
        <f t="shared" ca="1" si="26"/>
        <v>1.0083431646863919E-6</v>
      </c>
    </row>
    <row r="79" spans="1:19" x14ac:dyDescent="0.2">
      <c r="C79" s="57"/>
      <c r="D79" s="57"/>
    </row>
    <row r="80" spans="1:19" x14ac:dyDescent="0.2">
      <c r="C80" s="57"/>
      <c r="D80" s="57"/>
    </row>
    <row r="81" spans="3:4" x14ac:dyDescent="0.2">
      <c r="C81" s="57"/>
      <c r="D81" s="57"/>
    </row>
    <row r="82" spans="3:4" x14ac:dyDescent="0.2">
      <c r="C82" s="57"/>
      <c r="D82" s="57"/>
    </row>
    <row r="83" spans="3:4" x14ac:dyDescent="0.2">
      <c r="C83" s="57"/>
      <c r="D83" s="57"/>
    </row>
    <row r="84" spans="3:4" x14ac:dyDescent="0.2">
      <c r="C84" s="57"/>
      <c r="D84" s="57"/>
    </row>
    <row r="85" spans="3:4" x14ac:dyDescent="0.2">
      <c r="C85" s="57"/>
      <c r="D85" s="57"/>
    </row>
    <row r="86" spans="3:4" x14ac:dyDescent="0.2">
      <c r="C86" s="57"/>
      <c r="D86" s="57"/>
    </row>
    <row r="87" spans="3:4" x14ac:dyDescent="0.2">
      <c r="C87" s="57"/>
      <c r="D87" s="57"/>
    </row>
    <row r="88" spans="3:4" x14ac:dyDescent="0.2">
      <c r="C88" s="57"/>
      <c r="D88" s="57"/>
    </row>
    <row r="89" spans="3:4" x14ac:dyDescent="0.2">
      <c r="C89" s="57"/>
      <c r="D89" s="57"/>
    </row>
    <row r="90" spans="3:4" x14ac:dyDescent="0.2">
      <c r="C90" s="57"/>
      <c r="D90" s="57"/>
    </row>
    <row r="91" spans="3:4" x14ac:dyDescent="0.2">
      <c r="C91" s="57"/>
      <c r="D91" s="57"/>
    </row>
    <row r="92" spans="3:4" x14ac:dyDescent="0.2">
      <c r="C92" s="57"/>
      <c r="D92" s="57"/>
    </row>
    <row r="93" spans="3:4" x14ac:dyDescent="0.2">
      <c r="C93" s="57"/>
      <c r="D93" s="57"/>
    </row>
    <row r="94" spans="3:4" x14ac:dyDescent="0.2">
      <c r="C94" s="57"/>
      <c r="D94" s="57"/>
    </row>
    <row r="95" spans="3:4" x14ac:dyDescent="0.2">
      <c r="C95" s="57"/>
      <c r="D95" s="57"/>
    </row>
    <row r="96" spans="3:4" x14ac:dyDescent="0.2">
      <c r="C96" s="57"/>
      <c r="D96" s="57"/>
    </row>
    <row r="97" spans="3:4" x14ac:dyDescent="0.2">
      <c r="C97" s="57"/>
      <c r="D97" s="57"/>
    </row>
    <row r="98" spans="3:4" x14ac:dyDescent="0.2">
      <c r="C98" s="57"/>
      <c r="D98" s="57"/>
    </row>
    <row r="99" spans="3:4" x14ac:dyDescent="0.2">
      <c r="C99" s="57"/>
      <c r="D99" s="57"/>
    </row>
    <row r="100" spans="3:4" x14ac:dyDescent="0.2">
      <c r="C100" s="57"/>
      <c r="D100" s="57"/>
    </row>
    <row r="101" spans="3:4" x14ac:dyDescent="0.2">
      <c r="C101" s="57"/>
      <c r="D101" s="57"/>
    </row>
    <row r="102" spans="3:4" x14ac:dyDescent="0.2">
      <c r="C102" s="57"/>
      <c r="D102" s="57"/>
    </row>
    <row r="103" spans="3:4" x14ac:dyDescent="0.2">
      <c r="C103" s="57"/>
      <c r="D103" s="57"/>
    </row>
    <row r="104" spans="3:4" x14ac:dyDescent="0.2">
      <c r="C104" s="57"/>
      <c r="D104" s="57"/>
    </row>
    <row r="105" spans="3:4" x14ac:dyDescent="0.2">
      <c r="C105" s="57"/>
      <c r="D105" s="57"/>
    </row>
    <row r="106" spans="3:4" x14ac:dyDescent="0.2">
      <c r="C106" s="57"/>
      <c r="D106" s="57"/>
    </row>
    <row r="107" spans="3:4" x14ac:dyDescent="0.2">
      <c r="C107" s="57"/>
      <c r="D107" s="57"/>
    </row>
    <row r="108" spans="3:4" x14ac:dyDescent="0.2">
      <c r="C108" s="57"/>
      <c r="D108" s="57"/>
    </row>
    <row r="109" spans="3:4" x14ac:dyDescent="0.2">
      <c r="C109" s="57"/>
      <c r="D109" s="57"/>
    </row>
    <row r="110" spans="3:4" x14ac:dyDescent="0.2">
      <c r="C110" s="57"/>
      <c r="D110" s="57"/>
    </row>
    <row r="111" spans="3:4" x14ac:dyDescent="0.2">
      <c r="C111" s="57"/>
      <c r="D111" s="57"/>
    </row>
    <row r="112" spans="3:4" x14ac:dyDescent="0.2">
      <c r="C112" s="57"/>
      <c r="D112" s="57"/>
    </row>
    <row r="113" spans="3:4" x14ac:dyDescent="0.2">
      <c r="C113" s="57"/>
      <c r="D113" s="57"/>
    </row>
    <row r="114" spans="3:4" x14ac:dyDescent="0.2">
      <c r="C114" s="57"/>
      <c r="D114" s="57"/>
    </row>
    <row r="115" spans="3:4" x14ac:dyDescent="0.2">
      <c r="C115" s="57"/>
      <c r="D115" s="57"/>
    </row>
    <row r="116" spans="3:4" x14ac:dyDescent="0.2">
      <c r="C116" s="57"/>
      <c r="D116" s="57"/>
    </row>
    <row r="117" spans="3:4" x14ac:dyDescent="0.2">
      <c r="C117" s="57"/>
      <c r="D117" s="57"/>
    </row>
    <row r="118" spans="3:4" x14ac:dyDescent="0.2">
      <c r="C118" s="57"/>
      <c r="D118" s="57"/>
    </row>
    <row r="119" spans="3:4" x14ac:dyDescent="0.2">
      <c r="C119" s="57"/>
      <c r="D119" s="57"/>
    </row>
    <row r="120" spans="3:4" x14ac:dyDescent="0.2">
      <c r="C120" s="57"/>
      <c r="D120" s="57"/>
    </row>
    <row r="121" spans="3:4" x14ac:dyDescent="0.2">
      <c r="C121" s="57"/>
      <c r="D121" s="57"/>
    </row>
    <row r="122" spans="3:4" x14ac:dyDescent="0.2">
      <c r="C122" s="57"/>
      <c r="D122" s="57"/>
    </row>
    <row r="123" spans="3:4" x14ac:dyDescent="0.2">
      <c r="C123" s="57"/>
      <c r="D123" s="57"/>
    </row>
    <row r="124" spans="3:4" x14ac:dyDescent="0.2">
      <c r="C124" s="57"/>
      <c r="D124" s="57"/>
    </row>
    <row r="125" spans="3:4" x14ac:dyDescent="0.2">
      <c r="C125" s="57"/>
      <c r="D125" s="57"/>
    </row>
    <row r="126" spans="3:4" x14ac:dyDescent="0.2">
      <c r="C126" s="57"/>
      <c r="D126" s="57"/>
    </row>
    <row r="127" spans="3:4" x14ac:dyDescent="0.2">
      <c r="C127" s="57"/>
      <c r="D127" s="57"/>
    </row>
    <row r="128" spans="3:4" x14ac:dyDescent="0.2">
      <c r="C128" s="57"/>
      <c r="D128" s="57"/>
    </row>
    <row r="129" spans="3:4" x14ac:dyDescent="0.2">
      <c r="C129" s="57"/>
      <c r="D129" s="57"/>
    </row>
    <row r="130" spans="3:4" x14ac:dyDescent="0.2">
      <c r="C130" s="57"/>
      <c r="D130" s="57"/>
    </row>
    <row r="131" spans="3:4" x14ac:dyDescent="0.2">
      <c r="C131" s="57"/>
      <c r="D131" s="57"/>
    </row>
    <row r="132" spans="3:4" x14ac:dyDescent="0.2">
      <c r="C132" s="57"/>
      <c r="D132" s="57"/>
    </row>
    <row r="133" spans="3:4" x14ac:dyDescent="0.2">
      <c r="C133" s="57"/>
      <c r="D133" s="57"/>
    </row>
    <row r="134" spans="3:4" x14ac:dyDescent="0.2">
      <c r="C134" s="57"/>
      <c r="D134" s="57"/>
    </row>
    <row r="135" spans="3:4" x14ac:dyDescent="0.2">
      <c r="C135" s="57"/>
      <c r="D135" s="57"/>
    </row>
    <row r="136" spans="3:4" x14ac:dyDescent="0.2">
      <c r="C136" s="57"/>
      <c r="D136" s="57"/>
    </row>
    <row r="137" spans="3:4" x14ac:dyDescent="0.2">
      <c r="C137" s="57"/>
      <c r="D137" s="57"/>
    </row>
    <row r="138" spans="3:4" x14ac:dyDescent="0.2">
      <c r="C138" s="57"/>
      <c r="D138" s="57"/>
    </row>
    <row r="139" spans="3:4" x14ac:dyDescent="0.2">
      <c r="C139" s="57"/>
      <c r="D139" s="57"/>
    </row>
    <row r="140" spans="3:4" x14ac:dyDescent="0.2">
      <c r="C140" s="57"/>
      <c r="D140" s="57"/>
    </row>
    <row r="141" spans="3:4" x14ac:dyDescent="0.2">
      <c r="C141" s="57"/>
      <c r="D141" s="57"/>
    </row>
    <row r="142" spans="3:4" x14ac:dyDescent="0.2">
      <c r="C142" s="57"/>
      <c r="D142" s="57"/>
    </row>
    <row r="143" spans="3:4" x14ac:dyDescent="0.2">
      <c r="C143" s="57"/>
      <c r="D143" s="57"/>
    </row>
    <row r="144" spans="3:4" x14ac:dyDescent="0.2">
      <c r="C144" s="57"/>
      <c r="D144" s="57"/>
    </row>
    <row r="145" spans="3:4" x14ac:dyDescent="0.2">
      <c r="C145" s="57"/>
      <c r="D145" s="57"/>
    </row>
    <row r="146" spans="3:4" x14ac:dyDescent="0.2">
      <c r="C146" s="57"/>
      <c r="D146" s="57"/>
    </row>
    <row r="147" spans="3:4" x14ac:dyDescent="0.2">
      <c r="C147" s="57"/>
      <c r="D147" s="57"/>
    </row>
    <row r="148" spans="3:4" x14ac:dyDescent="0.2">
      <c r="C148" s="57"/>
      <c r="D148" s="57"/>
    </row>
    <row r="149" spans="3:4" x14ac:dyDescent="0.2">
      <c r="C149" s="57"/>
      <c r="D149" s="57"/>
    </row>
    <row r="150" spans="3:4" x14ac:dyDescent="0.2">
      <c r="C150" s="57"/>
      <c r="D150" s="57"/>
    </row>
    <row r="151" spans="3:4" x14ac:dyDescent="0.2">
      <c r="C151" s="57"/>
      <c r="D151" s="57"/>
    </row>
    <row r="152" spans="3:4" x14ac:dyDescent="0.2">
      <c r="C152" s="57"/>
      <c r="D152" s="57"/>
    </row>
    <row r="153" spans="3:4" x14ac:dyDescent="0.2">
      <c r="C153" s="57"/>
      <c r="D153" s="57"/>
    </row>
    <row r="154" spans="3:4" x14ac:dyDescent="0.2">
      <c r="C154" s="57"/>
      <c r="D154" s="57"/>
    </row>
    <row r="155" spans="3:4" x14ac:dyDescent="0.2">
      <c r="C155" s="57"/>
      <c r="D155" s="57"/>
    </row>
    <row r="156" spans="3:4" x14ac:dyDescent="0.2">
      <c r="C156" s="57"/>
      <c r="D156" s="57"/>
    </row>
    <row r="157" spans="3:4" x14ac:dyDescent="0.2">
      <c r="C157" s="57"/>
      <c r="D157" s="57"/>
    </row>
    <row r="158" spans="3:4" x14ac:dyDescent="0.2">
      <c r="C158" s="57"/>
      <c r="D158" s="57"/>
    </row>
    <row r="159" spans="3:4" x14ac:dyDescent="0.2">
      <c r="C159" s="57"/>
      <c r="D159" s="57"/>
    </row>
    <row r="160" spans="3:4" x14ac:dyDescent="0.2">
      <c r="C160" s="57"/>
      <c r="D160" s="57"/>
    </row>
    <row r="161" spans="3:4" x14ac:dyDescent="0.2">
      <c r="C161" s="57"/>
      <c r="D161" s="57"/>
    </row>
    <row r="162" spans="3:4" x14ac:dyDescent="0.2">
      <c r="C162" s="57"/>
      <c r="D162" s="57"/>
    </row>
    <row r="163" spans="3:4" x14ac:dyDescent="0.2">
      <c r="C163" s="57"/>
      <c r="D163" s="57"/>
    </row>
    <row r="164" spans="3:4" x14ac:dyDescent="0.2">
      <c r="C164" s="57"/>
      <c r="D164" s="57"/>
    </row>
    <row r="165" spans="3:4" x14ac:dyDescent="0.2">
      <c r="C165" s="57"/>
      <c r="D165" s="57"/>
    </row>
    <row r="166" spans="3:4" x14ac:dyDescent="0.2">
      <c r="C166" s="57"/>
      <c r="D166" s="57"/>
    </row>
    <row r="167" spans="3:4" x14ac:dyDescent="0.2">
      <c r="C167" s="57"/>
      <c r="D167" s="57"/>
    </row>
    <row r="168" spans="3:4" x14ac:dyDescent="0.2">
      <c r="C168" s="57"/>
      <c r="D168" s="57"/>
    </row>
    <row r="169" spans="3:4" x14ac:dyDescent="0.2">
      <c r="C169" s="57"/>
      <c r="D169" s="57"/>
    </row>
    <row r="170" spans="3:4" x14ac:dyDescent="0.2">
      <c r="C170" s="57"/>
      <c r="D170" s="57"/>
    </row>
    <row r="171" spans="3:4" x14ac:dyDescent="0.2">
      <c r="C171" s="57"/>
      <c r="D171" s="57"/>
    </row>
    <row r="172" spans="3:4" x14ac:dyDescent="0.2">
      <c r="C172" s="57"/>
      <c r="D172" s="57"/>
    </row>
    <row r="173" spans="3:4" x14ac:dyDescent="0.2">
      <c r="C173" s="57"/>
      <c r="D173" s="57"/>
    </row>
    <row r="174" spans="3:4" x14ac:dyDescent="0.2">
      <c r="C174" s="57"/>
      <c r="D174" s="57"/>
    </row>
    <row r="175" spans="3:4" x14ac:dyDescent="0.2">
      <c r="C175" s="57"/>
      <c r="D175" s="57"/>
    </row>
    <row r="176" spans="3:4" x14ac:dyDescent="0.2">
      <c r="C176" s="57"/>
      <c r="D176" s="57"/>
    </row>
    <row r="177" spans="3:4" x14ac:dyDescent="0.2">
      <c r="C177" s="57"/>
      <c r="D177" s="57"/>
    </row>
    <row r="178" spans="3:4" x14ac:dyDescent="0.2">
      <c r="C178" s="57"/>
      <c r="D178" s="57"/>
    </row>
    <row r="179" spans="3:4" x14ac:dyDescent="0.2">
      <c r="C179" s="57"/>
      <c r="D179" s="57"/>
    </row>
    <row r="180" spans="3:4" x14ac:dyDescent="0.2">
      <c r="C180" s="57"/>
      <c r="D180" s="57"/>
    </row>
    <row r="181" spans="3:4" x14ac:dyDescent="0.2">
      <c r="C181" s="57"/>
      <c r="D181" s="57"/>
    </row>
    <row r="182" spans="3:4" x14ac:dyDescent="0.2">
      <c r="C182" s="57"/>
      <c r="D182" s="57"/>
    </row>
    <row r="183" spans="3:4" x14ac:dyDescent="0.2">
      <c r="C183" s="57"/>
      <c r="D183" s="57"/>
    </row>
    <row r="184" spans="3:4" x14ac:dyDescent="0.2">
      <c r="C184" s="35"/>
      <c r="D184" s="35"/>
    </row>
    <row r="185" spans="3:4" x14ac:dyDescent="0.2">
      <c r="C185" s="35"/>
      <c r="D185" s="35"/>
    </row>
    <row r="186" spans="3:4" x14ac:dyDescent="0.2">
      <c r="C186" s="35"/>
      <c r="D186" s="35"/>
    </row>
    <row r="187" spans="3:4" x14ac:dyDescent="0.2">
      <c r="C187" s="35"/>
      <c r="D187" s="35"/>
    </row>
    <row r="188" spans="3:4" x14ac:dyDescent="0.2">
      <c r="C188" s="35"/>
      <c r="D188" s="35"/>
    </row>
    <row r="189" spans="3:4" x14ac:dyDescent="0.2">
      <c r="C189" s="35"/>
      <c r="D189" s="35"/>
    </row>
    <row r="190" spans="3:4" x14ac:dyDescent="0.2">
      <c r="C190" s="35"/>
      <c r="D190" s="35"/>
    </row>
    <row r="191" spans="3:4" x14ac:dyDescent="0.2">
      <c r="C191" s="35"/>
      <c r="D191" s="35"/>
    </row>
    <row r="192" spans="3:4" x14ac:dyDescent="0.2">
      <c r="C192" s="35"/>
      <c r="D192" s="35"/>
    </row>
    <row r="193" spans="3:4" x14ac:dyDescent="0.2">
      <c r="C193" s="35"/>
      <c r="D193" s="35"/>
    </row>
    <row r="194" spans="3:4" x14ac:dyDescent="0.2">
      <c r="C194" s="35"/>
      <c r="D194" s="35"/>
    </row>
    <row r="195" spans="3:4" x14ac:dyDescent="0.2">
      <c r="C195" s="35"/>
      <c r="D195" s="35"/>
    </row>
    <row r="196" spans="3:4" x14ac:dyDescent="0.2">
      <c r="C196" s="35"/>
      <c r="D196" s="35"/>
    </row>
    <row r="197" spans="3:4" x14ac:dyDescent="0.2">
      <c r="C197" s="35"/>
      <c r="D197" s="35"/>
    </row>
    <row r="198" spans="3:4" x14ac:dyDescent="0.2">
      <c r="C198" s="35"/>
      <c r="D198" s="35"/>
    </row>
    <row r="199" spans="3:4" x14ac:dyDescent="0.2">
      <c r="C199" s="35"/>
      <c r="D199" s="35"/>
    </row>
    <row r="200" spans="3:4" x14ac:dyDescent="0.2">
      <c r="C200" s="35"/>
      <c r="D200" s="35"/>
    </row>
    <row r="201" spans="3:4" x14ac:dyDescent="0.2">
      <c r="C201" s="35"/>
      <c r="D201" s="35"/>
    </row>
    <row r="202" spans="3:4" x14ac:dyDescent="0.2">
      <c r="C202" s="35"/>
      <c r="D202" s="35"/>
    </row>
    <row r="203" spans="3:4" x14ac:dyDescent="0.2">
      <c r="C203" s="35"/>
      <c r="D203" s="35"/>
    </row>
    <row r="204" spans="3:4" x14ac:dyDescent="0.2">
      <c r="C204" s="35"/>
      <c r="D204" s="35"/>
    </row>
    <row r="205" spans="3:4" x14ac:dyDescent="0.2">
      <c r="C205" s="35"/>
      <c r="D205" s="35"/>
    </row>
    <row r="206" spans="3:4" x14ac:dyDescent="0.2">
      <c r="C206" s="35"/>
      <c r="D206" s="35"/>
    </row>
    <row r="207" spans="3:4" x14ac:dyDescent="0.2">
      <c r="C207" s="35"/>
      <c r="D207" s="35"/>
    </row>
    <row r="208" spans="3:4" x14ac:dyDescent="0.2">
      <c r="C208" s="35"/>
      <c r="D208" s="35"/>
    </row>
    <row r="209" spans="3:4" x14ac:dyDescent="0.2">
      <c r="C209" s="35"/>
      <c r="D209" s="35"/>
    </row>
    <row r="210" spans="3:4" x14ac:dyDescent="0.2">
      <c r="C210" s="35"/>
      <c r="D210" s="35"/>
    </row>
    <row r="211" spans="3:4" x14ac:dyDescent="0.2">
      <c r="C211" s="35"/>
      <c r="D211" s="35"/>
    </row>
    <row r="212" spans="3:4" x14ac:dyDescent="0.2">
      <c r="C212" s="35"/>
      <c r="D212" s="35"/>
    </row>
    <row r="213" spans="3:4" x14ac:dyDescent="0.2">
      <c r="C213" s="35"/>
      <c r="D213" s="35"/>
    </row>
    <row r="214" spans="3:4" x14ac:dyDescent="0.2">
      <c r="C214" s="35"/>
      <c r="D214" s="35"/>
    </row>
    <row r="215" spans="3:4" x14ac:dyDescent="0.2">
      <c r="C215" s="35"/>
      <c r="D215" s="35"/>
    </row>
    <row r="216" spans="3:4" x14ac:dyDescent="0.2">
      <c r="C216" s="35"/>
      <c r="D216" s="35"/>
    </row>
    <row r="217" spans="3:4" x14ac:dyDescent="0.2">
      <c r="C217" s="35"/>
      <c r="D217" s="35"/>
    </row>
    <row r="218" spans="3:4" x14ac:dyDescent="0.2">
      <c r="C218" s="35"/>
      <c r="D218" s="35"/>
    </row>
    <row r="219" spans="3:4" x14ac:dyDescent="0.2">
      <c r="C219" s="35"/>
      <c r="D219" s="35"/>
    </row>
    <row r="220" spans="3:4" x14ac:dyDescent="0.2">
      <c r="C220" s="35"/>
      <c r="D220" s="35"/>
    </row>
    <row r="221" spans="3:4" x14ac:dyDescent="0.2">
      <c r="C221" s="35"/>
      <c r="D221" s="35"/>
    </row>
    <row r="222" spans="3:4" x14ac:dyDescent="0.2">
      <c r="C222" s="35"/>
      <c r="D222" s="35"/>
    </row>
    <row r="223" spans="3:4" x14ac:dyDescent="0.2">
      <c r="C223" s="35"/>
      <c r="D223" s="35"/>
    </row>
    <row r="224" spans="3:4" x14ac:dyDescent="0.2">
      <c r="C224" s="35"/>
      <c r="D224" s="35"/>
    </row>
    <row r="225" spans="3:4" x14ac:dyDescent="0.2">
      <c r="C225" s="35"/>
      <c r="D225" s="35"/>
    </row>
    <row r="226" spans="3:4" x14ac:dyDescent="0.2">
      <c r="C226" s="35"/>
      <c r="D226" s="35"/>
    </row>
    <row r="227" spans="3:4" x14ac:dyDescent="0.2">
      <c r="C227" s="35"/>
      <c r="D227" s="35"/>
    </row>
    <row r="228" spans="3:4" x14ac:dyDescent="0.2">
      <c r="C228" s="35"/>
      <c r="D228" s="35"/>
    </row>
    <row r="229" spans="3:4" x14ac:dyDescent="0.2">
      <c r="C229" s="35"/>
      <c r="D229" s="35"/>
    </row>
    <row r="230" spans="3:4" x14ac:dyDescent="0.2">
      <c r="C230" s="35"/>
      <c r="D230" s="35"/>
    </row>
    <row r="231" spans="3:4" x14ac:dyDescent="0.2">
      <c r="C231" s="35"/>
      <c r="D231" s="35"/>
    </row>
    <row r="232" spans="3:4" x14ac:dyDescent="0.2">
      <c r="C232" s="35"/>
      <c r="D232" s="35"/>
    </row>
    <row r="233" spans="3:4" x14ac:dyDescent="0.2">
      <c r="C233" s="35"/>
      <c r="D233" s="35"/>
    </row>
    <row r="234" spans="3:4" x14ac:dyDescent="0.2">
      <c r="C234" s="35"/>
      <c r="D234" s="35"/>
    </row>
    <row r="235" spans="3:4" x14ac:dyDescent="0.2">
      <c r="C235" s="35"/>
      <c r="D235" s="35"/>
    </row>
    <row r="236" spans="3:4" x14ac:dyDescent="0.2">
      <c r="C236" s="35"/>
      <c r="D236" s="35"/>
    </row>
    <row r="237" spans="3:4" x14ac:dyDescent="0.2">
      <c r="C237" s="35"/>
      <c r="D237" s="35"/>
    </row>
    <row r="238" spans="3:4" x14ac:dyDescent="0.2">
      <c r="C238" s="35"/>
      <c r="D238" s="35"/>
    </row>
    <row r="239" spans="3:4" x14ac:dyDescent="0.2">
      <c r="C239" s="35"/>
      <c r="D239" s="35"/>
    </row>
    <row r="240" spans="3:4" x14ac:dyDescent="0.2">
      <c r="C240" s="35"/>
      <c r="D240" s="35"/>
    </row>
    <row r="241" spans="3:4" x14ac:dyDescent="0.2">
      <c r="C241" s="35"/>
      <c r="D241" s="35"/>
    </row>
    <row r="242" spans="3:4" x14ac:dyDescent="0.2">
      <c r="C242" s="35"/>
      <c r="D242" s="35"/>
    </row>
    <row r="243" spans="3:4" x14ac:dyDescent="0.2">
      <c r="C243" s="35"/>
      <c r="D243" s="35"/>
    </row>
    <row r="244" spans="3:4" x14ac:dyDescent="0.2">
      <c r="C244" s="35"/>
      <c r="D244" s="35"/>
    </row>
    <row r="245" spans="3:4" x14ac:dyDescent="0.2">
      <c r="C245" s="35"/>
      <c r="D245" s="35"/>
    </row>
    <row r="246" spans="3:4" x14ac:dyDescent="0.2">
      <c r="C246" s="35"/>
      <c r="D246" s="35"/>
    </row>
    <row r="247" spans="3:4" x14ac:dyDescent="0.2">
      <c r="C247" s="35"/>
      <c r="D247" s="35"/>
    </row>
    <row r="248" spans="3:4" x14ac:dyDescent="0.2">
      <c r="C248" s="35"/>
      <c r="D248" s="35"/>
    </row>
    <row r="249" spans="3:4" x14ac:dyDescent="0.2">
      <c r="C249" s="35"/>
      <c r="D249" s="35"/>
    </row>
    <row r="250" spans="3:4" x14ac:dyDescent="0.2">
      <c r="C250" s="35"/>
      <c r="D250" s="35"/>
    </row>
    <row r="251" spans="3:4" x14ac:dyDescent="0.2">
      <c r="C251" s="35"/>
      <c r="D251" s="35"/>
    </row>
    <row r="252" spans="3:4" x14ac:dyDescent="0.2">
      <c r="C252" s="35"/>
      <c r="D252" s="35"/>
    </row>
    <row r="253" spans="3:4" x14ac:dyDescent="0.2">
      <c r="C253" s="35"/>
      <c r="D253" s="35"/>
    </row>
    <row r="254" spans="3:4" x14ac:dyDescent="0.2">
      <c r="C254" s="35"/>
      <c r="D254" s="35"/>
    </row>
    <row r="255" spans="3:4" x14ac:dyDescent="0.2">
      <c r="C255" s="35"/>
      <c r="D255" s="35"/>
    </row>
    <row r="256" spans="3:4" x14ac:dyDescent="0.2">
      <c r="C256" s="35"/>
      <c r="D256" s="35"/>
    </row>
    <row r="257" spans="3:4" x14ac:dyDescent="0.2">
      <c r="C257" s="35"/>
      <c r="D257" s="35"/>
    </row>
    <row r="258" spans="3:4" x14ac:dyDescent="0.2">
      <c r="C258" s="35"/>
      <c r="D258" s="35"/>
    </row>
    <row r="259" spans="3:4" x14ac:dyDescent="0.2">
      <c r="C259" s="35"/>
      <c r="D259" s="35"/>
    </row>
    <row r="260" spans="3:4" x14ac:dyDescent="0.2">
      <c r="C260" s="35"/>
      <c r="D260" s="35"/>
    </row>
    <row r="261" spans="3:4" x14ac:dyDescent="0.2">
      <c r="C261" s="35"/>
      <c r="D261" s="35"/>
    </row>
    <row r="262" spans="3:4" x14ac:dyDescent="0.2">
      <c r="C262" s="35"/>
      <c r="D262" s="35"/>
    </row>
    <row r="263" spans="3:4" x14ac:dyDescent="0.2">
      <c r="C263" s="35"/>
      <c r="D263" s="35"/>
    </row>
    <row r="264" spans="3:4" x14ac:dyDescent="0.2">
      <c r="C264" s="35"/>
      <c r="D264" s="35"/>
    </row>
    <row r="265" spans="3:4" x14ac:dyDescent="0.2">
      <c r="C265" s="35"/>
      <c r="D265" s="35"/>
    </row>
    <row r="266" spans="3:4" x14ac:dyDescent="0.2">
      <c r="C266" s="35"/>
      <c r="D266" s="35"/>
    </row>
    <row r="267" spans="3:4" x14ac:dyDescent="0.2">
      <c r="C267" s="35"/>
      <c r="D267" s="35"/>
    </row>
    <row r="268" spans="3:4" x14ac:dyDescent="0.2">
      <c r="C268" s="35"/>
      <c r="D268" s="35"/>
    </row>
    <row r="269" spans="3:4" x14ac:dyDescent="0.2">
      <c r="C269" s="35"/>
      <c r="D269" s="35"/>
    </row>
    <row r="270" spans="3:4" x14ac:dyDescent="0.2">
      <c r="C270" s="35"/>
      <c r="D270" s="35"/>
    </row>
    <row r="271" spans="3:4" x14ac:dyDescent="0.2">
      <c r="C271" s="35"/>
      <c r="D271" s="35"/>
    </row>
    <row r="272" spans="3:4" x14ac:dyDescent="0.2">
      <c r="C272" s="35"/>
      <c r="D272" s="35"/>
    </row>
    <row r="273" spans="3:4" x14ac:dyDescent="0.2">
      <c r="C273" s="35"/>
      <c r="D273" s="35"/>
    </row>
    <row r="274" spans="3:4" x14ac:dyDescent="0.2">
      <c r="C274" s="35"/>
      <c r="D274" s="35"/>
    </row>
    <row r="275" spans="3:4" x14ac:dyDescent="0.2">
      <c r="C275" s="35"/>
      <c r="D275" s="35"/>
    </row>
    <row r="276" spans="3:4" x14ac:dyDescent="0.2">
      <c r="C276" s="35"/>
      <c r="D276" s="35"/>
    </row>
    <row r="277" spans="3:4" x14ac:dyDescent="0.2">
      <c r="C277" s="35"/>
      <c r="D277" s="35"/>
    </row>
    <row r="278" spans="3:4" x14ac:dyDescent="0.2">
      <c r="C278" s="35"/>
      <c r="D278" s="35"/>
    </row>
    <row r="279" spans="3:4" x14ac:dyDescent="0.2">
      <c r="C279" s="35"/>
      <c r="D279" s="35"/>
    </row>
    <row r="280" spans="3:4" x14ac:dyDescent="0.2">
      <c r="C280" s="35"/>
      <c r="D280" s="35"/>
    </row>
    <row r="281" spans="3:4" x14ac:dyDescent="0.2">
      <c r="C281" s="35"/>
      <c r="D281" s="35"/>
    </row>
    <row r="282" spans="3:4" x14ac:dyDescent="0.2">
      <c r="C282" s="35"/>
      <c r="D282" s="35"/>
    </row>
    <row r="283" spans="3:4" x14ac:dyDescent="0.2">
      <c r="C283" s="35"/>
      <c r="D283" s="35"/>
    </row>
    <row r="284" spans="3:4" x14ac:dyDescent="0.2">
      <c r="C284" s="35"/>
      <c r="D284" s="35"/>
    </row>
    <row r="285" spans="3:4" x14ac:dyDescent="0.2">
      <c r="C285" s="35"/>
      <c r="D285" s="35"/>
    </row>
    <row r="286" spans="3:4" x14ac:dyDescent="0.2">
      <c r="C286" s="35"/>
      <c r="D286" s="35"/>
    </row>
    <row r="287" spans="3:4" x14ac:dyDescent="0.2">
      <c r="C287" s="35"/>
      <c r="D287" s="35"/>
    </row>
    <row r="288" spans="3:4" x14ac:dyDescent="0.2">
      <c r="C288" s="35"/>
      <c r="D288" s="35"/>
    </row>
    <row r="289" spans="3:4" x14ac:dyDescent="0.2">
      <c r="C289" s="35"/>
      <c r="D289" s="35"/>
    </row>
    <row r="290" spans="3:4" x14ac:dyDescent="0.2">
      <c r="C290" s="35"/>
      <c r="D290" s="35"/>
    </row>
    <row r="291" spans="3:4" x14ac:dyDescent="0.2">
      <c r="C291" s="35"/>
      <c r="D291" s="35"/>
    </row>
    <row r="292" spans="3:4" x14ac:dyDescent="0.2">
      <c r="C292" s="35"/>
      <c r="D292" s="35"/>
    </row>
    <row r="293" spans="3:4" x14ac:dyDescent="0.2">
      <c r="C293" s="35"/>
      <c r="D293" s="35"/>
    </row>
    <row r="294" spans="3:4" x14ac:dyDescent="0.2">
      <c r="C294" s="35"/>
      <c r="D294" s="35"/>
    </row>
    <row r="295" spans="3:4" x14ac:dyDescent="0.2">
      <c r="C295" s="35"/>
      <c r="D295" s="35"/>
    </row>
    <row r="296" spans="3:4" x14ac:dyDescent="0.2">
      <c r="C296" s="35"/>
      <c r="D296" s="35"/>
    </row>
    <row r="297" spans="3:4" x14ac:dyDescent="0.2">
      <c r="C297" s="35"/>
      <c r="D297" s="35"/>
    </row>
    <row r="298" spans="3:4" x14ac:dyDescent="0.2">
      <c r="C298" s="35"/>
      <c r="D298" s="35"/>
    </row>
    <row r="299" spans="3:4" x14ac:dyDescent="0.2">
      <c r="C299" s="35"/>
      <c r="D299" s="35"/>
    </row>
    <row r="300" spans="3:4" x14ac:dyDescent="0.2">
      <c r="C300" s="35"/>
      <c r="D300" s="35"/>
    </row>
    <row r="301" spans="3:4" x14ac:dyDescent="0.2">
      <c r="C301" s="35"/>
      <c r="D301" s="35"/>
    </row>
    <row r="302" spans="3:4" x14ac:dyDescent="0.2">
      <c r="C302" s="35"/>
      <c r="D302" s="35"/>
    </row>
    <row r="303" spans="3:4" x14ac:dyDescent="0.2">
      <c r="C303" s="35"/>
      <c r="D303" s="35"/>
    </row>
    <row r="304" spans="3:4" x14ac:dyDescent="0.2">
      <c r="C304" s="35"/>
      <c r="D304" s="35"/>
    </row>
    <row r="305" spans="3:4" x14ac:dyDescent="0.2">
      <c r="C305" s="35"/>
      <c r="D305" s="35"/>
    </row>
    <row r="306" spans="3:4" x14ac:dyDescent="0.2">
      <c r="C306" s="35"/>
      <c r="D306" s="35"/>
    </row>
    <row r="307" spans="3:4" x14ac:dyDescent="0.2">
      <c r="C307" s="35"/>
      <c r="D307" s="35"/>
    </row>
    <row r="308" spans="3:4" x14ac:dyDescent="0.2">
      <c r="C308" s="35"/>
      <c r="D308" s="35"/>
    </row>
    <row r="309" spans="3:4" x14ac:dyDescent="0.2">
      <c r="C309" s="35"/>
      <c r="D309" s="35"/>
    </row>
    <row r="310" spans="3:4" x14ac:dyDescent="0.2">
      <c r="C310" s="35"/>
      <c r="D310" s="35"/>
    </row>
    <row r="311" spans="3:4" x14ac:dyDescent="0.2">
      <c r="C311" s="35"/>
      <c r="D311" s="35"/>
    </row>
    <row r="312" spans="3:4" x14ac:dyDescent="0.2">
      <c r="C312" s="35"/>
      <c r="D312" s="35"/>
    </row>
    <row r="313" spans="3:4" x14ac:dyDescent="0.2">
      <c r="C313" s="35"/>
      <c r="D313" s="35"/>
    </row>
    <row r="314" spans="3:4" x14ac:dyDescent="0.2">
      <c r="C314" s="35"/>
      <c r="D314" s="35"/>
    </row>
    <row r="315" spans="3:4" x14ac:dyDescent="0.2">
      <c r="C315" s="35"/>
      <c r="D315" s="35"/>
    </row>
    <row r="316" spans="3:4" x14ac:dyDescent="0.2">
      <c r="C316" s="35"/>
      <c r="D316" s="35"/>
    </row>
    <row r="317" spans="3:4" x14ac:dyDescent="0.2">
      <c r="C317" s="35"/>
      <c r="D317" s="35"/>
    </row>
    <row r="318" spans="3:4" x14ac:dyDescent="0.2">
      <c r="C318" s="35"/>
      <c r="D318" s="35"/>
    </row>
    <row r="319" spans="3:4" x14ac:dyDescent="0.2">
      <c r="C319" s="35"/>
      <c r="D319" s="35"/>
    </row>
    <row r="320" spans="3:4" x14ac:dyDescent="0.2">
      <c r="C320" s="35"/>
      <c r="D320" s="35"/>
    </row>
    <row r="321" spans="3:4" x14ac:dyDescent="0.2">
      <c r="C321" s="35"/>
      <c r="D321" s="35"/>
    </row>
    <row r="322" spans="3:4" x14ac:dyDescent="0.2">
      <c r="C322" s="35"/>
      <c r="D322" s="35"/>
    </row>
    <row r="323" spans="3:4" x14ac:dyDescent="0.2">
      <c r="C323" s="35"/>
      <c r="D323" s="35"/>
    </row>
    <row r="324" spans="3:4" x14ac:dyDescent="0.2">
      <c r="C324" s="35"/>
      <c r="D324" s="35"/>
    </row>
    <row r="325" spans="3:4" x14ac:dyDescent="0.2">
      <c r="C325" s="35"/>
      <c r="D325" s="35"/>
    </row>
    <row r="326" spans="3:4" x14ac:dyDescent="0.2">
      <c r="C326" s="35"/>
      <c r="D326" s="35"/>
    </row>
    <row r="327" spans="3:4" x14ac:dyDescent="0.2">
      <c r="C327" s="35"/>
      <c r="D327" s="35"/>
    </row>
    <row r="328" spans="3:4" x14ac:dyDescent="0.2">
      <c r="C328" s="35"/>
      <c r="D328" s="35"/>
    </row>
    <row r="329" spans="3:4" x14ac:dyDescent="0.2">
      <c r="C329" s="35"/>
      <c r="D329" s="35"/>
    </row>
    <row r="330" spans="3:4" x14ac:dyDescent="0.2">
      <c r="C330" s="35"/>
      <c r="D330" s="35"/>
    </row>
    <row r="331" spans="3:4" x14ac:dyDescent="0.2">
      <c r="C331" s="35"/>
      <c r="D331" s="35"/>
    </row>
    <row r="332" spans="3:4" x14ac:dyDescent="0.2">
      <c r="C332" s="35"/>
      <c r="D332" s="35"/>
    </row>
    <row r="333" spans="3:4" x14ac:dyDescent="0.2">
      <c r="C333" s="35"/>
      <c r="D333" s="35"/>
    </row>
    <row r="334" spans="3:4" x14ac:dyDescent="0.2">
      <c r="C334" s="35"/>
      <c r="D334" s="35"/>
    </row>
    <row r="335" spans="3:4" x14ac:dyDescent="0.2">
      <c r="C335" s="35"/>
      <c r="D335" s="35"/>
    </row>
    <row r="336" spans="3:4" x14ac:dyDescent="0.2">
      <c r="C336" s="35"/>
      <c r="D336" s="35"/>
    </row>
    <row r="337" spans="3:4" x14ac:dyDescent="0.2">
      <c r="C337" s="35"/>
      <c r="D337" s="35"/>
    </row>
    <row r="338" spans="3:4" x14ac:dyDescent="0.2">
      <c r="C338" s="35"/>
      <c r="D338" s="35"/>
    </row>
    <row r="339" spans="3:4" x14ac:dyDescent="0.2">
      <c r="C339" s="35"/>
      <c r="D339" s="35"/>
    </row>
    <row r="340" spans="3:4" x14ac:dyDescent="0.2">
      <c r="C340" s="35"/>
      <c r="D340" s="35"/>
    </row>
    <row r="341" spans="3:4" x14ac:dyDescent="0.2">
      <c r="C341" s="35"/>
      <c r="D341" s="35"/>
    </row>
    <row r="342" spans="3:4" x14ac:dyDescent="0.2">
      <c r="C342" s="35"/>
      <c r="D342" s="35"/>
    </row>
    <row r="343" spans="3:4" x14ac:dyDescent="0.2">
      <c r="C343" s="35"/>
      <c r="D343" s="35"/>
    </row>
    <row r="344" spans="3:4" x14ac:dyDescent="0.2">
      <c r="C344" s="35"/>
      <c r="D344" s="35"/>
    </row>
    <row r="345" spans="3:4" x14ac:dyDescent="0.2">
      <c r="C345" s="35"/>
      <c r="D345" s="35"/>
    </row>
    <row r="346" spans="3:4" x14ac:dyDescent="0.2">
      <c r="C346" s="35"/>
      <c r="D346" s="35"/>
    </row>
    <row r="347" spans="3:4" x14ac:dyDescent="0.2">
      <c r="C347" s="35"/>
      <c r="D347" s="35"/>
    </row>
    <row r="348" spans="3:4" x14ac:dyDescent="0.2">
      <c r="C348" s="35"/>
      <c r="D348" s="35"/>
    </row>
    <row r="349" spans="3:4" x14ac:dyDescent="0.2">
      <c r="C349" s="35"/>
      <c r="D349" s="35"/>
    </row>
    <row r="350" spans="3:4" x14ac:dyDescent="0.2">
      <c r="C350" s="35"/>
      <c r="D350" s="35"/>
    </row>
    <row r="351" spans="3:4" x14ac:dyDescent="0.2">
      <c r="C351" s="35"/>
      <c r="D351" s="35"/>
    </row>
    <row r="352" spans="3:4" x14ac:dyDescent="0.2">
      <c r="C352" s="35"/>
      <c r="D352" s="35"/>
    </row>
    <row r="353" spans="3:4" x14ac:dyDescent="0.2">
      <c r="C353" s="35"/>
      <c r="D353" s="35"/>
    </row>
    <row r="354" spans="3:4" x14ac:dyDescent="0.2">
      <c r="C354" s="35"/>
      <c r="D354" s="35"/>
    </row>
    <row r="355" spans="3:4" x14ac:dyDescent="0.2">
      <c r="C355" s="35"/>
      <c r="D355" s="35"/>
    </row>
    <row r="356" spans="3:4" x14ac:dyDescent="0.2">
      <c r="C356" s="35"/>
      <c r="D356" s="35"/>
    </row>
    <row r="357" spans="3:4" x14ac:dyDescent="0.2">
      <c r="C357" s="35"/>
      <c r="D357" s="35"/>
    </row>
    <row r="358" spans="3:4" x14ac:dyDescent="0.2">
      <c r="C358" s="35"/>
      <c r="D358" s="35"/>
    </row>
    <row r="359" spans="3:4" x14ac:dyDescent="0.2">
      <c r="C359" s="35"/>
      <c r="D359" s="35"/>
    </row>
    <row r="360" spans="3:4" x14ac:dyDescent="0.2">
      <c r="C360" s="35"/>
      <c r="D360" s="35"/>
    </row>
    <row r="361" spans="3:4" x14ac:dyDescent="0.2">
      <c r="C361" s="35"/>
      <c r="D361" s="35"/>
    </row>
    <row r="362" spans="3:4" x14ac:dyDescent="0.2">
      <c r="C362" s="35"/>
      <c r="D362" s="35"/>
    </row>
    <row r="363" spans="3:4" x14ac:dyDescent="0.2">
      <c r="C363" s="35"/>
      <c r="D363" s="35"/>
    </row>
    <row r="364" spans="3:4" x14ac:dyDescent="0.2">
      <c r="C364" s="35"/>
      <c r="D364" s="35"/>
    </row>
    <row r="365" spans="3:4" x14ac:dyDescent="0.2">
      <c r="C365" s="35"/>
      <c r="D365" s="35"/>
    </row>
    <row r="366" spans="3:4" x14ac:dyDescent="0.2">
      <c r="C366" s="35"/>
      <c r="D366" s="35"/>
    </row>
    <row r="367" spans="3:4" x14ac:dyDescent="0.2">
      <c r="C367" s="35"/>
      <c r="D367" s="35"/>
    </row>
    <row r="368" spans="3:4" x14ac:dyDescent="0.2">
      <c r="C368" s="35"/>
      <c r="D368" s="35"/>
    </row>
    <row r="369" spans="3:4" x14ac:dyDescent="0.2">
      <c r="C369" s="35"/>
      <c r="D369" s="35"/>
    </row>
    <row r="370" spans="3:4" x14ac:dyDescent="0.2">
      <c r="C370" s="35"/>
      <c r="D370" s="35"/>
    </row>
    <row r="371" spans="3:4" x14ac:dyDescent="0.2">
      <c r="C371" s="35"/>
      <c r="D371" s="35"/>
    </row>
    <row r="372" spans="3:4" x14ac:dyDescent="0.2">
      <c r="C372" s="35"/>
      <c r="D372" s="35"/>
    </row>
    <row r="373" spans="3:4" x14ac:dyDescent="0.2">
      <c r="C373" s="35"/>
      <c r="D373" s="35"/>
    </row>
    <row r="374" spans="3:4" x14ac:dyDescent="0.2">
      <c r="C374" s="35"/>
      <c r="D374" s="35"/>
    </row>
    <row r="375" spans="3:4" x14ac:dyDescent="0.2">
      <c r="C375" s="35"/>
      <c r="D375" s="35"/>
    </row>
    <row r="376" spans="3:4" x14ac:dyDescent="0.2">
      <c r="C376" s="35"/>
      <c r="D376" s="35"/>
    </row>
    <row r="377" spans="3:4" x14ac:dyDescent="0.2">
      <c r="C377" s="35"/>
      <c r="D377" s="35"/>
    </row>
    <row r="378" spans="3:4" x14ac:dyDescent="0.2">
      <c r="C378" s="35"/>
      <c r="D378" s="35"/>
    </row>
    <row r="379" spans="3:4" x14ac:dyDescent="0.2">
      <c r="C379" s="35"/>
      <c r="D379" s="35"/>
    </row>
    <row r="380" spans="3:4" x14ac:dyDescent="0.2">
      <c r="C380" s="35"/>
      <c r="D380" s="35"/>
    </row>
    <row r="381" spans="3:4" x14ac:dyDescent="0.2">
      <c r="C381" s="35"/>
      <c r="D381" s="35"/>
    </row>
    <row r="382" spans="3:4" x14ac:dyDescent="0.2">
      <c r="C382" s="35"/>
      <c r="D382" s="35"/>
    </row>
    <row r="383" spans="3:4" x14ac:dyDescent="0.2">
      <c r="C383" s="35"/>
      <c r="D383" s="35"/>
    </row>
    <row r="384" spans="3:4" x14ac:dyDescent="0.2">
      <c r="C384" s="35"/>
      <c r="D384" s="35"/>
    </row>
    <row r="385" spans="3:4" x14ac:dyDescent="0.2">
      <c r="C385" s="35"/>
      <c r="D385" s="35"/>
    </row>
    <row r="386" spans="3:4" x14ac:dyDescent="0.2">
      <c r="C386" s="35"/>
      <c r="D386" s="35"/>
    </row>
    <row r="387" spans="3:4" x14ac:dyDescent="0.2">
      <c r="C387" s="35"/>
      <c r="D387" s="35"/>
    </row>
    <row r="388" spans="3:4" x14ac:dyDescent="0.2">
      <c r="C388" s="35"/>
      <c r="D388" s="35"/>
    </row>
    <row r="389" spans="3:4" x14ac:dyDescent="0.2">
      <c r="C389" s="35"/>
      <c r="D389" s="35"/>
    </row>
    <row r="390" spans="3:4" x14ac:dyDescent="0.2">
      <c r="C390" s="35"/>
      <c r="D390" s="35"/>
    </row>
    <row r="391" spans="3:4" x14ac:dyDescent="0.2">
      <c r="C391" s="35"/>
      <c r="D391" s="35"/>
    </row>
    <row r="392" spans="3:4" x14ac:dyDescent="0.2">
      <c r="C392" s="35"/>
      <c r="D392" s="35"/>
    </row>
    <row r="393" spans="3:4" x14ac:dyDescent="0.2">
      <c r="C393" s="35"/>
      <c r="D393" s="35"/>
    </row>
    <row r="394" spans="3:4" x14ac:dyDescent="0.2">
      <c r="C394" s="35"/>
      <c r="D394" s="35"/>
    </row>
    <row r="395" spans="3:4" x14ac:dyDescent="0.2">
      <c r="C395" s="35"/>
      <c r="D395" s="35"/>
    </row>
    <row r="396" spans="3:4" x14ac:dyDescent="0.2">
      <c r="C396" s="35"/>
      <c r="D396" s="35"/>
    </row>
    <row r="397" spans="3:4" x14ac:dyDescent="0.2">
      <c r="C397" s="35"/>
      <c r="D397" s="35"/>
    </row>
    <row r="398" spans="3:4" x14ac:dyDescent="0.2">
      <c r="C398" s="35"/>
      <c r="D398" s="35"/>
    </row>
    <row r="399" spans="3:4" x14ac:dyDescent="0.2">
      <c r="C399" s="35"/>
      <c r="D399" s="35"/>
    </row>
    <row r="400" spans="3:4" x14ac:dyDescent="0.2">
      <c r="C400" s="35"/>
      <c r="D400" s="35"/>
    </row>
    <row r="401" spans="3:4" x14ac:dyDescent="0.2">
      <c r="C401" s="35"/>
      <c r="D401" s="35"/>
    </row>
    <row r="402" spans="3:4" x14ac:dyDescent="0.2">
      <c r="C402" s="35"/>
      <c r="D402" s="35"/>
    </row>
    <row r="403" spans="3:4" x14ac:dyDescent="0.2">
      <c r="C403" s="35"/>
      <c r="D403" s="35"/>
    </row>
    <row r="404" spans="3:4" x14ac:dyDescent="0.2">
      <c r="C404" s="35"/>
      <c r="D404" s="35"/>
    </row>
    <row r="405" spans="3:4" x14ac:dyDescent="0.2">
      <c r="C405" s="35"/>
      <c r="D405" s="35"/>
    </row>
    <row r="406" spans="3:4" x14ac:dyDescent="0.2">
      <c r="C406" s="35"/>
      <c r="D406" s="35"/>
    </row>
    <row r="407" spans="3:4" x14ac:dyDescent="0.2">
      <c r="C407" s="35"/>
      <c r="D407" s="35"/>
    </row>
    <row r="408" spans="3:4" x14ac:dyDescent="0.2">
      <c r="C408" s="35"/>
      <c r="D408" s="35"/>
    </row>
    <row r="409" spans="3:4" x14ac:dyDescent="0.2">
      <c r="C409" s="35"/>
      <c r="D409" s="35"/>
    </row>
    <row r="410" spans="3:4" x14ac:dyDescent="0.2">
      <c r="C410" s="35"/>
      <c r="D410" s="35"/>
    </row>
    <row r="411" spans="3:4" x14ac:dyDescent="0.2">
      <c r="C411" s="35"/>
      <c r="D411" s="35"/>
    </row>
    <row r="412" spans="3:4" x14ac:dyDescent="0.2">
      <c r="C412" s="35"/>
      <c r="D412" s="35"/>
    </row>
    <row r="413" spans="3:4" x14ac:dyDescent="0.2">
      <c r="C413" s="35"/>
      <c r="D413" s="35"/>
    </row>
    <row r="414" spans="3:4" x14ac:dyDescent="0.2">
      <c r="C414" s="35"/>
      <c r="D414" s="35"/>
    </row>
    <row r="415" spans="3:4" x14ac:dyDescent="0.2">
      <c r="C415" s="35"/>
      <c r="D415" s="35"/>
    </row>
    <row r="416" spans="3:4" x14ac:dyDescent="0.2">
      <c r="C416" s="35"/>
      <c r="D416" s="35"/>
    </row>
    <row r="417" spans="3:4" x14ac:dyDescent="0.2">
      <c r="C417" s="35"/>
      <c r="D417" s="35"/>
    </row>
    <row r="418" spans="3:4" x14ac:dyDescent="0.2">
      <c r="C418" s="35"/>
      <c r="D418" s="35"/>
    </row>
    <row r="419" spans="3:4" x14ac:dyDescent="0.2">
      <c r="C419" s="35"/>
      <c r="D419" s="35"/>
    </row>
    <row r="420" spans="3:4" x14ac:dyDescent="0.2">
      <c r="C420" s="35"/>
      <c r="D420" s="35"/>
    </row>
    <row r="421" spans="3:4" x14ac:dyDescent="0.2">
      <c r="C421" s="35"/>
      <c r="D421" s="35"/>
    </row>
    <row r="422" spans="3:4" x14ac:dyDescent="0.2">
      <c r="C422" s="35"/>
      <c r="D422" s="35"/>
    </row>
    <row r="423" spans="3:4" x14ac:dyDescent="0.2">
      <c r="C423" s="35"/>
      <c r="D423" s="35"/>
    </row>
    <row r="424" spans="3:4" x14ac:dyDescent="0.2">
      <c r="C424" s="35"/>
      <c r="D424" s="35"/>
    </row>
    <row r="425" spans="3:4" x14ac:dyDescent="0.2">
      <c r="C425" s="35"/>
      <c r="D425" s="35"/>
    </row>
    <row r="426" spans="3:4" x14ac:dyDescent="0.2">
      <c r="C426" s="35"/>
      <c r="D426" s="35"/>
    </row>
    <row r="427" spans="3:4" x14ac:dyDescent="0.2">
      <c r="C427" s="35"/>
      <c r="D427" s="35"/>
    </row>
    <row r="428" spans="3:4" x14ac:dyDescent="0.2">
      <c r="C428" s="35"/>
      <c r="D428" s="35"/>
    </row>
    <row r="429" spans="3:4" x14ac:dyDescent="0.2">
      <c r="C429" s="35"/>
      <c r="D429" s="35"/>
    </row>
    <row r="430" spans="3:4" x14ac:dyDescent="0.2">
      <c r="C430" s="35"/>
      <c r="D430" s="35"/>
    </row>
    <row r="431" spans="3:4" x14ac:dyDescent="0.2">
      <c r="C431" s="35"/>
      <c r="D431" s="35"/>
    </row>
    <row r="432" spans="3:4" x14ac:dyDescent="0.2">
      <c r="C432" s="35"/>
      <c r="D432" s="35"/>
    </row>
    <row r="433" spans="3:4" x14ac:dyDescent="0.2">
      <c r="C433" s="35"/>
      <c r="D433" s="35"/>
    </row>
    <row r="434" spans="3:4" x14ac:dyDescent="0.2">
      <c r="C434" s="35"/>
      <c r="D434" s="35"/>
    </row>
    <row r="435" spans="3:4" x14ac:dyDescent="0.2">
      <c r="C435" s="35"/>
      <c r="D435" s="35"/>
    </row>
    <row r="436" spans="3:4" x14ac:dyDescent="0.2">
      <c r="C436" s="35"/>
      <c r="D436" s="35"/>
    </row>
    <row r="437" spans="3:4" x14ac:dyDescent="0.2">
      <c r="C437" s="35"/>
      <c r="D437" s="35"/>
    </row>
    <row r="438" spans="3:4" x14ac:dyDescent="0.2">
      <c r="C438" s="35"/>
      <c r="D438" s="35"/>
    </row>
    <row r="439" spans="3:4" x14ac:dyDescent="0.2">
      <c r="C439" s="35"/>
      <c r="D439" s="35"/>
    </row>
    <row r="440" spans="3:4" x14ac:dyDescent="0.2">
      <c r="C440" s="35"/>
      <c r="D440" s="35"/>
    </row>
    <row r="441" spans="3:4" x14ac:dyDescent="0.2">
      <c r="C441" s="35"/>
      <c r="D441" s="35"/>
    </row>
    <row r="442" spans="3:4" x14ac:dyDescent="0.2">
      <c r="C442" s="35"/>
      <c r="D442" s="35"/>
    </row>
    <row r="443" spans="3:4" x14ac:dyDescent="0.2">
      <c r="C443" s="35"/>
      <c r="D443" s="35"/>
    </row>
    <row r="444" spans="3:4" x14ac:dyDescent="0.2">
      <c r="C444" s="35"/>
      <c r="D444" s="35"/>
    </row>
    <row r="445" spans="3:4" x14ac:dyDescent="0.2">
      <c r="C445" s="35"/>
      <c r="D445" s="35"/>
    </row>
    <row r="446" spans="3:4" x14ac:dyDescent="0.2">
      <c r="C446" s="35"/>
      <c r="D446" s="35"/>
    </row>
    <row r="447" spans="3:4" x14ac:dyDescent="0.2">
      <c r="C447" s="35"/>
      <c r="D447" s="35"/>
    </row>
    <row r="448" spans="3:4" x14ac:dyDescent="0.2">
      <c r="C448" s="35"/>
      <c r="D448" s="35"/>
    </row>
    <row r="449" spans="3:4" x14ac:dyDescent="0.2">
      <c r="C449" s="35"/>
      <c r="D449" s="35"/>
    </row>
    <row r="450" spans="3:4" x14ac:dyDescent="0.2">
      <c r="C450" s="35"/>
      <c r="D450" s="35"/>
    </row>
    <row r="451" spans="3:4" x14ac:dyDescent="0.2">
      <c r="C451" s="35"/>
      <c r="D451" s="35"/>
    </row>
    <row r="452" spans="3:4" x14ac:dyDescent="0.2">
      <c r="C452" s="35"/>
      <c r="D452" s="35"/>
    </row>
    <row r="453" spans="3:4" x14ac:dyDescent="0.2">
      <c r="C453" s="35"/>
      <c r="D453" s="35"/>
    </row>
    <row r="454" spans="3:4" x14ac:dyDescent="0.2">
      <c r="C454" s="35"/>
      <c r="D454" s="35"/>
    </row>
    <row r="455" spans="3:4" x14ac:dyDescent="0.2">
      <c r="C455" s="35"/>
      <c r="D455" s="35"/>
    </row>
    <row r="456" spans="3:4" x14ac:dyDescent="0.2">
      <c r="C456" s="35"/>
      <c r="D456" s="35"/>
    </row>
    <row r="457" spans="3:4" x14ac:dyDescent="0.2">
      <c r="C457" s="35"/>
      <c r="D457" s="35"/>
    </row>
    <row r="458" spans="3:4" x14ac:dyDescent="0.2">
      <c r="C458" s="35"/>
      <c r="D458" s="35"/>
    </row>
    <row r="459" spans="3:4" x14ac:dyDescent="0.2">
      <c r="C459" s="35"/>
      <c r="D459" s="35"/>
    </row>
    <row r="460" spans="3:4" x14ac:dyDescent="0.2">
      <c r="C460" s="35"/>
      <c r="D460" s="35"/>
    </row>
    <row r="461" spans="3:4" x14ac:dyDescent="0.2">
      <c r="C461" s="35"/>
      <c r="D461" s="35"/>
    </row>
    <row r="462" spans="3:4" x14ac:dyDescent="0.2">
      <c r="C462" s="35"/>
      <c r="D462" s="35"/>
    </row>
    <row r="463" spans="3:4" x14ac:dyDescent="0.2">
      <c r="C463" s="35"/>
      <c r="D463" s="35"/>
    </row>
    <row r="464" spans="3:4" x14ac:dyDescent="0.2">
      <c r="C464" s="35"/>
      <c r="D464" s="35"/>
    </row>
    <row r="465" spans="3:4" x14ac:dyDescent="0.2">
      <c r="C465" s="35"/>
      <c r="D465" s="35"/>
    </row>
    <row r="466" spans="3:4" x14ac:dyDescent="0.2">
      <c r="C466" s="35"/>
      <c r="D466" s="35"/>
    </row>
    <row r="467" spans="3:4" x14ac:dyDescent="0.2">
      <c r="C467" s="35"/>
      <c r="D467" s="35"/>
    </row>
    <row r="468" spans="3:4" x14ac:dyDescent="0.2">
      <c r="C468" s="35"/>
      <c r="D468" s="35"/>
    </row>
    <row r="469" spans="3:4" x14ac:dyDescent="0.2">
      <c r="C469" s="35"/>
      <c r="D469" s="35"/>
    </row>
    <row r="470" spans="3:4" x14ac:dyDescent="0.2">
      <c r="C470" s="35"/>
      <c r="D470" s="35"/>
    </row>
    <row r="471" spans="3:4" x14ac:dyDescent="0.2">
      <c r="C471" s="35"/>
      <c r="D471" s="35"/>
    </row>
    <row r="472" spans="3:4" x14ac:dyDescent="0.2">
      <c r="C472" s="35"/>
      <c r="D472" s="35"/>
    </row>
    <row r="473" spans="3:4" x14ac:dyDescent="0.2">
      <c r="C473" s="35"/>
      <c r="D473" s="35"/>
    </row>
    <row r="474" spans="3:4" x14ac:dyDescent="0.2">
      <c r="C474" s="35"/>
      <c r="D474" s="35"/>
    </row>
    <row r="475" spans="3:4" x14ac:dyDescent="0.2">
      <c r="C475" s="35"/>
      <c r="D475" s="35"/>
    </row>
    <row r="476" spans="3:4" x14ac:dyDescent="0.2">
      <c r="C476" s="35"/>
      <c r="D476" s="35"/>
    </row>
    <row r="477" spans="3:4" x14ac:dyDescent="0.2">
      <c r="C477" s="35"/>
      <c r="D477" s="35"/>
    </row>
    <row r="478" spans="3:4" x14ac:dyDescent="0.2">
      <c r="C478" s="35"/>
      <c r="D478" s="35"/>
    </row>
    <row r="479" spans="3:4" x14ac:dyDescent="0.2">
      <c r="C479" s="35"/>
      <c r="D479" s="35"/>
    </row>
    <row r="480" spans="3:4" x14ac:dyDescent="0.2">
      <c r="C480" s="35"/>
      <c r="D480" s="35"/>
    </row>
    <row r="481" spans="3:4" x14ac:dyDescent="0.2">
      <c r="C481" s="35"/>
      <c r="D481" s="35"/>
    </row>
    <row r="482" spans="3:4" x14ac:dyDescent="0.2">
      <c r="C482" s="35"/>
      <c r="D482" s="35"/>
    </row>
    <row r="483" spans="3:4" x14ac:dyDescent="0.2">
      <c r="C483" s="35"/>
      <c r="D483" s="35"/>
    </row>
    <row r="484" spans="3:4" x14ac:dyDescent="0.2">
      <c r="C484" s="35"/>
      <c r="D484" s="35"/>
    </row>
    <row r="485" spans="3:4" x14ac:dyDescent="0.2">
      <c r="C485" s="35"/>
      <c r="D485" s="35"/>
    </row>
    <row r="486" spans="3:4" x14ac:dyDescent="0.2">
      <c r="C486" s="35"/>
      <c r="D486" s="35"/>
    </row>
    <row r="487" spans="3:4" x14ac:dyDescent="0.2">
      <c r="C487" s="35"/>
      <c r="D487" s="35"/>
    </row>
    <row r="488" spans="3:4" x14ac:dyDescent="0.2">
      <c r="C488" s="35"/>
      <c r="D488" s="35"/>
    </row>
    <row r="489" spans="3:4" x14ac:dyDescent="0.2">
      <c r="C489" s="35"/>
      <c r="D489" s="35"/>
    </row>
    <row r="490" spans="3:4" x14ac:dyDescent="0.2">
      <c r="C490" s="35"/>
      <c r="D490" s="35"/>
    </row>
    <row r="491" spans="3:4" x14ac:dyDescent="0.2">
      <c r="C491" s="35"/>
      <c r="D491" s="35"/>
    </row>
    <row r="492" spans="3:4" x14ac:dyDescent="0.2">
      <c r="C492" s="35"/>
      <c r="D492" s="35"/>
    </row>
    <row r="493" spans="3:4" x14ac:dyDescent="0.2">
      <c r="C493" s="35"/>
      <c r="D493" s="35"/>
    </row>
    <row r="494" spans="3:4" x14ac:dyDescent="0.2">
      <c r="C494" s="35"/>
      <c r="D494" s="35"/>
    </row>
    <row r="495" spans="3:4" x14ac:dyDescent="0.2">
      <c r="C495" s="35"/>
      <c r="D495" s="35"/>
    </row>
    <row r="496" spans="3:4" x14ac:dyDescent="0.2">
      <c r="C496" s="35"/>
      <c r="D496" s="35"/>
    </row>
    <row r="497" spans="3:4" x14ac:dyDescent="0.2">
      <c r="C497" s="35"/>
      <c r="D497" s="35"/>
    </row>
    <row r="498" spans="3:4" x14ac:dyDescent="0.2">
      <c r="C498" s="35"/>
      <c r="D498" s="35"/>
    </row>
    <row r="499" spans="3:4" x14ac:dyDescent="0.2">
      <c r="C499" s="35"/>
      <c r="D499" s="35"/>
    </row>
    <row r="500" spans="3:4" x14ac:dyDescent="0.2">
      <c r="C500" s="35"/>
      <c r="D500" s="35"/>
    </row>
    <row r="501" spans="3:4" x14ac:dyDescent="0.2">
      <c r="C501" s="35"/>
      <c r="D501" s="35"/>
    </row>
    <row r="502" spans="3:4" x14ac:dyDescent="0.2">
      <c r="C502" s="35"/>
      <c r="D502" s="35"/>
    </row>
    <row r="503" spans="3:4" x14ac:dyDescent="0.2">
      <c r="C503" s="35"/>
      <c r="D503" s="35"/>
    </row>
    <row r="504" spans="3:4" x14ac:dyDescent="0.2">
      <c r="C504" s="35"/>
      <c r="D504" s="35"/>
    </row>
    <row r="505" spans="3:4" x14ac:dyDescent="0.2">
      <c r="C505" s="35"/>
      <c r="D505" s="35"/>
    </row>
    <row r="506" spans="3:4" x14ac:dyDescent="0.2">
      <c r="C506" s="35"/>
      <c r="D506" s="35"/>
    </row>
    <row r="507" spans="3:4" x14ac:dyDescent="0.2">
      <c r="C507" s="35"/>
      <c r="D507" s="35"/>
    </row>
    <row r="508" spans="3:4" x14ac:dyDescent="0.2">
      <c r="C508" s="35"/>
      <c r="D508" s="35"/>
    </row>
    <row r="509" spans="3:4" x14ac:dyDescent="0.2">
      <c r="C509" s="35"/>
      <c r="D509" s="35"/>
    </row>
    <row r="510" spans="3:4" x14ac:dyDescent="0.2">
      <c r="C510" s="35"/>
      <c r="D510" s="35"/>
    </row>
    <row r="511" spans="3:4" x14ac:dyDescent="0.2">
      <c r="C511" s="35"/>
      <c r="D511" s="35"/>
    </row>
    <row r="512" spans="3:4" x14ac:dyDescent="0.2">
      <c r="C512" s="35"/>
      <c r="D512" s="35"/>
    </row>
    <row r="513" spans="3:4" x14ac:dyDescent="0.2">
      <c r="C513" s="35"/>
      <c r="D513" s="35"/>
    </row>
    <row r="514" spans="3:4" x14ac:dyDescent="0.2">
      <c r="C514" s="35"/>
      <c r="D514" s="35"/>
    </row>
    <row r="515" spans="3:4" x14ac:dyDescent="0.2">
      <c r="C515" s="35"/>
      <c r="D515" s="35"/>
    </row>
    <row r="516" spans="3:4" x14ac:dyDescent="0.2">
      <c r="C516" s="35"/>
      <c r="D516" s="35"/>
    </row>
    <row r="517" spans="3:4" x14ac:dyDescent="0.2">
      <c r="C517" s="35"/>
      <c r="D517" s="35"/>
    </row>
    <row r="518" spans="3:4" x14ac:dyDescent="0.2">
      <c r="C518" s="35"/>
      <c r="D518" s="35"/>
    </row>
    <row r="519" spans="3:4" x14ac:dyDescent="0.2">
      <c r="C519" s="35"/>
      <c r="D519" s="35"/>
    </row>
    <row r="520" spans="3:4" x14ac:dyDescent="0.2">
      <c r="C520" s="35"/>
      <c r="D520" s="35"/>
    </row>
    <row r="521" spans="3:4" x14ac:dyDescent="0.2">
      <c r="C521" s="35"/>
      <c r="D521" s="35"/>
    </row>
    <row r="522" spans="3:4" x14ac:dyDescent="0.2">
      <c r="C522" s="35"/>
      <c r="D522" s="35"/>
    </row>
    <row r="523" spans="3:4" x14ac:dyDescent="0.2">
      <c r="C523" s="35"/>
      <c r="D523" s="35"/>
    </row>
    <row r="524" spans="3:4" x14ac:dyDescent="0.2">
      <c r="C524" s="35"/>
      <c r="D524" s="35"/>
    </row>
    <row r="525" spans="3:4" x14ac:dyDescent="0.2">
      <c r="C525" s="35"/>
      <c r="D525" s="35"/>
    </row>
    <row r="526" spans="3:4" x14ac:dyDescent="0.2">
      <c r="C526" s="35"/>
      <c r="D526" s="35"/>
    </row>
    <row r="527" spans="3:4" x14ac:dyDescent="0.2">
      <c r="C527" s="35"/>
      <c r="D527" s="35"/>
    </row>
    <row r="528" spans="3:4" x14ac:dyDescent="0.2">
      <c r="C528" s="35"/>
      <c r="D528" s="35"/>
    </row>
    <row r="529" spans="3:4" x14ac:dyDescent="0.2">
      <c r="C529" s="35"/>
      <c r="D529" s="35"/>
    </row>
    <row r="530" spans="3:4" x14ac:dyDescent="0.2">
      <c r="C530" s="35"/>
      <c r="D530" s="35"/>
    </row>
    <row r="531" spans="3:4" x14ac:dyDescent="0.2">
      <c r="C531" s="35"/>
      <c r="D531" s="35"/>
    </row>
    <row r="532" spans="3:4" x14ac:dyDescent="0.2">
      <c r="C532" s="35"/>
      <c r="D532" s="35"/>
    </row>
    <row r="533" spans="3:4" x14ac:dyDescent="0.2">
      <c r="C533" s="35"/>
      <c r="D533" s="35"/>
    </row>
    <row r="534" spans="3:4" x14ac:dyDescent="0.2">
      <c r="C534" s="35"/>
      <c r="D534" s="35"/>
    </row>
    <row r="535" spans="3:4" x14ac:dyDescent="0.2">
      <c r="C535" s="35"/>
      <c r="D535" s="35"/>
    </row>
    <row r="536" spans="3:4" x14ac:dyDescent="0.2">
      <c r="C536" s="35"/>
      <c r="D536" s="35"/>
    </row>
    <row r="537" spans="3:4" x14ac:dyDescent="0.2">
      <c r="C537" s="35"/>
      <c r="D537" s="35"/>
    </row>
    <row r="538" spans="3:4" x14ac:dyDescent="0.2">
      <c r="C538" s="35"/>
      <c r="D538" s="35"/>
    </row>
    <row r="539" spans="3:4" x14ac:dyDescent="0.2">
      <c r="C539" s="35"/>
      <c r="D539" s="35"/>
    </row>
    <row r="540" spans="3:4" x14ac:dyDescent="0.2">
      <c r="C540" s="35"/>
      <c r="D540" s="35"/>
    </row>
    <row r="541" spans="3:4" x14ac:dyDescent="0.2">
      <c r="C541" s="35"/>
      <c r="D541" s="35"/>
    </row>
    <row r="542" spans="3:4" x14ac:dyDescent="0.2">
      <c r="C542" s="35"/>
      <c r="D542" s="35"/>
    </row>
    <row r="543" spans="3:4" x14ac:dyDescent="0.2">
      <c r="C543" s="35"/>
      <c r="D543" s="35"/>
    </row>
    <row r="544" spans="3:4" x14ac:dyDescent="0.2">
      <c r="C544" s="35"/>
      <c r="D544" s="35"/>
    </row>
    <row r="545" spans="3:4" x14ac:dyDescent="0.2">
      <c r="C545" s="35"/>
      <c r="D545" s="35"/>
    </row>
    <row r="546" spans="3:4" x14ac:dyDescent="0.2">
      <c r="C546" s="35"/>
      <c r="D546" s="35"/>
    </row>
    <row r="547" spans="3:4" x14ac:dyDescent="0.2">
      <c r="C547" s="35"/>
      <c r="D547" s="35"/>
    </row>
    <row r="548" spans="3:4" x14ac:dyDescent="0.2">
      <c r="C548" s="35"/>
      <c r="D548" s="35"/>
    </row>
    <row r="549" spans="3:4" x14ac:dyDescent="0.2">
      <c r="C549" s="35"/>
      <c r="D549" s="35"/>
    </row>
    <row r="550" spans="3:4" x14ac:dyDescent="0.2">
      <c r="C550" s="35"/>
      <c r="D550" s="35"/>
    </row>
    <row r="551" spans="3:4" x14ac:dyDescent="0.2">
      <c r="C551" s="35"/>
      <c r="D551" s="35"/>
    </row>
    <row r="552" spans="3:4" x14ac:dyDescent="0.2">
      <c r="C552" s="35"/>
      <c r="D552" s="35"/>
    </row>
    <row r="553" spans="3:4" x14ac:dyDescent="0.2">
      <c r="C553" s="35"/>
      <c r="D553" s="35"/>
    </row>
    <row r="554" spans="3:4" x14ac:dyDescent="0.2">
      <c r="C554" s="35"/>
      <c r="D554" s="35"/>
    </row>
    <row r="555" spans="3:4" x14ac:dyDescent="0.2">
      <c r="C555" s="35"/>
      <c r="D555" s="35"/>
    </row>
    <row r="556" spans="3:4" x14ac:dyDescent="0.2">
      <c r="C556" s="35"/>
      <c r="D556" s="35"/>
    </row>
    <row r="557" spans="3:4" x14ac:dyDescent="0.2">
      <c r="C557" s="35"/>
      <c r="D557" s="35"/>
    </row>
    <row r="558" spans="3:4" x14ac:dyDescent="0.2">
      <c r="C558" s="35"/>
      <c r="D558" s="35"/>
    </row>
    <row r="559" spans="3:4" x14ac:dyDescent="0.2">
      <c r="C559" s="35"/>
      <c r="D559" s="35"/>
    </row>
    <row r="560" spans="3:4" x14ac:dyDescent="0.2">
      <c r="C560" s="35"/>
      <c r="D560" s="35"/>
    </row>
    <row r="561" spans="3:4" x14ac:dyDescent="0.2">
      <c r="C561" s="35"/>
      <c r="D561" s="35"/>
    </row>
    <row r="562" spans="3:4" x14ac:dyDescent="0.2">
      <c r="C562" s="35"/>
      <c r="D562" s="35"/>
    </row>
    <row r="563" spans="3:4" x14ac:dyDescent="0.2">
      <c r="C563" s="35"/>
      <c r="D563" s="35"/>
    </row>
    <row r="564" spans="3:4" x14ac:dyDescent="0.2">
      <c r="C564" s="35"/>
      <c r="D564" s="35"/>
    </row>
    <row r="565" spans="3:4" x14ac:dyDescent="0.2">
      <c r="C565" s="35"/>
      <c r="D565" s="35"/>
    </row>
    <row r="566" spans="3:4" x14ac:dyDescent="0.2">
      <c r="C566" s="35"/>
      <c r="D566" s="35"/>
    </row>
    <row r="567" spans="3:4" x14ac:dyDescent="0.2">
      <c r="C567" s="35"/>
      <c r="D567" s="35"/>
    </row>
    <row r="568" spans="3:4" x14ac:dyDescent="0.2">
      <c r="C568" s="35"/>
      <c r="D568" s="35"/>
    </row>
    <row r="569" spans="3:4" x14ac:dyDescent="0.2">
      <c r="C569" s="35"/>
      <c r="D569" s="35"/>
    </row>
    <row r="570" spans="3:4" x14ac:dyDescent="0.2">
      <c r="C570" s="35"/>
      <c r="D570" s="35"/>
    </row>
    <row r="571" spans="3:4" x14ac:dyDescent="0.2">
      <c r="C571" s="35"/>
      <c r="D571" s="35"/>
    </row>
    <row r="572" spans="3:4" x14ac:dyDescent="0.2">
      <c r="C572" s="35"/>
      <c r="D572" s="35"/>
    </row>
    <row r="573" spans="3:4" x14ac:dyDescent="0.2">
      <c r="C573" s="35"/>
      <c r="D573" s="35"/>
    </row>
    <row r="574" spans="3:4" x14ac:dyDescent="0.2">
      <c r="C574" s="35"/>
      <c r="D574" s="35"/>
    </row>
    <row r="575" spans="3:4" x14ac:dyDescent="0.2">
      <c r="C575" s="35"/>
      <c r="D575" s="35"/>
    </row>
    <row r="576" spans="3:4" x14ac:dyDescent="0.2">
      <c r="C576" s="35"/>
      <c r="D576" s="35"/>
    </row>
    <row r="577" spans="3:4" x14ac:dyDescent="0.2">
      <c r="C577" s="35"/>
      <c r="D577" s="35"/>
    </row>
    <row r="578" spans="3:4" x14ac:dyDescent="0.2">
      <c r="C578" s="35"/>
      <c r="D578" s="35"/>
    </row>
    <row r="579" spans="3:4" x14ac:dyDescent="0.2">
      <c r="C579" s="35"/>
      <c r="D579" s="35"/>
    </row>
    <row r="580" spans="3:4" x14ac:dyDescent="0.2">
      <c r="C580" s="35"/>
      <c r="D580" s="35"/>
    </row>
    <row r="581" spans="3:4" x14ac:dyDescent="0.2">
      <c r="C581" s="35"/>
      <c r="D581" s="35"/>
    </row>
    <row r="582" spans="3:4" x14ac:dyDescent="0.2">
      <c r="C582" s="35"/>
      <c r="D582" s="35"/>
    </row>
    <row r="583" spans="3:4" x14ac:dyDescent="0.2">
      <c r="C583" s="35"/>
      <c r="D583" s="35"/>
    </row>
    <row r="584" spans="3:4" x14ac:dyDescent="0.2">
      <c r="C584" s="35"/>
      <c r="D584" s="35"/>
    </row>
    <row r="585" spans="3:4" x14ac:dyDescent="0.2">
      <c r="C585" s="35"/>
      <c r="D585" s="35"/>
    </row>
    <row r="586" spans="3:4" x14ac:dyDescent="0.2">
      <c r="C586" s="35"/>
      <c r="D586" s="35"/>
    </row>
    <row r="587" spans="3:4" x14ac:dyDescent="0.2">
      <c r="C587" s="35"/>
      <c r="D587" s="35"/>
    </row>
    <row r="588" spans="3:4" x14ac:dyDescent="0.2">
      <c r="C588" s="35"/>
      <c r="D588" s="35"/>
    </row>
    <row r="589" spans="3:4" x14ac:dyDescent="0.2">
      <c r="C589" s="35"/>
      <c r="D589" s="35"/>
    </row>
    <row r="590" spans="3:4" x14ac:dyDescent="0.2">
      <c r="C590" s="35"/>
      <c r="D590" s="35"/>
    </row>
    <row r="591" spans="3:4" x14ac:dyDescent="0.2">
      <c r="C591" s="35"/>
      <c r="D591" s="35"/>
    </row>
    <row r="592" spans="3:4" x14ac:dyDescent="0.2">
      <c r="C592" s="35"/>
      <c r="D592" s="35"/>
    </row>
    <row r="593" spans="3:4" x14ac:dyDescent="0.2">
      <c r="C593" s="35"/>
      <c r="D593" s="35"/>
    </row>
    <row r="594" spans="3:4" x14ac:dyDescent="0.2">
      <c r="C594" s="35"/>
      <c r="D594" s="35"/>
    </row>
    <row r="595" spans="3:4" x14ac:dyDescent="0.2">
      <c r="C595" s="35"/>
      <c r="D595" s="35"/>
    </row>
    <row r="596" spans="3:4" x14ac:dyDescent="0.2">
      <c r="C596" s="35"/>
      <c r="D596" s="35"/>
    </row>
    <row r="597" spans="3:4" x14ac:dyDescent="0.2">
      <c r="C597" s="35"/>
      <c r="D597" s="35"/>
    </row>
    <row r="598" spans="3:4" x14ac:dyDescent="0.2">
      <c r="C598" s="35"/>
      <c r="D598" s="35"/>
    </row>
    <row r="599" spans="3:4" x14ac:dyDescent="0.2">
      <c r="C599" s="35"/>
      <c r="D599" s="35"/>
    </row>
    <row r="600" spans="3:4" x14ac:dyDescent="0.2">
      <c r="C600" s="35"/>
      <c r="D600" s="35"/>
    </row>
    <row r="601" spans="3:4" x14ac:dyDescent="0.2">
      <c r="C601" s="35"/>
      <c r="D601" s="35"/>
    </row>
    <row r="602" spans="3:4" x14ac:dyDescent="0.2">
      <c r="C602" s="35"/>
      <c r="D602" s="35"/>
    </row>
    <row r="603" spans="3:4" x14ac:dyDescent="0.2">
      <c r="C603" s="35"/>
      <c r="D603" s="35"/>
    </row>
    <row r="604" spans="3:4" x14ac:dyDescent="0.2">
      <c r="C604" s="35"/>
      <c r="D604" s="35"/>
    </row>
    <row r="605" spans="3:4" x14ac:dyDescent="0.2">
      <c r="C605" s="35"/>
      <c r="D605" s="35"/>
    </row>
    <row r="606" spans="3:4" x14ac:dyDescent="0.2">
      <c r="C606" s="35"/>
      <c r="D606" s="35"/>
    </row>
    <row r="607" spans="3:4" x14ac:dyDescent="0.2">
      <c r="C607" s="35"/>
      <c r="D607" s="35"/>
    </row>
    <row r="608" spans="3:4" x14ac:dyDescent="0.2">
      <c r="C608" s="35"/>
      <c r="D608" s="35"/>
    </row>
    <row r="609" spans="3:4" x14ac:dyDescent="0.2">
      <c r="C609" s="35"/>
      <c r="D609" s="35"/>
    </row>
    <row r="610" spans="3:4" x14ac:dyDescent="0.2">
      <c r="C610" s="35"/>
      <c r="D610" s="35"/>
    </row>
    <row r="611" spans="3:4" x14ac:dyDescent="0.2">
      <c r="C611" s="35"/>
      <c r="D611" s="35"/>
    </row>
    <row r="612" spans="3:4" x14ac:dyDescent="0.2">
      <c r="C612" s="35"/>
      <c r="D612" s="35"/>
    </row>
    <row r="613" spans="3:4" x14ac:dyDescent="0.2">
      <c r="C613" s="35"/>
      <c r="D613" s="35"/>
    </row>
    <row r="614" spans="3:4" x14ac:dyDescent="0.2">
      <c r="C614" s="35"/>
      <c r="D614" s="35"/>
    </row>
    <row r="615" spans="3:4" x14ac:dyDescent="0.2">
      <c r="C615" s="35"/>
      <c r="D615" s="35"/>
    </row>
    <row r="616" spans="3:4" x14ac:dyDescent="0.2">
      <c r="C616" s="35"/>
      <c r="D616" s="35"/>
    </row>
    <row r="617" spans="3:4" x14ac:dyDescent="0.2">
      <c r="C617" s="35"/>
      <c r="D617" s="35"/>
    </row>
    <row r="618" spans="3:4" x14ac:dyDescent="0.2">
      <c r="C618" s="35"/>
      <c r="D618" s="35"/>
    </row>
    <row r="619" spans="3:4" x14ac:dyDescent="0.2">
      <c r="C619" s="35"/>
      <c r="D619" s="35"/>
    </row>
    <row r="620" spans="3:4" x14ac:dyDescent="0.2">
      <c r="C620" s="35"/>
      <c r="D620" s="35"/>
    </row>
    <row r="621" spans="3:4" x14ac:dyDescent="0.2">
      <c r="C621" s="35"/>
      <c r="D621" s="35"/>
    </row>
    <row r="622" spans="3:4" x14ac:dyDescent="0.2">
      <c r="C622" s="35"/>
      <c r="D622" s="35"/>
    </row>
    <row r="623" spans="3:4" x14ac:dyDescent="0.2">
      <c r="C623" s="35"/>
      <c r="D623" s="35"/>
    </row>
    <row r="624" spans="3:4" x14ac:dyDescent="0.2">
      <c r="C624" s="35"/>
      <c r="D624" s="35"/>
    </row>
    <row r="625" spans="3:4" x14ac:dyDescent="0.2">
      <c r="C625" s="35"/>
      <c r="D625" s="35"/>
    </row>
    <row r="626" spans="3:4" x14ac:dyDescent="0.2">
      <c r="C626" s="35"/>
      <c r="D626" s="35"/>
    </row>
    <row r="627" spans="3:4" x14ac:dyDescent="0.2">
      <c r="C627" s="35"/>
      <c r="D627" s="35"/>
    </row>
    <row r="628" spans="3:4" x14ac:dyDescent="0.2">
      <c r="C628" s="35"/>
      <c r="D628" s="35"/>
    </row>
    <row r="629" spans="3:4" x14ac:dyDescent="0.2">
      <c r="C629" s="35"/>
      <c r="D629" s="35"/>
    </row>
    <row r="630" spans="3:4" x14ac:dyDescent="0.2">
      <c r="C630" s="35"/>
      <c r="D630" s="35"/>
    </row>
    <row r="631" spans="3:4" x14ac:dyDescent="0.2">
      <c r="C631" s="35"/>
      <c r="D631" s="35"/>
    </row>
    <row r="632" spans="3:4" x14ac:dyDescent="0.2">
      <c r="C632" s="35"/>
      <c r="D632" s="35"/>
    </row>
    <row r="633" spans="3:4" x14ac:dyDescent="0.2">
      <c r="C633" s="35"/>
      <c r="D633" s="35"/>
    </row>
    <row r="634" spans="3:4" x14ac:dyDescent="0.2">
      <c r="C634" s="35"/>
      <c r="D634" s="35"/>
    </row>
    <row r="635" spans="3:4" x14ac:dyDescent="0.2">
      <c r="C635" s="35"/>
      <c r="D635" s="35"/>
    </row>
    <row r="636" spans="3:4" x14ac:dyDescent="0.2">
      <c r="C636" s="35"/>
      <c r="D636" s="35"/>
    </row>
    <row r="637" spans="3:4" x14ac:dyDescent="0.2">
      <c r="C637" s="35"/>
      <c r="D637" s="35"/>
    </row>
    <row r="638" spans="3:4" x14ac:dyDescent="0.2">
      <c r="C638" s="35"/>
      <c r="D638" s="35"/>
    </row>
    <row r="639" spans="3:4" x14ac:dyDescent="0.2">
      <c r="C639" s="35"/>
      <c r="D639" s="35"/>
    </row>
    <row r="640" spans="3:4" x14ac:dyDescent="0.2">
      <c r="C640" s="35"/>
      <c r="D640" s="35"/>
    </row>
    <row r="641" spans="3:4" x14ac:dyDescent="0.2">
      <c r="C641" s="35"/>
      <c r="D641" s="35"/>
    </row>
    <row r="642" spans="3:4" x14ac:dyDescent="0.2">
      <c r="C642" s="35"/>
      <c r="D642" s="35"/>
    </row>
    <row r="643" spans="3:4" x14ac:dyDescent="0.2">
      <c r="C643" s="35"/>
      <c r="D643" s="35"/>
    </row>
    <row r="644" spans="3:4" x14ac:dyDescent="0.2">
      <c r="C644" s="35"/>
      <c r="D644" s="35"/>
    </row>
    <row r="645" spans="3:4" x14ac:dyDescent="0.2">
      <c r="C645" s="35"/>
      <c r="D645" s="35"/>
    </row>
    <row r="646" spans="3:4" x14ac:dyDescent="0.2">
      <c r="C646" s="35"/>
      <c r="D646" s="35"/>
    </row>
    <row r="647" spans="3:4" x14ac:dyDescent="0.2">
      <c r="C647" s="35"/>
      <c r="D647" s="35"/>
    </row>
    <row r="648" spans="3:4" x14ac:dyDescent="0.2">
      <c r="C648" s="35"/>
      <c r="D648" s="35"/>
    </row>
    <row r="649" spans="3:4" x14ac:dyDescent="0.2">
      <c r="C649" s="35"/>
      <c r="D649" s="35"/>
    </row>
    <row r="650" spans="3:4" x14ac:dyDescent="0.2">
      <c r="C650" s="35"/>
      <c r="D650" s="35"/>
    </row>
    <row r="651" spans="3:4" x14ac:dyDescent="0.2">
      <c r="C651" s="35"/>
      <c r="D651" s="35"/>
    </row>
    <row r="652" spans="3:4" x14ac:dyDescent="0.2">
      <c r="C652" s="35"/>
      <c r="D652" s="35"/>
    </row>
    <row r="653" spans="3:4" x14ac:dyDescent="0.2">
      <c r="C653" s="35"/>
      <c r="D653" s="35"/>
    </row>
    <row r="654" spans="3:4" x14ac:dyDescent="0.2">
      <c r="C654" s="35"/>
      <c r="D654" s="35"/>
    </row>
    <row r="655" spans="3:4" x14ac:dyDescent="0.2">
      <c r="C655" s="35"/>
      <c r="D655" s="35"/>
    </row>
    <row r="656" spans="3:4" x14ac:dyDescent="0.2">
      <c r="C656" s="35"/>
      <c r="D656" s="35"/>
    </row>
    <row r="657" spans="3:4" x14ac:dyDescent="0.2">
      <c r="C657" s="35"/>
      <c r="D657" s="35"/>
    </row>
    <row r="658" spans="3:4" x14ac:dyDescent="0.2">
      <c r="C658" s="35"/>
      <c r="D658" s="35"/>
    </row>
    <row r="659" spans="3:4" x14ac:dyDescent="0.2">
      <c r="C659" s="35"/>
      <c r="D659" s="35"/>
    </row>
    <row r="660" spans="3:4" x14ac:dyDescent="0.2">
      <c r="C660" s="35"/>
      <c r="D660" s="35"/>
    </row>
    <row r="661" spans="3:4" x14ac:dyDescent="0.2">
      <c r="C661" s="35"/>
      <c r="D661" s="35"/>
    </row>
    <row r="662" spans="3:4" x14ac:dyDescent="0.2">
      <c r="C662" s="35"/>
      <c r="D662" s="35"/>
    </row>
    <row r="663" spans="3:4" x14ac:dyDescent="0.2">
      <c r="C663" s="35"/>
      <c r="D663" s="35"/>
    </row>
    <row r="664" spans="3:4" x14ac:dyDescent="0.2">
      <c r="C664" s="35"/>
      <c r="D664" s="35"/>
    </row>
    <row r="665" spans="3:4" x14ac:dyDescent="0.2">
      <c r="C665" s="35"/>
      <c r="D665" s="35"/>
    </row>
    <row r="666" spans="3:4" x14ac:dyDescent="0.2">
      <c r="C666" s="35"/>
      <c r="D666" s="35"/>
    </row>
    <row r="667" spans="3:4" x14ac:dyDescent="0.2">
      <c r="C667" s="35"/>
      <c r="D667" s="35"/>
    </row>
    <row r="668" spans="3:4" x14ac:dyDescent="0.2">
      <c r="C668" s="35"/>
      <c r="D668" s="35"/>
    </row>
    <row r="669" spans="3:4" x14ac:dyDescent="0.2">
      <c r="C669" s="35"/>
      <c r="D669" s="35"/>
    </row>
    <row r="670" spans="3:4" x14ac:dyDescent="0.2">
      <c r="C670" s="35"/>
      <c r="D670" s="35"/>
    </row>
    <row r="671" spans="3:4" x14ac:dyDescent="0.2">
      <c r="C671" s="35"/>
      <c r="D671" s="35"/>
    </row>
    <row r="672" spans="3:4" x14ac:dyDescent="0.2">
      <c r="C672" s="35"/>
      <c r="D672" s="35"/>
    </row>
    <row r="673" spans="3:4" x14ac:dyDescent="0.2">
      <c r="C673" s="35"/>
      <c r="D673" s="35"/>
    </row>
    <row r="674" spans="3:4" x14ac:dyDescent="0.2">
      <c r="C674" s="35"/>
      <c r="D674" s="35"/>
    </row>
    <row r="675" spans="3:4" x14ac:dyDescent="0.2">
      <c r="C675" s="35"/>
      <c r="D675" s="35"/>
    </row>
    <row r="676" spans="3:4" x14ac:dyDescent="0.2">
      <c r="C676" s="35"/>
      <c r="D676" s="35"/>
    </row>
    <row r="677" spans="3:4" x14ac:dyDescent="0.2">
      <c r="C677" s="35"/>
      <c r="D677" s="35"/>
    </row>
    <row r="678" spans="3:4" x14ac:dyDescent="0.2">
      <c r="C678" s="35"/>
      <c r="D678" s="35"/>
    </row>
    <row r="679" spans="3:4" x14ac:dyDescent="0.2">
      <c r="C679" s="35"/>
      <c r="D679" s="35"/>
    </row>
    <row r="680" spans="3:4" x14ac:dyDescent="0.2">
      <c r="C680" s="35"/>
      <c r="D680" s="35"/>
    </row>
    <row r="681" spans="3:4" x14ac:dyDescent="0.2">
      <c r="C681" s="35"/>
      <c r="D681" s="35"/>
    </row>
    <row r="682" spans="3:4" x14ac:dyDescent="0.2">
      <c r="C682" s="35"/>
      <c r="D682" s="35"/>
    </row>
    <row r="683" spans="3:4" x14ac:dyDescent="0.2">
      <c r="C683" s="35"/>
      <c r="D683" s="35"/>
    </row>
    <row r="684" spans="3:4" x14ac:dyDescent="0.2">
      <c r="C684" s="35"/>
      <c r="D684" s="35"/>
    </row>
    <row r="685" spans="3:4" x14ac:dyDescent="0.2">
      <c r="C685" s="35"/>
      <c r="D685" s="35"/>
    </row>
    <row r="686" spans="3:4" x14ac:dyDescent="0.2">
      <c r="C686" s="35"/>
      <c r="D686" s="35"/>
    </row>
    <row r="687" spans="3:4" x14ac:dyDescent="0.2">
      <c r="C687" s="35"/>
      <c r="D687" s="35"/>
    </row>
    <row r="688" spans="3:4" x14ac:dyDescent="0.2">
      <c r="C688" s="35"/>
      <c r="D688" s="35"/>
    </row>
    <row r="689" spans="3:4" x14ac:dyDescent="0.2">
      <c r="C689" s="35"/>
      <c r="D689" s="35"/>
    </row>
    <row r="690" spans="3:4" x14ac:dyDescent="0.2">
      <c r="C690" s="35"/>
      <c r="D690" s="35"/>
    </row>
    <row r="691" spans="3:4" x14ac:dyDescent="0.2">
      <c r="C691" s="35"/>
      <c r="D691" s="35"/>
    </row>
    <row r="692" spans="3:4" x14ac:dyDescent="0.2">
      <c r="C692" s="35"/>
      <c r="D692" s="35"/>
    </row>
    <row r="693" spans="3:4" x14ac:dyDescent="0.2">
      <c r="C693" s="35"/>
      <c r="D693" s="35"/>
    </row>
    <row r="694" spans="3:4" x14ac:dyDescent="0.2">
      <c r="C694" s="35"/>
      <c r="D694" s="35"/>
    </row>
    <row r="695" spans="3:4" x14ac:dyDescent="0.2">
      <c r="C695" s="35"/>
      <c r="D695" s="35"/>
    </row>
    <row r="696" spans="3:4" x14ac:dyDescent="0.2">
      <c r="C696" s="35"/>
      <c r="D696" s="35"/>
    </row>
    <row r="697" spans="3:4" x14ac:dyDescent="0.2">
      <c r="C697" s="35"/>
      <c r="D697" s="35"/>
    </row>
    <row r="698" spans="3:4" x14ac:dyDescent="0.2">
      <c r="C698" s="35"/>
      <c r="D698" s="35"/>
    </row>
    <row r="699" spans="3:4" x14ac:dyDescent="0.2">
      <c r="C699" s="35"/>
      <c r="D699" s="35"/>
    </row>
    <row r="700" spans="3:4" x14ac:dyDescent="0.2">
      <c r="C700" s="35"/>
      <c r="D700" s="35"/>
    </row>
    <row r="701" spans="3:4" x14ac:dyDescent="0.2">
      <c r="C701" s="35"/>
      <c r="D701" s="35"/>
    </row>
    <row r="702" spans="3:4" x14ac:dyDescent="0.2">
      <c r="C702" s="35"/>
      <c r="D702" s="35"/>
    </row>
    <row r="703" spans="3:4" x14ac:dyDescent="0.2">
      <c r="C703" s="35"/>
      <c r="D703" s="35"/>
    </row>
    <row r="704" spans="3:4" x14ac:dyDescent="0.2">
      <c r="C704" s="35"/>
      <c r="D704" s="35"/>
    </row>
    <row r="705" spans="3:4" x14ac:dyDescent="0.2">
      <c r="C705" s="35"/>
      <c r="D705" s="35"/>
    </row>
    <row r="706" spans="3:4" x14ac:dyDescent="0.2">
      <c r="C706" s="35"/>
      <c r="D706" s="35"/>
    </row>
    <row r="707" spans="3:4" x14ac:dyDescent="0.2">
      <c r="C707" s="35"/>
      <c r="D707" s="35"/>
    </row>
    <row r="708" spans="3:4" x14ac:dyDescent="0.2">
      <c r="C708" s="35"/>
      <c r="D708" s="35"/>
    </row>
    <row r="709" spans="3:4" x14ac:dyDescent="0.2">
      <c r="C709" s="35"/>
      <c r="D709" s="35"/>
    </row>
    <row r="710" spans="3:4" x14ac:dyDescent="0.2">
      <c r="C710" s="35"/>
      <c r="D710" s="35"/>
    </row>
    <row r="711" spans="3:4" x14ac:dyDescent="0.2">
      <c r="C711" s="35"/>
      <c r="D711" s="35"/>
    </row>
    <row r="712" spans="3:4" x14ac:dyDescent="0.2">
      <c r="C712" s="35"/>
      <c r="D712" s="35"/>
    </row>
    <row r="713" spans="3:4" x14ac:dyDescent="0.2">
      <c r="C713" s="35"/>
      <c r="D713" s="35"/>
    </row>
    <row r="714" spans="3:4" x14ac:dyDescent="0.2">
      <c r="C714" s="35"/>
      <c r="D714" s="35"/>
    </row>
    <row r="715" spans="3:4" x14ac:dyDescent="0.2">
      <c r="C715" s="35"/>
      <c r="D715" s="35"/>
    </row>
    <row r="716" spans="3:4" x14ac:dyDescent="0.2">
      <c r="C716" s="35"/>
      <c r="D716" s="35"/>
    </row>
    <row r="717" spans="3:4" x14ac:dyDescent="0.2">
      <c r="C717" s="35"/>
      <c r="D717" s="35"/>
    </row>
    <row r="718" spans="3:4" x14ac:dyDescent="0.2">
      <c r="C718" s="35"/>
      <c r="D718" s="35"/>
    </row>
    <row r="719" spans="3:4" x14ac:dyDescent="0.2">
      <c r="C719" s="35"/>
      <c r="D719" s="35"/>
    </row>
    <row r="720" spans="3:4" x14ac:dyDescent="0.2">
      <c r="C720" s="35"/>
      <c r="D720" s="35"/>
    </row>
    <row r="721" spans="3:4" x14ac:dyDescent="0.2">
      <c r="C721" s="35"/>
      <c r="D721" s="35"/>
    </row>
    <row r="722" spans="3:4" x14ac:dyDescent="0.2">
      <c r="C722" s="35"/>
      <c r="D722" s="35"/>
    </row>
    <row r="723" spans="3:4" x14ac:dyDescent="0.2">
      <c r="C723" s="35"/>
      <c r="D723" s="35"/>
    </row>
    <row r="724" spans="3:4" x14ac:dyDescent="0.2">
      <c r="C724" s="35"/>
      <c r="D724" s="35"/>
    </row>
    <row r="725" spans="3:4" x14ac:dyDescent="0.2">
      <c r="C725" s="35"/>
      <c r="D725" s="35"/>
    </row>
    <row r="726" spans="3:4" x14ac:dyDescent="0.2">
      <c r="C726" s="35"/>
      <c r="D726" s="35"/>
    </row>
    <row r="727" spans="3:4" x14ac:dyDescent="0.2">
      <c r="C727" s="35"/>
      <c r="D727" s="35"/>
    </row>
    <row r="728" spans="3:4" x14ac:dyDescent="0.2">
      <c r="C728" s="35"/>
      <c r="D728" s="35"/>
    </row>
    <row r="729" spans="3:4" x14ac:dyDescent="0.2">
      <c r="C729" s="35"/>
      <c r="D729" s="35"/>
    </row>
    <row r="730" spans="3:4" x14ac:dyDescent="0.2">
      <c r="C730" s="35"/>
      <c r="D730" s="35"/>
    </row>
    <row r="731" spans="3:4" x14ac:dyDescent="0.2">
      <c r="C731" s="35"/>
      <c r="D731" s="35"/>
    </row>
    <row r="732" spans="3:4" x14ac:dyDescent="0.2">
      <c r="C732" s="35"/>
      <c r="D732" s="35"/>
    </row>
    <row r="733" spans="3:4" x14ac:dyDescent="0.2">
      <c r="C733" s="35"/>
      <c r="D733" s="35"/>
    </row>
    <row r="734" spans="3:4" x14ac:dyDescent="0.2">
      <c r="C734" s="35"/>
      <c r="D734" s="35"/>
    </row>
    <row r="735" spans="3:4" x14ac:dyDescent="0.2">
      <c r="C735" s="35"/>
      <c r="D735" s="35"/>
    </row>
    <row r="736" spans="3:4" x14ac:dyDescent="0.2">
      <c r="C736" s="35"/>
      <c r="D736" s="35"/>
    </row>
    <row r="737" spans="3:4" x14ac:dyDescent="0.2">
      <c r="C737" s="35"/>
      <c r="D737" s="35"/>
    </row>
    <row r="738" spans="3:4" x14ac:dyDescent="0.2">
      <c r="C738" s="35"/>
      <c r="D738" s="35"/>
    </row>
    <row r="739" spans="3:4" x14ac:dyDescent="0.2">
      <c r="C739" s="35"/>
      <c r="D739" s="35"/>
    </row>
    <row r="740" spans="3:4" x14ac:dyDescent="0.2">
      <c r="C740" s="35"/>
      <c r="D740" s="35"/>
    </row>
    <row r="741" spans="3:4" x14ac:dyDescent="0.2">
      <c r="C741" s="35"/>
      <c r="D741" s="35"/>
    </row>
    <row r="742" spans="3:4" x14ac:dyDescent="0.2">
      <c r="C742" s="35"/>
      <c r="D742" s="35"/>
    </row>
    <row r="743" spans="3:4" x14ac:dyDescent="0.2">
      <c r="C743" s="35"/>
      <c r="D743" s="35"/>
    </row>
    <row r="744" spans="3:4" x14ac:dyDescent="0.2">
      <c r="C744" s="35"/>
      <c r="D744" s="35"/>
    </row>
    <row r="745" spans="3:4" x14ac:dyDescent="0.2">
      <c r="C745" s="35"/>
      <c r="D745" s="35"/>
    </row>
    <row r="746" spans="3:4" x14ac:dyDescent="0.2">
      <c r="C746" s="35"/>
      <c r="D746" s="35"/>
    </row>
    <row r="747" spans="3:4" x14ac:dyDescent="0.2">
      <c r="C747" s="35"/>
      <c r="D747" s="35"/>
    </row>
    <row r="748" spans="3:4" x14ac:dyDescent="0.2">
      <c r="C748" s="35"/>
      <c r="D748" s="35"/>
    </row>
    <row r="749" spans="3:4" x14ac:dyDescent="0.2">
      <c r="C749" s="35"/>
      <c r="D749" s="35"/>
    </row>
    <row r="750" spans="3:4" x14ac:dyDescent="0.2">
      <c r="C750" s="35"/>
      <c r="D750" s="35"/>
    </row>
    <row r="751" spans="3:4" x14ac:dyDescent="0.2">
      <c r="C751" s="35"/>
      <c r="D751" s="35"/>
    </row>
    <row r="752" spans="3:4" x14ac:dyDescent="0.2">
      <c r="C752" s="35"/>
      <c r="D752" s="35"/>
    </row>
    <row r="753" spans="3:4" x14ac:dyDescent="0.2">
      <c r="C753" s="35"/>
      <c r="D753" s="35"/>
    </row>
    <row r="754" spans="3:4" x14ac:dyDescent="0.2">
      <c r="C754" s="35"/>
      <c r="D754" s="35"/>
    </row>
    <row r="755" spans="3:4" x14ac:dyDescent="0.2">
      <c r="C755" s="35"/>
      <c r="D755" s="35"/>
    </row>
    <row r="756" spans="3:4" x14ac:dyDescent="0.2">
      <c r="C756" s="35"/>
      <c r="D756" s="35"/>
    </row>
    <row r="757" spans="3:4" x14ac:dyDescent="0.2">
      <c r="C757" s="35"/>
      <c r="D757" s="35"/>
    </row>
    <row r="758" spans="3:4" x14ac:dyDescent="0.2">
      <c r="C758" s="35"/>
      <c r="D758" s="35"/>
    </row>
    <row r="759" spans="3:4" x14ac:dyDescent="0.2">
      <c r="C759" s="35"/>
      <c r="D759" s="35"/>
    </row>
    <row r="760" spans="3:4" x14ac:dyDescent="0.2">
      <c r="C760" s="35"/>
      <c r="D760" s="35"/>
    </row>
    <row r="761" spans="3:4" x14ac:dyDescent="0.2">
      <c r="C761" s="35"/>
      <c r="D761" s="35"/>
    </row>
    <row r="762" spans="3:4" x14ac:dyDescent="0.2">
      <c r="C762" s="35"/>
      <c r="D762" s="35"/>
    </row>
    <row r="763" spans="3:4" x14ac:dyDescent="0.2">
      <c r="C763" s="35"/>
      <c r="D763" s="35"/>
    </row>
    <row r="764" spans="3:4" x14ac:dyDescent="0.2">
      <c r="C764" s="35"/>
      <c r="D764" s="35"/>
    </row>
    <row r="765" spans="3:4" x14ac:dyDescent="0.2">
      <c r="C765" s="35"/>
      <c r="D765" s="35"/>
    </row>
    <row r="766" spans="3:4" x14ac:dyDescent="0.2">
      <c r="C766" s="35"/>
      <c r="D766" s="35"/>
    </row>
    <row r="767" spans="3:4" x14ac:dyDescent="0.2">
      <c r="C767" s="35"/>
      <c r="D767" s="35"/>
    </row>
    <row r="768" spans="3:4" x14ac:dyDescent="0.2">
      <c r="C768" s="35"/>
      <c r="D768" s="35"/>
    </row>
    <row r="769" spans="3:4" x14ac:dyDescent="0.2">
      <c r="C769" s="35"/>
      <c r="D769" s="35"/>
    </row>
    <row r="770" spans="3:4" x14ac:dyDescent="0.2">
      <c r="C770" s="35"/>
      <c r="D770" s="35"/>
    </row>
    <row r="771" spans="3:4" x14ac:dyDescent="0.2">
      <c r="C771" s="35"/>
      <c r="D771" s="35"/>
    </row>
    <row r="772" spans="3:4" x14ac:dyDescent="0.2">
      <c r="C772" s="35"/>
      <c r="D772" s="35"/>
    </row>
    <row r="773" spans="3:4" x14ac:dyDescent="0.2">
      <c r="C773" s="35"/>
      <c r="D773" s="35"/>
    </row>
    <row r="774" spans="3:4" x14ac:dyDescent="0.2">
      <c r="C774" s="35"/>
      <c r="D774" s="35"/>
    </row>
    <row r="775" spans="3:4" x14ac:dyDescent="0.2">
      <c r="C775" s="35"/>
      <c r="D775" s="35"/>
    </row>
    <row r="776" spans="3:4" x14ac:dyDescent="0.2">
      <c r="C776" s="35"/>
      <c r="D776" s="35"/>
    </row>
    <row r="777" spans="3:4" x14ac:dyDescent="0.2">
      <c r="C777" s="35"/>
      <c r="D777" s="35"/>
    </row>
    <row r="778" spans="3:4" x14ac:dyDescent="0.2">
      <c r="C778" s="35"/>
      <c r="D778" s="35"/>
    </row>
    <row r="779" spans="3:4" x14ac:dyDescent="0.2">
      <c r="C779" s="35"/>
      <c r="D779" s="35"/>
    </row>
    <row r="780" spans="3:4" x14ac:dyDescent="0.2">
      <c r="C780" s="35"/>
      <c r="D780" s="35"/>
    </row>
    <row r="781" spans="3:4" x14ac:dyDescent="0.2">
      <c r="C781" s="35"/>
      <c r="D781" s="35"/>
    </row>
    <row r="782" spans="3:4" x14ac:dyDescent="0.2">
      <c r="C782" s="35"/>
      <c r="D782" s="35"/>
    </row>
    <row r="783" spans="3:4" x14ac:dyDescent="0.2">
      <c r="C783" s="35"/>
      <c r="D783" s="35"/>
    </row>
    <row r="784" spans="3:4" x14ac:dyDescent="0.2">
      <c r="C784" s="35"/>
      <c r="D784" s="35"/>
    </row>
    <row r="785" spans="3:4" x14ac:dyDescent="0.2">
      <c r="C785" s="35"/>
      <c r="D785" s="35"/>
    </row>
    <row r="786" spans="3:4" x14ac:dyDescent="0.2">
      <c r="C786" s="35"/>
      <c r="D786" s="35"/>
    </row>
    <row r="787" spans="3:4" x14ac:dyDescent="0.2">
      <c r="C787" s="35"/>
      <c r="D787" s="35"/>
    </row>
    <row r="788" spans="3:4" x14ac:dyDescent="0.2">
      <c r="C788" s="35"/>
      <c r="D788" s="35"/>
    </row>
    <row r="789" spans="3:4" x14ac:dyDescent="0.2">
      <c r="C789" s="35"/>
      <c r="D789" s="35"/>
    </row>
    <row r="790" spans="3:4" x14ac:dyDescent="0.2">
      <c r="C790" s="35"/>
      <c r="D790" s="35"/>
    </row>
    <row r="791" spans="3:4" x14ac:dyDescent="0.2">
      <c r="C791" s="35"/>
      <c r="D791" s="35"/>
    </row>
    <row r="792" spans="3:4" x14ac:dyDescent="0.2">
      <c r="C792" s="35"/>
      <c r="D792" s="35"/>
    </row>
    <row r="793" spans="3:4" x14ac:dyDescent="0.2">
      <c r="C793" s="35"/>
      <c r="D793" s="35"/>
    </row>
    <row r="794" spans="3:4" x14ac:dyDescent="0.2">
      <c r="C794" s="35"/>
      <c r="D794" s="35"/>
    </row>
    <row r="795" spans="3:4" x14ac:dyDescent="0.2">
      <c r="C795" s="35"/>
      <c r="D795" s="35"/>
    </row>
    <row r="796" spans="3:4" x14ac:dyDescent="0.2">
      <c r="C796" s="35"/>
      <c r="D796" s="35"/>
    </row>
    <row r="797" spans="3:4" x14ac:dyDescent="0.2">
      <c r="C797" s="35"/>
      <c r="D797" s="35"/>
    </row>
    <row r="798" spans="3:4" x14ac:dyDescent="0.2">
      <c r="C798" s="35"/>
      <c r="D798" s="35"/>
    </row>
    <row r="799" spans="3:4" x14ac:dyDescent="0.2">
      <c r="C799" s="35"/>
      <c r="D799" s="35"/>
    </row>
    <row r="800" spans="3:4" x14ac:dyDescent="0.2">
      <c r="C800" s="35"/>
      <c r="D800" s="35"/>
    </row>
    <row r="801" spans="3:4" x14ac:dyDescent="0.2">
      <c r="C801" s="35"/>
      <c r="D801" s="35"/>
    </row>
    <row r="802" spans="3:4" x14ac:dyDescent="0.2">
      <c r="C802" s="35"/>
      <c r="D802" s="35"/>
    </row>
    <row r="803" spans="3:4" x14ac:dyDescent="0.2">
      <c r="C803" s="35"/>
      <c r="D803" s="35"/>
    </row>
    <row r="804" spans="3:4" x14ac:dyDescent="0.2">
      <c r="C804" s="35"/>
      <c r="D804" s="35"/>
    </row>
    <row r="805" spans="3:4" x14ac:dyDescent="0.2">
      <c r="C805" s="35"/>
      <c r="D805" s="35"/>
    </row>
    <row r="806" spans="3:4" x14ac:dyDescent="0.2">
      <c r="C806" s="35"/>
      <c r="D806" s="35"/>
    </row>
    <row r="807" spans="3:4" x14ac:dyDescent="0.2">
      <c r="C807" s="35"/>
      <c r="D807" s="35"/>
    </row>
    <row r="808" spans="3:4" x14ac:dyDescent="0.2">
      <c r="C808" s="35"/>
      <c r="D808" s="35"/>
    </row>
    <row r="809" spans="3:4" x14ac:dyDescent="0.2">
      <c r="C809" s="35"/>
      <c r="D809" s="35"/>
    </row>
    <row r="810" spans="3:4" x14ac:dyDescent="0.2">
      <c r="C810" s="35"/>
      <c r="D810" s="35"/>
    </row>
    <row r="811" spans="3:4" x14ac:dyDescent="0.2">
      <c r="C811" s="35"/>
      <c r="D811" s="35"/>
    </row>
    <row r="812" spans="3:4" x14ac:dyDescent="0.2">
      <c r="C812" s="35"/>
      <c r="D812" s="35"/>
    </row>
    <row r="813" spans="3:4" x14ac:dyDescent="0.2">
      <c r="C813" s="35"/>
      <c r="D813" s="35"/>
    </row>
    <row r="814" spans="3:4" x14ac:dyDescent="0.2">
      <c r="C814" s="35"/>
      <c r="D814" s="35"/>
    </row>
    <row r="815" spans="3:4" x14ac:dyDescent="0.2">
      <c r="C815" s="35"/>
      <c r="D815" s="35"/>
    </row>
    <row r="816" spans="3:4" x14ac:dyDescent="0.2">
      <c r="C816" s="35"/>
      <c r="D816" s="35"/>
    </row>
    <row r="817" spans="3:4" x14ac:dyDescent="0.2">
      <c r="C817" s="35"/>
      <c r="D817" s="35"/>
    </row>
    <row r="818" spans="3:4" x14ac:dyDescent="0.2">
      <c r="C818" s="35"/>
      <c r="D818" s="35"/>
    </row>
    <row r="819" spans="3:4" x14ac:dyDescent="0.2">
      <c r="C819" s="35"/>
      <c r="D819" s="35"/>
    </row>
    <row r="820" spans="3:4" x14ac:dyDescent="0.2">
      <c r="C820" s="35"/>
      <c r="D820" s="35"/>
    </row>
    <row r="821" spans="3:4" x14ac:dyDescent="0.2">
      <c r="C821" s="35"/>
      <c r="D821" s="35"/>
    </row>
    <row r="822" spans="3:4" x14ac:dyDescent="0.2">
      <c r="C822" s="35"/>
      <c r="D822" s="35"/>
    </row>
    <row r="823" spans="3:4" x14ac:dyDescent="0.2">
      <c r="C823" s="35"/>
      <c r="D823" s="35"/>
    </row>
    <row r="824" spans="3:4" x14ac:dyDescent="0.2">
      <c r="C824" s="35"/>
      <c r="D824" s="35"/>
    </row>
    <row r="825" spans="3:4" x14ac:dyDescent="0.2">
      <c r="C825" s="35"/>
      <c r="D825" s="35"/>
    </row>
    <row r="826" spans="3:4" x14ac:dyDescent="0.2">
      <c r="C826" s="35"/>
      <c r="D826" s="35"/>
    </row>
    <row r="827" spans="3:4" x14ac:dyDescent="0.2">
      <c r="C827" s="35"/>
      <c r="D827" s="35"/>
    </row>
    <row r="828" spans="3:4" x14ac:dyDescent="0.2">
      <c r="C828" s="35"/>
      <c r="D828" s="35"/>
    </row>
    <row r="829" spans="3:4" x14ac:dyDescent="0.2">
      <c r="C829" s="35"/>
      <c r="D829" s="35"/>
    </row>
    <row r="830" spans="3:4" x14ac:dyDescent="0.2">
      <c r="C830" s="35"/>
      <c r="D830" s="35"/>
    </row>
    <row r="831" spans="3:4" x14ac:dyDescent="0.2">
      <c r="C831" s="35"/>
      <c r="D831" s="35"/>
    </row>
    <row r="832" spans="3:4" x14ac:dyDescent="0.2">
      <c r="C832" s="35"/>
      <c r="D832" s="35"/>
    </row>
    <row r="833" spans="3:4" x14ac:dyDescent="0.2">
      <c r="C833" s="35"/>
      <c r="D833" s="35"/>
    </row>
    <row r="834" spans="3:4" x14ac:dyDescent="0.2">
      <c r="C834" s="35"/>
      <c r="D834" s="35"/>
    </row>
    <row r="835" spans="3:4" x14ac:dyDescent="0.2">
      <c r="C835" s="35"/>
      <c r="D835" s="35"/>
    </row>
    <row r="836" spans="3:4" x14ac:dyDescent="0.2">
      <c r="C836" s="35"/>
      <c r="D836" s="35"/>
    </row>
    <row r="837" spans="3:4" x14ac:dyDescent="0.2">
      <c r="C837" s="35"/>
      <c r="D837" s="35"/>
    </row>
    <row r="838" spans="3:4" x14ac:dyDescent="0.2">
      <c r="C838" s="35"/>
      <c r="D838" s="35"/>
    </row>
    <row r="839" spans="3:4" x14ac:dyDescent="0.2">
      <c r="C839" s="35"/>
      <c r="D839" s="35"/>
    </row>
    <row r="840" spans="3:4" x14ac:dyDescent="0.2">
      <c r="C840" s="35"/>
      <c r="D840" s="35"/>
    </row>
    <row r="841" spans="3:4" x14ac:dyDescent="0.2">
      <c r="C841" s="35"/>
      <c r="D841" s="35"/>
    </row>
    <row r="842" spans="3:4" x14ac:dyDescent="0.2">
      <c r="C842" s="35"/>
      <c r="D842" s="35"/>
    </row>
    <row r="843" spans="3:4" x14ac:dyDescent="0.2">
      <c r="C843" s="35"/>
      <c r="D843" s="35"/>
    </row>
    <row r="844" spans="3:4" x14ac:dyDescent="0.2">
      <c r="C844" s="35"/>
      <c r="D844" s="35"/>
    </row>
    <row r="845" spans="3:4" x14ac:dyDescent="0.2">
      <c r="C845" s="35"/>
      <c r="D845" s="35"/>
    </row>
    <row r="846" spans="3:4" x14ac:dyDescent="0.2">
      <c r="C846" s="35"/>
      <c r="D846" s="35"/>
    </row>
    <row r="847" spans="3:4" x14ac:dyDescent="0.2">
      <c r="C847" s="35"/>
      <c r="D847" s="35"/>
    </row>
    <row r="848" spans="3:4" x14ac:dyDescent="0.2">
      <c r="C848" s="35"/>
      <c r="D848" s="35"/>
    </row>
    <row r="849" spans="3:4" x14ac:dyDescent="0.2">
      <c r="C849" s="35"/>
      <c r="D849" s="35"/>
    </row>
    <row r="850" spans="3:4" x14ac:dyDescent="0.2">
      <c r="C850" s="35"/>
      <c r="D850" s="35"/>
    </row>
    <row r="851" spans="3:4" x14ac:dyDescent="0.2">
      <c r="C851" s="35"/>
      <c r="D851" s="35"/>
    </row>
    <row r="852" spans="3:4" x14ac:dyDescent="0.2">
      <c r="C852" s="35"/>
      <c r="D852" s="35"/>
    </row>
    <row r="853" spans="3:4" x14ac:dyDescent="0.2">
      <c r="C853" s="35"/>
      <c r="D853" s="35"/>
    </row>
    <row r="854" spans="3:4" x14ac:dyDescent="0.2">
      <c r="C854" s="35"/>
      <c r="D854" s="35"/>
    </row>
    <row r="855" spans="3:4" x14ac:dyDescent="0.2">
      <c r="C855" s="35"/>
      <c r="D855" s="35"/>
    </row>
    <row r="856" spans="3:4" x14ac:dyDescent="0.2">
      <c r="C856" s="35"/>
      <c r="D856" s="35"/>
    </row>
    <row r="857" spans="3:4" x14ac:dyDescent="0.2">
      <c r="C857" s="35"/>
      <c r="D857" s="35"/>
    </row>
    <row r="858" spans="3:4" x14ac:dyDescent="0.2">
      <c r="C858" s="35"/>
      <c r="D858" s="35"/>
    </row>
    <row r="859" spans="3:4" x14ac:dyDescent="0.2">
      <c r="C859" s="35"/>
      <c r="D859" s="35"/>
    </row>
    <row r="860" spans="3:4" x14ac:dyDescent="0.2">
      <c r="C860" s="35"/>
      <c r="D860" s="35"/>
    </row>
    <row r="861" spans="3:4" x14ac:dyDescent="0.2">
      <c r="C861" s="35"/>
      <c r="D861" s="35"/>
    </row>
    <row r="862" spans="3:4" x14ac:dyDescent="0.2">
      <c r="C862" s="35"/>
      <c r="D862" s="35"/>
    </row>
    <row r="863" spans="3:4" x14ac:dyDescent="0.2">
      <c r="C863" s="35"/>
      <c r="D863" s="35"/>
    </row>
    <row r="864" spans="3:4" x14ac:dyDescent="0.2">
      <c r="C864" s="35"/>
      <c r="D864" s="35"/>
    </row>
    <row r="865" spans="3:4" x14ac:dyDescent="0.2">
      <c r="C865" s="35"/>
      <c r="D865" s="35"/>
    </row>
    <row r="866" spans="3:4" x14ac:dyDescent="0.2">
      <c r="C866" s="35"/>
      <c r="D866" s="35"/>
    </row>
    <row r="867" spans="3:4" x14ac:dyDescent="0.2">
      <c r="C867" s="35"/>
      <c r="D867" s="35"/>
    </row>
    <row r="868" spans="3:4" x14ac:dyDescent="0.2">
      <c r="C868" s="35"/>
      <c r="D868" s="35"/>
    </row>
    <row r="869" spans="3:4" x14ac:dyDescent="0.2">
      <c r="C869" s="35"/>
      <c r="D869" s="35"/>
    </row>
    <row r="870" spans="3:4" x14ac:dyDescent="0.2">
      <c r="C870" s="35"/>
      <c r="D870" s="35"/>
    </row>
    <row r="871" spans="3:4" x14ac:dyDescent="0.2">
      <c r="C871" s="35"/>
      <c r="D871" s="35"/>
    </row>
    <row r="872" spans="3:4" x14ac:dyDescent="0.2">
      <c r="C872" s="35"/>
      <c r="D872" s="35"/>
    </row>
    <row r="873" spans="3:4" x14ac:dyDescent="0.2">
      <c r="C873" s="35"/>
      <c r="D873" s="35"/>
    </row>
    <row r="874" spans="3:4" x14ac:dyDescent="0.2">
      <c r="C874" s="35"/>
      <c r="D874" s="35"/>
    </row>
    <row r="875" spans="3:4" x14ac:dyDescent="0.2">
      <c r="C875" s="35"/>
      <c r="D875" s="35"/>
    </row>
    <row r="876" spans="3:4" x14ac:dyDescent="0.2">
      <c r="C876" s="35"/>
      <c r="D876" s="35"/>
    </row>
    <row r="877" spans="3:4" x14ac:dyDescent="0.2">
      <c r="C877" s="35"/>
      <c r="D877" s="35"/>
    </row>
    <row r="878" spans="3:4" x14ac:dyDescent="0.2">
      <c r="C878" s="35"/>
      <c r="D878" s="35"/>
    </row>
    <row r="879" spans="3:4" x14ac:dyDescent="0.2">
      <c r="C879" s="35"/>
      <c r="D879" s="35"/>
    </row>
    <row r="880" spans="3:4" x14ac:dyDescent="0.2">
      <c r="C880" s="35"/>
      <c r="D880" s="35"/>
    </row>
    <row r="881" spans="3:4" x14ac:dyDescent="0.2">
      <c r="C881" s="35"/>
      <c r="D881" s="35"/>
    </row>
    <row r="882" spans="3:4" x14ac:dyDescent="0.2">
      <c r="C882" s="35"/>
      <c r="D882" s="35"/>
    </row>
    <row r="883" spans="3:4" x14ac:dyDescent="0.2">
      <c r="C883" s="35"/>
      <c r="D883" s="35"/>
    </row>
    <row r="884" spans="3:4" x14ac:dyDescent="0.2">
      <c r="C884" s="35"/>
      <c r="D884" s="35"/>
    </row>
    <row r="885" spans="3:4" x14ac:dyDescent="0.2">
      <c r="C885" s="35"/>
      <c r="D885" s="35"/>
    </row>
    <row r="886" spans="3:4" x14ac:dyDescent="0.2">
      <c r="C886" s="35"/>
      <c r="D886" s="35"/>
    </row>
    <row r="887" spans="3:4" x14ac:dyDescent="0.2">
      <c r="C887" s="35"/>
      <c r="D887" s="35"/>
    </row>
    <row r="888" spans="3:4" x14ac:dyDescent="0.2">
      <c r="C888" s="35"/>
      <c r="D888" s="35"/>
    </row>
    <row r="889" spans="3:4" x14ac:dyDescent="0.2">
      <c r="C889" s="35"/>
      <c r="D889" s="35"/>
    </row>
    <row r="890" spans="3:4" x14ac:dyDescent="0.2">
      <c r="C890" s="35"/>
      <c r="D890" s="35"/>
    </row>
    <row r="891" spans="3:4" x14ac:dyDescent="0.2">
      <c r="C891" s="35"/>
      <c r="D891" s="35"/>
    </row>
    <row r="892" spans="3:4" x14ac:dyDescent="0.2">
      <c r="C892" s="35"/>
      <c r="D892" s="35"/>
    </row>
    <row r="893" spans="3:4" x14ac:dyDescent="0.2">
      <c r="C893" s="35"/>
      <c r="D893" s="35"/>
    </row>
    <row r="894" spans="3:4" x14ac:dyDescent="0.2">
      <c r="C894" s="35"/>
      <c r="D894" s="35"/>
    </row>
    <row r="895" spans="3:4" x14ac:dyDescent="0.2">
      <c r="C895" s="35"/>
      <c r="D895" s="35"/>
    </row>
    <row r="896" spans="3:4" x14ac:dyDescent="0.2">
      <c r="C896" s="35"/>
      <c r="D896" s="35"/>
    </row>
    <row r="897" spans="3:4" x14ac:dyDescent="0.2">
      <c r="C897" s="35"/>
      <c r="D897" s="35"/>
    </row>
    <row r="898" spans="3:4" x14ac:dyDescent="0.2">
      <c r="C898" s="35"/>
      <c r="D898" s="35"/>
    </row>
    <row r="899" spans="3:4" x14ac:dyDescent="0.2">
      <c r="C899" s="35"/>
      <c r="D899" s="35"/>
    </row>
    <row r="900" spans="3:4" x14ac:dyDescent="0.2">
      <c r="C900" s="35"/>
      <c r="D900" s="35"/>
    </row>
    <row r="901" spans="3:4" x14ac:dyDescent="0.2">
      <c r="C901" s="35"/>
      <c r="D901" s="35"/>
    </row>
    <row r="902" spans="3:4" x14ac:dyDescent="0.2">
      <c r="C902" s="35"/>
      <c r="D902" s="35"/>
    </row>
    <row r="903" spans="3:4" x14ac:dyDescent="0.2">
      <c r="C903" s="35"/>
      <c r="D903" s="35"/>
    </row>
    <row r="904" spans="3:4" x14ac:dyDescent="0.2">
      <c r="C904" s="35"/>
      <c r="D904" s="35"/>
    </row>
    <row r="905" spans="3:4" x14ac:dyDescent="0.2">
      <c r="C905" s="35"/>
      <c r="D905" s="35"/>
    </row>
    <row r="906" spans="3:4" x14ac:dyDescent="0.2">
      <c r="C906" s="35"/>
      <c r="D906" s="35"/>
    </row>
    <row r="907" spans="3:4" x14ac:dyDescent="0.2">
      <c r="C907" s="35"/>
      <c r="D907" s="35"/>
    </row>
    <row r="908" spans="3:4" x14ac:dyDescent="0.2">
      <c r="C908" s="35"/>
      <c r="D908" s="35"/>
    </row>
    <row r="909" spans="3:4" x14ac:dyDescent="0.2">
      <c r="C909" s="35"/>
      <c r="D909" s="35"/>
    </row>
    <row r="910" spans="3:4" x14ac:dyDescent="0.2">
      <c r="C910" s="35"/>
      <c r="D910" s="35"/>
    </row>
    <row r="911" spans="3:4" x14ac:dyDescent="0.2">
      <c r="C911" s="35"/>
      <c r="D911" s="35"/>
    </row>
    <row r="912" spans="3:4" x14ac:dyDescent="0.2">
      <c r="C912" s="35"/>
      <c r="D912" s="35"/>
    </row>
    <row r="913" spans="3:4" x14ac:dyDescent="0.2">
      <c r="C913" s="35"/>
      <c r="D913" s="35"/>
    </row>
    <row r="914" spans="3:4" x14ac:dyDescent="0.2">
      <c r="C914" s="35"/>
      <c r="D914" s="35"/>
    </row>
    <row r="915" spans="3:4" x14ac:dyDescent="0.2">
      <c r="C915" s="35"/>
      <c r="D915" s="35"/>
    </row>
    <row r="916" spans="3:4" x14ac:dyDescent="0.2">
      <c r="C916" s="35"/>
      <c r="D916" s="35"/>
    </row>
    <row r="917" spans="3:4" x14ac:dyDescent="0.2">
      <c r="C917" s="35"/>
      <c r="D917" s="35"/>
    </row>
    <row r="918" spans="3:4" x14ac:dyDescent="0.2">
      <c r="C918" s="35"/>
      <c r="D918" s="35"/>
    </row>
    <row r="919" spans="3:4" x14ac:dyDescent="0.2">
      <c r="C919" s="35"/>
      <c r="D919" s="35"/>
    </row>
    <row r="920" spans="3:4" x14ac:dyDescent="0.2">
      <c r="C920" s="35"/>
      <c r="D920" s="35"/>
    </row>
    <row r="921" spans="3:4" x14ac:dyDescent="0.2">
      <c r="C921" s="35"/>
      <c r="D921" s="35"/>
    </row>
    <row r="922" spans="3:4" x14ac:dyDescent="0.2">
      <c r="C922" s="35"/>
      <c r="D922" s="35"/>
    </row>
    <row r="923" spans="3:4" x14ac:dyDescent="0.2">
      <c r="C923" s="35"/>
      <c r="D923" s="35"/>
    </row>
    <row r="924" spans="3:4" x14ac:dyDescent="0.2">
      <c r="C924" s="35"/>
      <c r="D924" s="35"/>
    </row>
    <row r="925" spans="3:4" x14ac:dyDescent="0.2">
      <c r="C925" s="35"/>
      <c r="D925" s="35"/>
    </row>
    <row r="926" spans="3:4" x14ac:dyDescent="0.2">
      <c r="C926" s="35"/>
      <c r="D926" s="35"/>
    </row>
    <row r="927" spans="3:4" x14ac:dyDescent="0.2">
      <c r="C927" s="35"/>
      <c r="D927" s="35"/>
    </row>
    <row r="928" spans="3:4" x14ac:dyDescent="0.2">
      <c r="C928" s="35"/>
      <c r="D928" s="35"/>
    </row>
    <row r="929" spans="3:4" x14ac:dyDescent="0.2">
      <c r="C929" s="35"/>
      <c r="D929" s="35"/>
    </row>
    <row r="930" spans="3:4" x14ac:dyDescent="0.2">
      <c r="C930" s="35"/>
      <c r="D930" s="35"/>
    </row>
    <row r="931" spans="3:4" x14ac:dyDescent="0.2">
      <c r="C931" s="35"/>
      <c r="D931" s="35"/>
    </row>
    <row r="932" spans="3:4" x14ac:dyDescent="0.2">
      <c r="C932" s="35"/>
      <c r="D932" s="35"/>
    </row>
    <row r="933" spans="3:4" x14ac:dyDescent="0.2">
      <c r="C933" s="35"/>
      <c r="D933" s="35"/>
    </row>
    <row r="934" spans="3:4" x14ac:dyDescent="0.2">
      <c r="C934" s="35"/>
      <c r="D934" s="35"/>
    </row>
    <row r="935" spans="3:4" x14ac:dyDescent="0.2">
      <c r="C935" s="35"/>
      <c r="D935" s="35"/>
    </row>
    <row r="936" spans="3:4" x14ac:dyDescent="0.2">
      <c r="C936" s="35"/>
      <c r="D936" s="35"/>
    </row>
    <row r="937" spans="3:4" x14ac:dyDescent="0.2">
      <c r="C937" s="35"/>
      <c r="D937" s="35"/>
    </row>
    <row r="938" spans="3:4" x14ac:dyDescent="0.2">
      <c r="C938" s="35"/>
      <c r="D938" s="35"/>
    </row>
    <row r="939" spans="3:4" x14ac:dyDescent="0.2">
      <c r="C939" s="35"/>
      <c r="D939" s="35"/>
    </row>
    <row r="940" spans="3:4" x14ac:dyDescent="0.2">
      <c r="C940" s="35"/>
      <c r="D940" s="35"/>
    </row>
    <row r="941" spans="3:4" x14ac:dyDescent="0.2">
      <c r="C941" s="35"/>
      <c r="D941" s="35"/>
    </row>
    <row r="942" spans="3:4" x14ac:dyDescent="0.2">
      <c r="C942" s="35"/>
      <c r="D942" s="35"/>
    </row>
    <row r="943" spans="3:4" x14ac:dyDescent="0.2">
      <c r="C943" s="35"/>
      <c r="D943" s="35"/>
    </row>
    <row r="944" spans="3:4" x14ac:dyDescent="0.2">
      <c r="C944" s="35"/>
      <c r="D944" s="35"/>
    </row>
    <row r="945" spans="3:4" x14ac:dyDescent="0.2">
      <c r="C945" s="35"/>
      <c r="D945" s="35"/>
    </row>
    <row r="946" spans="3:4" x14ac:dyDescent="0.2">
      <c r="C946" s="35"/>
      <c r="D946" s="35"/>
    </row>
    <row r="947" spans="3:4" x14ac:dyDescent="0.2">
      <c r="C947" s="35"/>
      <c r="D947" s="35"/>
    </row>
    <row r="948" spans="3:4" x14ac:dyDescent="0.2">
      <c r="C948" s="35"/>
      <c r="D948" s="35"/>
    </row>
    <row r="949" spans="3:4" x14ac:dyDescent="0.2">
      <c r="C949" s="35"/>
      <c r="D949" s="35"/>
    </row>
    <row r="950" spans="3:4" x14ac:dyDescent="0.2">
      <c r="C950" s="35"/>
      <c r="D950" s="35"/>
    </row>
    <row r="951" spans="3:4" x14ac:dyDescent="0.2">
      <c r="C951" s="35"/>
      <c r="D951" s="35"/>
    </row>
    <row r="952" spans="3:4" x14ac:dyDescent="0.2">
      <c r="C952" s="35"/>
      <c r="D952" s="35"/>
    </row>
    <row r="953" spans="3:4" x14ac:dyDescent="0.2">
      <c r="C953" s="35"/>
      <c r="D953" s="35"/>
    </row>
    <row r="954" spans="3:4" x14ac:dyDescent="0.2">
      <c r="C954" s="35"/>
      <c r="D954" s="35"/>
    </row>
    <row r="955" spans="3:4" x14ac:dyDescent="0.2">
      <c r="C955" s="35"/>
      <c r="D955" s="35"/>
    </row>
    <row r="956" spans="3:4" x14ac:dyDescent="0.2">
      <c r="C956" s="35"/>
      <c r="D956" s="35"/>
    </row>
    <row r="957" spans="3:4" x14ac:dyDescent="0.2">
      <c r="C957" s="35"/>
      <c r="D957" s="35"/>
    </row>
    <row r="958" spans="3:4" x14ac:dyDescent="0.2">
      <c r="C958" s="35"/>
      <c r="D958" s="35"/>
    </row>
    <row r="959" spans="3:4" x14ac:dyDescent="0.2">
      <c r="C959" s="35"/>
      <c r="D959" s="35"/>
    </row>
    <row r="960" spans="3:4" x14ac:dyDescent="0.2">
      <c r="C960" s="35"/>
      <c r="D960" s="35"/>
    </row>
    <row r="961" spans="3:4" x14ac:dyDescent="0.2">
      <c r="C961" s="35"/>
      <c r="D961" s="35"/>
    </row>
    <row r="962" spans="3:4" x14ac:dyDescent="0.2">
      <c r="C962" s="35"/>
      <c r="D962" s="35"/>
    </row>
    <row r="963" spans="3:4" x14ac:dyDescent="0.2">
      <c r="C963" s="35"/>
      <c r="D963" s="35"/>
    </row>
    <row r="964" spans="3:4" x14ac:dyDescent="0.2">
      <c r="C964" s="35"/>
      <c r="D964" s="35"/>
    </row>
    <row r="965" spans="3:4" x14ac:dyDescent="0.2">
      <c r="C965" s="35"/>
      <c r="D965" s="35"/>
    </row>
    <row r="966" spans="3:4" x14ac:dyDescent="0.2">
      <c r="C966" s="35"/>
      <c r="D966" s="35"/>
    </row>
    <row r="967" spans="3:4" x14ac:dyDescent="0.2">
      <c r="C967" s="35"/>
      <c r="D967" s="35"/>
    </row>
    <row r="968" spans="3:4" x14ac:dyDescent="0.2">
      <c r="C968" s="35"/>
      <c r="D968" s="35"/>
    </row>
    <row r="969" spans="3:4" x14ac:dyDescent="0.2">
      <c r="C969" s="35"/>
      <c r="D969" s="35"/>
    </row>
    <row r="970" spans="3:4" x14ac:dyDescent="0.2">
      <c r="C970" s="35"/>
      <c r="D970" s="35"/>
    </row>
    <row r="971" spans="3:4" x14ac:dyDescent="0.2">
      <c r="C971" s="35"/>
      <c r="D971" s="35"/>
    </row>
    <row r="972" spans="3:4" x14ac:dyDescent="0.2">
      <c r="C972" s="35"/>
      <c r="D972" s="35"/>
    </row>
    <row r="973" spans="3:4" x14ac:dyDescent="0.2">
      <c r="C973" s="35"/>
      <c r="D973" s="35"/>
    </row>
    <row r="974" spans="3:4" x14ac:dyDescent="0.2">
      <c r="C974" s="35"/>
      <c r="D974" s="35"/>
    </row>
    <row r="975" spans="3:4" x14ac:dyDescent="0.2">
      <c r="C975" s="35"/>
      <c r="D975" s="35"/>
    </row>
    <row r="976" spans="3:4" x14ac:dyDescent="0.2">
      <c r="C976" s="35"/>
      <c r="D976" s="35"/>
    </row>
    <row r="977" spans="3:4" x14ac:dyDescent="0.2">
      <c r="C977" s="35"/>
      <c r="D977" s="35"/>
    </row>
    <row r="978" spans="3:4" x14ac:dyDescent="0.2">
      <c r="C978" s="35"/>
      <c r="D978" s="35"/>
    </row>
    <row r="979" spans="3:4" x14ac:dyDescent="0.2">
      <c r="C979" s="35"/>
      <c r="D979" s="35"/>
    </row>
    <row r="980" spans="3:4" x14ac:dyDescent="0.2">
      <c r="C980" s="35"/>
      <c r="D980" s="35"/>
    </row>
    <row r="981" spans="3:4" x14ac:dyDescent="0.2">
      <c r="C981" s="35"/>
      <c r="D981" s="35"/>
    </row>
    <row r="982" spans="3:4" x14ac:dyDescent="0.2">
      <c r="C982" s="35"/>
      <c r="D982" s="35"/>
    </row>
    <row r="983" spans="3:4" x14ac:dyDescent="0.2">
      <c r="C983" s="35"/>
      <c r="D983" s="35"/>
    </row>
    <row r="984" spans="3:4" x14ac:dyDescent="0.2">
      <c r="C984" s="35"/>
      <c r="D984" s="35"/>
    </row>
    <row r="985" spans="3:4" x14ac:dyDescent="0.2">
      <c r="C985" s="35"/>
      <c r="D985" s="35"/>
    </row>
    <row r="986" spans="3:4" x14ac:dyDescent="0.2">
      <c r="C986" s="35"/>
      <c r="D986" s="35"/>
    </row>
    <row r="987" spans="3:4" x14ac:dyDescent="0.2">
      <c r="C987" s="35"/>
      <c r="D987" s="35"/>
    </row>
    <row r="988" spans="3:4" x14ac:dyDescent="0.2">
      <c r="C988" s="35"/>
      <c r="D988" s="35"/>
    </row>
    <row r="989" spans="3:4" x14ac:dyDescent="0.2">
      <c r="C989" s="35"/>
      <c r="D989" s="35"/>
    </row>
    <row r="990" spans="3:4" x14ac:dyDescent="0.2">
      <c r="C990" s="35"/>
      <c r="D990" s="35"/>
    </row>
    <row r="991" spans="3:4" x14ac:dyDescent="0.2">
      <c r="C991" s="35"/>
      <c r="D991" s="35"/>
    </row>
    <row r="992" spans="3:4" x14ac:dyDescent="0.2">
      <c r="C992" s="35"/>
      <c r="D992" s="35"/>
    </row>
    <row r="993" spans="3:4" x14ac:dyDescent="0.2">
      <c r="C993" s="35"/>
      <c r="D993" s="35"/>
    </row>
    <row r="994" spans="3:4" x14ac:dyDescent="0.2">
      <c r="C994" s="35"/>
      <c r="D994" s="35"/>
    </row>
    <row r="995" spans="3:4" x14ac:dyDescent="0.2">
      <c r="C995" s="35"/>
      <c r="D995" s="35"/>
    </row>
    <row r="996" spans="3:4" x14ac:dyDescent="0.2">
      <c r="C996" s="35"/>
      <c r="D996" s="35"/>
    </row>
    <row r="997" spans="3:4" x14ac:dyDescent="0.2">
      <c r="C997" s="35"/>
      <c r="D997" s="35"/>
    </row>
    <row r="998" spans="3:4" x14ac:dyDescent="0.2">
      <c r="C998" s="35"/>
      <c r="D998" s="35"/>
    </row>
    <row r="999" spans="3:4" x14ac:dyDescent="0.2">
      <c r="C999" s="35"/>
      <c r="D999" s="35"/>
    </row>
    <row r="1000" spans="3:4" x14ac:dyDescent="0.2">
      <c r="C1000" s="35"/>
      <c r="D1000" s="35"/>
    </row>
    <row r="1001" spans="3:4" x14ac:dyDescent="0.2">
      <c r="C1001" s="35"/>
      <c r="D1001" s="35"/>
    </row>
    <row r="1002" spans="3:4" x14ac:dyDescent="0.2">
      <c r="C1002" s="35"/>
      <c r="D1002" s="35"/>
    </row>
    <row r="1003" spans="3:4" x14ac:dyDescent="0.2">
      <c r="C1003" s="35"/>
      <c r="D1003" s="35"/>
    </row>
    <row r="1004" spans="3:4" x14ac:dyDescent="0.2">
      <c r="C1004" s="35"/>
      <c r="D1004" s="35"/>
    </row>
    <row r="1005" spans="3:4" x14ac:dyDescent="0.2">
      <c r="C1005" s="35"/>
      <c r="D1005" s="35"/>
    </row>
    <row r="1006" spans="3:4" x14ac:dyDescent="0.2">
      <c r="C1006" s="35"/>
      <c r="D1006" s="35"/>
    </row>
    <row r="1007" spans="3:4" x14ac:dyDescent="0.2">
      <c r="C1007" s="35"/>
      <c r="D1007" s="35"/>
    </row>
    <row r="1008" spans="3:4" x14ac:dyDescent="0.2">
      <c r="C1008" s="35"/>
      <c r="D1008" s="35"/>
    </row>
    <row r="1009" spans="3:4" x14ac:dyDescent="0.2">
      <c r="C1009" s="35"/>
      <c r="D1009" s="35"/>
    </row>
    <row r="1010" spans="3:4" x14ac:dyDescent="0.2">
      <c r="C1010" s="35"/>
      <c r="D1010" s="35"/>
    </row>
    <row r="1011" spans="3:4" x14ac:dyDescent="0.2">
      <c r="C1011" s="35"/>
      <c r="D1011" s="35"/>
    </row>
    <row r="1012" spans="3:4" x14ac:dyDescent="0.2">
      <c r="C1012" s="35"/>
      <c r="D1012" s="35"/>
    </row>
    <row r="1013" spans="3:4" x14ac:dyDescent="0.2">
      <c r="C1013" s="35"/>
      <c r="D1013" s="35"/>
    </row>
    <row r="1014" spans="3:4" x14ac:dyDescent="0.2">
      <c r="C1014" s="35"/>
      <c r="D1014" s="35"/>
    </row>
    <row r="1015" spans="3:4" x14ac:dyDescent="0.2">
      <c r="C1015" s="35"/>
      <c r="D1015" s="35"/>
    </row>
    <row r="1016" spans="3:4" x14ac:dyDescent="0.2">
      <c r="C1016" s="35"/>
      <c r="D1016" s="35"/>
    </row>
    <row r="1017" spans="3:4" x14ac:dyDescent="0.2">
      <c r="C1017" s="35"/>
      <c r="D1017" s="35"/>
    </row>
    <row r="1018" spans="3:4" x14ac:dyDescent="0.2">
      <c r="C1018" s="35"/>
      <c r="D1018" s="35"/>
    </row>
    <row r="1019" spans="3:4" x14ac:dyDescent="0.2">
      <c r="C1019" s="35"/>
      <c r="D1019" s="35"/>
    </row>
    <row r="1020" spans="3:4" x14ac:dyDescent="0.2">
      <c r="C1020" s="35"/>
      <c r="D1020" s="35"/>
    </row>
    <row r="1021" spans="3:4" x14ac:dyDescent="0.2">
      <c r="C1021" s="35"/>
      <c r="D1021" s="35"/>
    </row>
    <row r="1022" spans="3:4" x14ac:dyDescent="0.2">
      <c r="C1022" s="35"/>
      <c r="D1022" s="35"/>
    </row>
    <row r="1023" spans="3:4" x14ac:dyDescent="0.2">
      <c r="C1023" s="35"/>
      <c r="D1023" s="35"/>
    </row>
    <row r="1024" spans="3:4" x14ac:dyDescent="0.2">
      <c r="C1024" s="35"/>
      <c r="D1024" s="35"/>
    </row>
    <row r="1025" spans="3:4" x14ac:dyDescent="0.2">
      <c r="C1025" s="35"/>
      <c r="D1025" s="35"/>
    </row>
    <row r="1026" spans="3:4" x14ac:dyDescent="0.2">
      <c r="C1026" s="35"/>
      <c r="D1026" s="35"/>
    </row>
    <row r="1027" spans="3:4" x14ac:dyDescent="0.2">
      <c r="C1027" s="35"/>
      <c r="D1027" s="35"/>
    </row>
    <row r="1028" spans="3:4" x14ac:dyDescent="0.2">
      <c r="C1028" s="35"/>
      <c r="D1028" s="35"/>
    </row>
    <row r="1029" spans="3:4" x14ac:dyDescent="0.2">
      <c r="C1029" s="35"/>
      <c r="D1029" s="35"/>
    </row>
    <row r="1030" spans="3:4" x14ac:dyDescent="0.2">
      <c r="C1030" s="35"/>
      <c r="D1030" s="35"/>
    </row>
    <row r="1031" spans="3:4" x14ac:dyDescent="0.2">
      <c r="C1031" s="35"/>
      <c r="D1031" s="35"/>
    </row>
    <row r="1032" spans="3:4" x14ac:dyDescent="0.2">
      <c r="C1032" s="35"/>
      <c r="D1032" s="35"/>
    </row>
    <row r="1033" spans="3:4" x14ac:dyDescent="0.2">
      <c r="C1033" s="35"/>
      <c r="D1033" s="35"/>
    </row>
    <row r="1034" spans="3:4" x14ac:dyDescent="0.2">
      <c r="C1034" s="35"/>
      <c r="D1034" s="35"/>
    </row>
    <row r="1035" spans="3:4" x14ac:dyDescent="0.2">
      <c r="C1035" s="35"/>
      <c r="D1035" s="35"/>
    </row>
    <row r="1036" spans="3:4" x14ac:dyDescent="0.2">
      <c r="C1036" s="35"/>
      <c r="D1036" s="35"/>
    </row>
    <row r="1037" spans="3:4" x14ac:dyDescent="0.2">
      <c r="C1037" s="35"/>
      <c r="D1037" s="35"/>
    </row>
    <row r="1038" spans="3:4" x14ac:dyDescent="0.2">
      <c r="C1038" s="35"/>
      <c r="D1038" s="35"/>
    </row>
    <row r="1039" spans="3:4" x14ac:dyDescent="0.2">
      <c r="C1039" s="35"/>
      <c r="D1039" s="35"/>
    </row>
    <row r="1040" spans="3:4" x14ac:dyDescent="0.2">
      <c r="C1040" s="35"/>
      <c r="D1040" s="35"/>
    </row>
    <row r="1041" spans="3:4" x14ac:dyDescent="0.2">
      <c r="C1041" s="35"/>
      <c r="D1041" s="35"/>
    </row>
    <row r="1042" spans="3:4" x14ac:dyDescent="0.2">
      <c r="C1042" s="35"/>
      <c r="D1042" s="35"/>
    </row>
    <row r="1043" spans="3:4" x14ac:dyDescent="0.2">
      <c r="C1043" s="35"/>
      <c r="D1043" s="35"/>
    </row>
    <row r="1044" spans="3:4" x14ac:dyDescent="0.2">
      <c r="C1044" s="35"/>
      <c r="D1044" s="35"/>
    </row>
    <row r="1045" spans="3:4" x14ac:dyDescent="0.2">
      <c r="C1045" s="35"/>
      <c r="D1045" s="35"/>
    </row>
    <row r="1046" spans="3:4" x14ac:dyDescent="0.2">
      <c r="C1046" s="35"/>
      <c r="D1046" s="35"/>
    </row>
    <row r="1047" spans="3:4" x14ac:dyDescent="0.2">
      <c r="C1047" s="35"/>
      <c r="D1047" s="35"/>
    </row>
    <row r="1048" spans="3:4" x14ac:dyDescent="0.2">
      <c r="C1048" s="35"/>
      <c r="D1048" s="35"/>
    </row>
    <row r="1049" spans="3:4" x14ac:dyDescent="0.2">
      <c r="C1049" s="35"/>
      <c r="D1049" s="35"/>
    </row>
    <row r="1050" spans="3:4" x14ac:dyDescent="0.2">
      <c r="C1050" s="35"/>
      <c r="D1050" s="35"/>
    </row>
    <row r="1051" spans="3:4" x14ac:dyDescent="0.2">
      <c r="C1051" s="35"/>
      <c r="D1051" s="35"/>
    </row>
    <row r="1052" spans="3:4" x14ac:dyDescent="0.2">
      <c r="C1052" s="35"/>
      <c r="D1052" s="35"/>
    </row>
    <row r="1053" spans="3:4" x14ac:dyDescent="0.2">
      <c r="C1053" s="35"/>
      <c r="D1053" s="35"/>
    </row>
    <row r="1054" spans="3:4" x14ac:dyDescent="0.2">
      <c r="C1054" s="35"/>
      <c r="D1054" s="35"/>
    </row>
    <row r="1055" spans="3:4" x14ac:dyDescent="0.2">
      <c r="C1055" s="35"/>
      <c r="D1055" s="35"/>
    </row>
    <row r="1056" spans="3:4" x14ac:dyDescent="0.2">
      <c r="C1056" s="35"/>
      <c r="D1056" s="35"/>
    </row>
    <row r="1057" spans="3:4" x14ac:dyDescent="0.2">
      <c r="C1057" s="35"/>
      <c r="D1057" s="35"/>
    </row>
    <row r="1058" spans="3:4" x14ac:dyDescent="0.2">
      <c r="C1058" s="35"/>
      <c r="D1058" s="35"/>
    </row>
    <row r="1059" spans="3:4" x14ac:dyDescent="0.2">
      <c r="C1059" s="35"/>
      <c r="D1059" s="35"/>
    </row>
    <row r="1060" spans="3:4" x14ac:dyDescent="0.2">
      <c r="C1060" s="35"/>
      <c r="D1060" s="35"/>
    </row>
    <row r="1061" spans="3:4" x14ac:dyDescent="0.2">
      <c r="C1061" s="35"/>
      <c r="D1061" s="35"/>
    </row>
    <row r="1062" spans="3:4" x14ac:dyDescent="0.2">
      <c r="C1062" s="35"/>
      <c r="D1062" s="35"/>
    </row>
    <row r="1063" spans="3:4" x14ac:dyDescent="0.2">
      <c r="C1063" s="35"/>
      <c r="D1063" s="35"/>
    </row>
    <row r="1064" spans="3:4" x14ac:dyDescent="0.2">
      <c r="C1064" s="35"/>
      <c r="D1064" s="35"/>
    </row>
    <row r="1065" spans="3:4" x14ac:dyDescent="0.2">
      <c r="C1065" s="35"/>
      <c r="D1065" s="35"/>
    </row>
    <row r="1066" spans="3:4" x14ac:dyDescent="0.2">
      <c r="C1066" s="35"/>
      <c r="D1066" s="35"/>
    </row>
    <row r="1067" spans="3:4" x14ac:dyDescent="0.2">
      <c r="C1067" s="35"/>
      <c r="D1067" s="35"/>
    </row>
    <row r="1068" spans="3:4" x14ac:dyDescent="0.2">
      <c r="C1068" s="35"/>
      <c r="D1068" s="35"/>
    </row>
    <row r="1069" spans="3:4" x14ac:dyDescent="0.2">
      <c r="C1069" s="35"/>
      <c r="D1069" s="35"/>
    </row>
    <row r="1070" spans="3:4" x14ac:dyDescent="0.2">
      <c r="C1070" s="35"/>
      <c r="D1070" s="35"/>
    </row>
    <row r="1071" spans="3:4" x14ac:dyDescent="0.2">
      <c r="C1071" s="35"/>
      <c r="D1071" s="35"/>
    </row>
    <row r="1072" spans="3:4" x14ac:dyDescent="0.2">
      <c r="C1072" s="35"/>
      <c r="D1072" s="35"/>
    </row>
    <row r="1073" spans="3:4" x14ac:dyDescent="0.2">
      <c r="C1073" s="35"/>
      <c r="D1073" s="35"/>
    </row>
    <row r="1074" spans="3:4" x14ac:dyDescent="0.2">
      <c r="C1074" s="35"/>
      <c r="D1074" s="35"/>
    </row>
    <row r="1075" spans="3:4" x14ac:dyDescent="0.2">
      <c r="C1075" s="35"/>
      <c r="D1075" s="35"/>
    </row>
    <row r="1076" spans="3:4" x14ac:dyDescent="0.2">
      <c r="C1076" s="35"/>
      <c r="D1076" s="35"/>
    </row>
    <row r="1077" spans="3:4" x14ac:dyDescent="0.2">
      <c r="C1077" s="35"/>
      <c r="D1077" s="35"/>
    </row>
    <row r="1078" spans="3:4" x14ac:dyDescent="0.2">
      <c r="C1078" s="35"/>
      <c r="D1078" s="35"/>
    </row>
    <row r="1079" spans="3:4" x14ac:dyDescent="0.2">
      <c r="C1079" s="35"/>
      <c r="D1079" s="35"/>
    </row>
    <row r="1080" spans="3:4" x14ac:dyDescent="0.2">
      <c r="C1080" s="35"/>
      <c r="D1080" s="35"/>
    </row>
    <row r="1081" spans="3:4" x14ac:dyDescent="0.2">
      <c r="C1081" s="35"/>
      <c r="D1081" s="35"/>
    </row>
    <row r="1082" spans="3:4" x14ac:dyDescent="0.2">
      <c r="C1082" s="35"/>
      <c r="D1082" s="35"/>
    </row>
    <row r="1083" spans="3:4" x14ac:dyDescent="0.2">
      <c r="C1083" s="35"/>
      <c r="D1083" s="35"/>
    </row>
    <row r="1084" spans="3:4" x14ac:dyDescent="0.2">
      <c r="C1084" s="35"/>
      <c r="D1084" s="35"/>
    </row>
    <row r="1085" spans="3:4" x14ac:dyDescent="0.2">
      <c r="C1085" s="35"/>
      <c r="D1085" s="35"/>
    </row>
    <row r="1086" spans="3:4" x14ac:dyDescent="0.2">
      <c r="C1086" s="35"/>
      <c r="D1086" s="35"/>
    </row>
    <row r="1087" spans="3:4" x14ac:dyDescent="0.2">
      <c r="C1087" s="35"/>
      <c r="D1087" s="35"/>
    </row>
    <row r="1088" spans="3:4" x14ac:dyDescent="0.2">
      <c r="C1088" s="35"/>
      <c r="D1088" s="35"/>
    </row>
    <row r="1089" spans="3:4" x14ac:dyDescent="0.2">
      <c r="C1089" s="35"/>
      <c r="D1089" s="35"/>
    </row>
    <row r="1090" spans="3:4" x14ac:dyDescent="0.2">
      <c r="C1090" s="35"/>
      <c r="D1090" s="35"/>
    </row>
    <row r="1091" spans="3:4" x14ac:dyDescent="0.2">
      <c r="C1091" s="35"/>
      <c r="D1091" s="35"/>
    </row>
    <row r="1092" spans="3:4" x14ac:dyDescent="0.2">
      <c r="C1092" s="35"/>
      <c r="D1092" s="35"/>
    </row>
    <row r="1093" spans="3:4" x14ac:dyDescent="0.2">
      <c r="C1093" s="35"/>
      <c r="D1093" s="35"/>
    </row>
    <row r="1094" spans="3:4" x14ac:dyDescent="0.2">
      <c r="C1094" s="35"/>
      <c r="D1094" s="35"/>
    </row>
    <row r="1095" spans="3:4" x14ac:dyDescent="0.2">
      <c r="C1095" s="35"/>
      <c r="D1095" s="35"/>
    </row>
    <row r="1096" spans="3:4" x14ac:dyDescent="0.2">
      <c r="C1096" s="35"/>
      <c r="D1096" s="35"/>
    </row>
    <row r="1097" spans="3:4" x14ac:dyDescent="0.2">
      <c r="C1097" s="35"/>
      <c r="D1097" s="35"/>
    </row>
    <row r="1098" spans="3:4" x14ac:dyDescent="0.2">
      <c r="C1098" s="35"/>
      <c r="D1098" s="35"/>
    </row>
    <row r="1099" spans="3:4" x14ac:dyDescent="0.2">
      <c r="C1099" s="35"/>
      <c r="D1099" s="35"/>
    </row>
    <row r="1100" spans="3:4" x14ac:dyDescent="0.2">
      <c r="C1100" s="35"/>
      <c r="D1100" s="35"/>
    </row>
    <row r="1101" spans="3:4" x14ac:dyDescent="0.2">
      <c r="C1101" s="35"/>
      <c r="D1101" s="35"/>
    </row>
    <row r="1102" spans="3:4" x14ac:dyDescent="0.2">
      <c r="C1102" s="35"/>
      <c r="D1102" s="35"/>
    </row>
    <row r="1103" spans="3:4" x14ac:dyDescent="0.2">
      <c r="C1103" s="35"/>
      <c r="D1103" s="35"/>
    </row>
    <row r="1104" spans="3:4" x14ac:dyDescent="0.2">
      <c r="C1104" s="35"/>
      <c r="D1104" s="35"/>
    </row>
    <row r="1105" spans="3:4" x14ac:dyDescent="0.2">
      <c r="C1105" s="35"/>
      <c r="D1105" s="35"/>
    </row>
    <row r="1106" spans="3:4" x14ac:dyDescent="0.2">
      <c r="C1106" s="35"/>
      <c r="D1106" s="35"/>
    </row>
    <row r="1107" spans="3:4" x14ac:dyDescent="0.2">
      <c r="C1107" s="35"/>
      <c r="D1107" s="35"/>
    </row>
    <row r="1108" spans="3:4" x14ac:dyDescent="0.2">
      <c r="C1108" s="35"/>
      <c r="D1108" s="35"/>
    </row>
    <row r="1109" spans="3:4" x14ac:dyDescent="0.2">
      <c r="C1109" s="35"/>
      <c r="D1109" s="35"/>
    </row>
    <row r="1110" spans="3:4" x14ac:dyDescent="0.2">
      <c r="C1110" s="35"/>
      <c r="D1110" s="35"/>
    </row>
    <row r="1111" spans="3:4" x14ac:dyDescent="0.2">
      <c r="C1111" s="35"/>
      <c r="D1111" s="35"/>
    </row>
    <row r="1112" spans="3:4" x14ac:dyDescent="0.2">
      <c r="C1112" s="35"/>
      <c r="D1112" s="35"/>
    </row>
    <row r="1113" spans="3:4" x14ac:dyDescent="0.2">
      <c r="C1113" s="35"/>
      <c r="D1113" s="35"/>
    </row>
    <row r="1114" spans="3:4" x14ac:dyDescent="0.2">
      <c r="C1114" s="35"/>
      <c r="D1114" s="35"/>
    </row>
    <row r="1115" spans="3:4" x14ac:dyDescent="0.2">
      <c r="C1115" s="35"/>
      <c r="D1115" s="35"/>
    </row>
    <row r="1116" spans="3:4" x14ac:dyDescent="0.2">
      <c r="C1116" s="35"/>
      <c r="D1116" s="35"/>
    </row>
    <row r="1117" spans="3:4" x14ac:dyDescent="0.2">
      <c r="C1117" s="35"/>
      <c r="D1117" s="35"/>
    </row>
    <row r="1118" spans="3:4" x14ac:dyDescent="0.2">
      <c r="C1118" s="35"/>
      <c r="D1118" s="35"/>
    </row>
    <row r="1119" spans="3:4" x14ac:dyDescent="0.2">
      <c r="C1119" s="35"/>
      <c r="D1119" s="35"/>
    </row>
    <row r="1120" spans="3:4" x14ac:dyDescent="0.2">
      <c r="C1120" s="35"/>
      <c r="D1120" s="35"/>
    </row>
    <row r="1121" spans="3:4" x14ac:dyDescent="0.2">
      <c r="C1121" s="35"/>
      <c r="D1121" s="35"/>
    </row>
    <row r="1122" spans="3:4" x14ac:dyDescent="0.2">
      <c r="C1122" s="35"/>
      <c r="D1122" s="35"/>
    </row>
    <row r="1123" spans="3:4" x14ac:dyDescent="0.2">
      <c r="C1123" s="35"/>
      <c r="D1123" s="35"/>
    </row>
    <row r="1124" spans="3:4" x14ac:dyDescent="0.2">
      <c r="C1124" s="35"/>
      <c r="D1124" s="35"/>
    </row>
    <row r="1125" spans="3:4" x14ac:dyDescent="0.2">
      <c r="C1125" s="35"/>
      <c r="D1125" s="35"/>
    </row>
    <row r="1126" spans="3:4" x14ac:dyDescent="0.2">
      <c r="C1126" s="35"/>
      <c r="D1126" s="35"/>
    </row>
    <row r="1127" spans="3:4" x14ac:dyDescent="0.2">
      <c r="C1127" s="35"/>
      <c r="D1127" s="35"/>
    </row>
    <row r="1128" spans="3:4" x14ac:dyDescent="0.2">
      <c r="C1128" s="35"/>
      <c r="D1128" s="35"/>
    </row>
    <row r="1129" spans="3:4" x14ac:dyDescent="0.2">
      <c r="C1129" s="35"/>
      <c r="D1129" s="35"/>
    </row>
    <row r="1130" spans="3:4" x14ac:dyDescent="0.2">
      <c r="C1130" s="35"/>
      <c r="D1130" s="35"/>
    </row>
    <row r="1131" spans="3:4" x14ac:dyDescent="0.2">
      <c r="C1131" s="35"/>
      <c r="D1131" s="35"/>
    </row>
    <row r="1132" spans="3:4" x14ac:dyDescent="0.2">
      <c r="C1132" s="35"/>
      <c r="D1132" s="35"/>
    </row>
    <row r="1133" spans="3:4" x14ac:dyDescent="0.2">
      <c r="C1133" s="35"/>
      <c r="D1133" s="35"/>
    </row>
    <row r="1134" spans="3:4" x14ac:dyDescent="0.2">
      <c r="C1134" s="35"/>
      <c r="D1134" s="35"/>
    </row>
    <row r="1135" spans="3:4" x14ac:dyDescent="0.2">
      <c r="C1135" s="35"/>
      <c r="D1135" s="35"/>
    </row>
    <row r="1136" spans="3:4" x14ac:dyDescent="0.2">
      <c r="C1136" s="35"/>
      <c r="D1136" s="35"/>
    </row>
    <row r="1137" spans="3:4" x14ac:dyDescent="0.2">
      <c r="C1137" s="35"/>
      <c r="D1137" s="35"/>
    </row>
    <row r="1138" spans="3:4" x14ac:dyDescent="0.2">
      <c r="C1138" s="35"/>
      <c r="D1138" s="35"/>
    </row>
    <row r="1139" spans="3:4" x14ac:dyDescent="0.2">
      <c r="C1139" s="35"/>
      <c r="D1139" s="35"/>
    </row>
    <row r="1140" spans="3:4" x14ac:dyDescent="0.2">
      <c r="C1140" s="35"/>
      <c r="D1140" s="35"/>
    </row>
    <row r="1141" spans="3:4" x14ac:dyDescent="0.2">
      <c r="C1141" s="35"/>
      <c r="D1141" s="35"/>
    </row>
    <row r="1142" spans="3:4" x14ac:dyDescent="0.2">
      <c r="C1142" s="35"/>
      <c r="D1142" s="35"/>
    </row>
    <row r="1143" spans="3:4" x14ac:dyDescent="0.2">
      <c r="C1143" s="35"/>
      <c r="D1143" s="35"/>
    </row>
    <row r="1144" spans="3:4" x14ac:dyDescent="0.2">
      <c r="C1144" s="35"/>
      <c r="D1144" s="35"/>
    </row>
    <row r="1145" spans="3:4" x14ac:dyDescent="0.2">
      <c r="C1145" s="35"/>
      <c r="D1145" s="35"/>
    </row>
    <row r="1146" spans="3:4" x14ac:dyDescent="0.2">
      <c r="C1146" s="35"/>
      <c r="D1146" s="35"/>
    </row>
    <row r="1147" spans="3:4" x14ac:dyDescent="0.2">
      <c r="C1147" s="35"/>
      <c r="D1147" s="35"/>
    </row>
    <row r="1148" spans="3:4" x14ac:dyDescent="0.2">
      <c r="C1148" s="35"/>
      <c r="D1148" s="35"/>
    </row>
    <row r="1149" spans="3:4" x14ac:dyDescent="0.2">
      <c r="C1149" s="35"/>
      <c r="D1149" s="35"/>
    </row>
    <row r="1150" spans="3:4" x14ac:dyDescent="0.2">
      <c r="C1150" s="35"/>
      <c r="D1150" s="35"/>
    </row>
    <row r="1151" spans="3:4" x14ac:dyDescent="0.2">
      <c r="C1151" s="35"/>
      <c r="D1151" s="35"/>
    </row>
    <row r="1152" spans="3:4" x14ac:dyDescent="0.2">
      <c r="C1152" s="35"/>
      <c r="D1152" s="35"/>
    </row>
    <row r="1153" spans="3:4" x14ac:dyDescent="0.2">
      <c r="C1153" s="35"/>
      <c r="D1153" s="35"/>
    </row>
    <row r="1154" spans="3:4" x14ac:dyDescent="0.2">
      <c r="C1154" s="35"/>
      <c r="D1154" s="35"/>
    </row>
    <row r="1155" spans="3:4" x14ac:dyDescent="0.2">
      <c r="C1155" s="35"/>
      <c r="D1155" s="35"/>
    </row>
    <row r="1156" spans="3:4" x14ac:dyDescent="0.2">
      <c r="C1156" s="35"/>
      <c r="D1156" s="35"/>
    </row>
    <row r="1157" spans="3:4" x14ac:dyDescent="0.2">
      <c r="C1157" s="35"/>
      <c r="D1157" s="35"/>
    </row>
    <row r="1158" spans="3:4" x14ac:dyDescent="0.2">
      <c r="C1158" s="35"/>
      <c r="D1158" s="35"/>
    </row>
    <row r="1159" spans="3:4" x14ac:dyDescent="0.2">
      <c r="C1159" s="35"/>
      <c r="D1159" s="35"/>
    </row>
    <row r="1160" spans="3:4" x14ac:dyDescent="0.2">
      <c r="C1160" s="35"/>
      <c r="D1160" s="35"/>
    </row>
    <row r="1161" spans="3:4" x14ac:dyDescent="0.2">
      <c r="C1161" s="35"/>
      <c r="D1161" s="35"/>
    </row>
    <row r="1162" spans="3:4" x14ac:dyDescent="0.2">
      <c r="C1162" s="35"/>
      <c r="D1162" s="35"/>
    </row>
    <row r="1163" spans="3:4" x14ac:dyDescent="0.2">
      <c r="C1163" s="35"/>
      <c r="D1163" s="35"/>
    </row>
    <row r="1164" spans="3:4" x14ac:dyDescent="0.2">
      <c r="C1164" s="35"/>
      <c r="D1164" s="35"/>
    </row>
    <row r="1165" spans="3:4" x14ac:dyDescent="0.2">
      <c r="C1165" s="35"/>
      <c r="D1165" s="35"/>
    </row>
    <row r="1166" spans="3:4" x14ac:dyDescent="0.2">
      <c r="C1166" s="35"/>
      <c r="D1166" s="35"/>
    </row>
    <row r="1167" spans="3:4" x14ac:dyDescent="0.2">
      <c r="C1167" s="35"/>
      <c r="D1167" s="35"/>
    </row>
    <row r="1168" spans="3:4" x14ac:dyDescent="0.2">
      <c r="C1168" s="35"/>
      <c r="D1168" s="35"/>
    </row>
    <row r="1169" spans="3:4" x14ac:dyDescent="0.2">
      <c r="C1169" s="35"/>
      <c r="D1169" s="35"/>
    </row>
    <row r="1170" spans="3:4" x14ac:dyDescent="0.2">
      <c r="C1170" s="35"/>
      <c r="D1170" s="35"/>
    </row>
    <row r="1171" spans="3:4" x14ac:dyDescent="0.2">
      <c r="C1171" s="35"/>
      <c r="D1171" s="35"/>
    </row>
    <row r="1172" spans="3:4" x14ac:dyDescent="0.2">
      <c r="C1172" s="35"/>
      <c r="D1172" s="35"/>
    </row>
    <row r="1173" spans="3:4" x14ac:dyDescent="0.2">
      <c r="C1173" s="35"/>
      <c r="D1173" s="35"/>
    </row>
    <row r="1174" spans="3:4" x14ac:dyDescent="0.2">
      <c r="C1174" s="35"/>
      <c r="D1174" s="35"/>
    </row>
    <row r="1175" spans="3:4" x14ac:dyDescent="0.2">
      <c r="C1175" s="35"/>
      <c r="D1175" s="35"/>
    </row>
    <row r="1176" spans="3:4" x14ac:dyDescent="0.2">
      <c r="C1176" s="35"/>
      <c r="D1176" s="35"/>
    </row>
    <row r="1177" spans="3:4" x14ac:dyDescent="0.2">
      <c r="C1177" s="35"/>
      <c r="D1177" s="35"/>
    </row>
    <row r="1178" spans="3:4" x14ac:dyDescent="0.2">
      <c r="C1178" s="35"/>
      <c r="D1178" s="35"/>
    </row>
    <row r="1179" spans="3:4" x14ac:dyDescent="0.2">
      <c r="C1179" s="35"/>
      <c r="D1179" s="35"/>
    </row>
    <row r="1180" spans="3:4" x14ac:dyDescent="0.2">
      <c r="C1180" s="35"/>
      <c r="D1180" s="35"/>
    </row>
    <row r="1181" spans="3:4" x14ac:dyDescent="0.2">
      <c r="C1181" s="35"/>
      <c r="D1181" s="35"/>
    </row>
    <row r="1182" spans="3:4" x14ac:dyDescent="0.2">
      <c r="C1182" s="35"/>
      <c r="D1182" s="35"/>
    </row>
    <row r="1183" spans="3:4" x14ac:dyDescent="0.2">
      <c r="C1183" s="35"/>
      <c r="D1183" s="35"/>
    </row>
    <row r="1184" spans="3:4" x14ac:dyDescent="0.2">
      <c r="C1184" s="35"/>
      <c r="D1184" s="35"/>
    </row>
    <row r="1185" spans="3:4" x14ac:dyDescent="0.2">
      <c r="C1185" s="35"/>
      <c r="D1185" s="35"/>
    </row>
    <row r="1186" spans="3:4" x14ac:dyDescent="0.2">
      <c r="C1186" s="35"/>
      <c r="D1186" s="35"/>
    </row>
    <row r="1187" spans="3:4" x14ac:dyDescent="0.2">
      <c r="C1187" s="35"/>
      <c r="D1187" s="35"/>
    </row>
    <row r="1188" spans="3:4" x14ac:dyDescent="0.2">
      <c r="C1188" s="35"/>
      <c r="D1188" s="35"/>
    </row>
    <row r="1189" spans="3:4" x14ac:dyDescent="0.2">
      <c r="C1189" s="35"/>
      <c r="D1189" s="35"/>
    </row>
    <row r="1190" spans="3:4" x14ac:dyDescent="0.2">
      <c r="C1190" s="35"/>
      <c r="D1190" s="35"/>
    </row>
    <row r="1191" spans="3:4" x14ac:dyDescent="0.2">
      <c r="C1191" s="35"/>
      <c r="D1191" s="35"/>
    </row>
    <row r="1192" spans="3:4" x14ac:dyDescent="0.2">
      <c r="C1192" s="35"/>
      <c r="D1192" s="35"/>
    </row>
    <row r="1193" spans="3:4" x14ac:dyDescent="0.2">
      <c r="C1193" s="35"/>
      <c r="D1193" s="35"/>
    </row>
    <row r="1194" spans="3:4" x14ac:dyDescent="0.2">
      <c r="C1194" s="35"/>
      <c r="D1194" s="35"/>
    </row>
    <row r="1195" spans="3:4" x14ac:dyDescent="0.2">
      <c r="C1195" s="35"/>
      <c r="D1195" s="35"/>
    </row>
    <row r="1196" spans="3:4" x14ac:dyDescent="0.2">
      <c r="C1196" s="35"/>
      <c r="D1196" s="35"/>
    </row>
    <row r="1197" spans="3:4" x14ac:dyDescent="0.2">
      <c r="C1197" s="35"/>
      <c r="D1197" s="35"/>
    </row>
    <row r="1198" spans="3:4" x14ac:dyDescent="0.2">
      <c r="C1198" s="35"/>
      <c r="D1198" s="35"/>
    </row>
    <row r="1199" spans="3:4" x14ac:dyDescent="0.2">
      <c r="C1199" s="35"/>
      <c r="D1199" s="35"/>
    </row>
    <row r="1200" spans="3:4" x14ac:dyDescent="0.2">
      <c r="C1200" s="35"/>
      <c r="D1200" s="35"/>
    </row>
    <row r="1201" spans="3:4" x14ac:dyDescent="0.2">
      <c r="C1201" s="35"/>
      <c r="D1201" s="35"/>
    </row>
    <row r="1202" spans="3:4" x14ac:dyDescent="0.2">
      <c r="C1202" s="35"/>
      <c r="D1202" s="35"/>
    </row>
    <row r="1203" spans="3:4" x14ac:dyDescent="0.2">
      <c r="C1203" s="35"/>
      <c r="D1203" s="35"/>
    </row>
    <row r="1204" spans="3:4" x14ac:dyDescent="0.2">
      <c r="C1204" s="35"/>
      <c r="D1204" s="35"/>
    </row>
    <row r="1205" spans="3:4" x14ac:dyDescent="0.2">
      <c r="C1205" s="35"/>
      <c r="D1205" s="35"/>
    </row>
    <row r="1206" spans="3:4" x14ac:dyDescent="0.2">
      <c r="C1206" s="35"/>
      <c r="D1206" s="35"/>
    </row>
    <row r="1207" spans="3:4" x14ac:dyDescent="0.2">
      <c r="C1207" s="35"/>
      <c r="D1207" s="35"/>
    </row>
    <row r="1208" spans="3:4" x14ac:dyDescent="0.2">
      <c r="C1208" s="35"/>
      <c r="D1208" s="35"/>
    </row>
    <row r="1209" spans="3:4" x14ac:dyDescent="0.2">
      <c r="C1209" s="35"/>
      <c r="D1209" s="35"/>
    </row>
    <row r="1210" spans="3:4" x14ac:dyDescent="0.2">
      <c r="C1210" s="35"/>
      <c r="D1210" s="35"/>
    </row>
    <row r="1211" spans="3:4" x14ac:dyDescent="0.2">
      <c r="C1211" s="35"/>
      <c r="D1211" s="35"/>
    </row>
    <row r="1212" spans="3:4" x14ac:dyDescent="0.2">
      <c r="C1212" s="35"/>
      <c r="D1212" s="35"/>
    </row>
    <row r="1213" spans="3:4" x14ac:dyDescent="0.2">
      <c r="C1213" s="35"/>
      <c r="D1213" s="35"/>
    </row>
    <row r="1214" spans="3:4" x14ac:dyDescent="0.2">
      <c r="C1214" s="35"/>
      <c r="D1214" s="35"/>
    </row>
    <row r="1215" spans="3:4" x14ac:dyDescent="0.2">
      <c r="C1215" s="35"/>
      <c r="D1215" s="35"/>
    </row>
    <row r="1216" spans="3:4" x14ac:dyDescent="0.2">
      <c r="C1216" s="35"/>
      <c r="D1216" s="35"/>
    </row>
    <row r="1217" spans="3:4" x14ac:dyDescent="0.2">
      <c r="C1217" s="35"/>
      <c r="D1217" s="35"/>
    </row>
    <row r="1218" spans="3:4" x14ac:dyDescent="0.2">
      <c r="C1218" s="35"/>
      <c r="D1218" s="35"/>
    </row>
    <row r="1219" spans="3:4" x14ac:dyDescent="0.2">
      <c r="C1219" s="35"/>
      <c r="D1219" s="35"/>
    </row>
    <row r="1220" spans="3:4" x14ac:dyDescent="0.2">
      <c r="C1220" s="35"/>
      <c r="D1220" s="35"/>
    </row>
    <row r="1221" spans="3:4" x14ac:dyDescent="0.2">
      <c r="C1221" s="35"/>
      <c r="D1221" s="35"/>
    </row>
    <row r="1222" spans="3:4" x14ac:dyDescent="0.2">
      <c r="C1222" s="35"/>
      <c r="D1222" s="35"/>
    </row>
    <row r="1223" spans="3:4" x14ac:dyDescent="0.2">
      <c r="C1223" s="35"/>
      <c r="D1223" s="35"/>
    </row>
    <row r="1224" spans="3:4" x14ac:dyDescent="0.2">
      <c r="C1224" s="35"/>
      <c r="D1224" s="35"/>
    </row>
    <row r="1225" spans="3:4" x14ac:dyDescent="0.2">
      <c r="C1225" s="35"/>
      <c r="D1225" s="35"/>
    </row>
    <row r="1226" spans="3:4" x14ac:dyDescent="0.2">
      <c r="C1226" s="35"/>
      <c r="D1226" s="35"/>
    </row>
    <row r="1227" spans="3:4" x14ac:dyDescent="0.2">
      <c r="C1227" s="35"/>
      <c r="D1227" s="35"/>
    </row>
    <row r="1228" spans="3:4" x14ac:dyDescent="0.2">
      <c r="C1228" s="35"/>
      <c r="D1228" s="35"/>
    </row>
    <row r="1229" spans="3:4" x14ac:dyDescent="0.2">
      <c r="C1229" s="35"/>
      <c r="D1229" s="35"/>
    </row>
    <row r="1230" spans="3:4" x14ac:dyDescent="0.2">
      <c r="C1230" s="35"/>
      <c r="D1230" s="35"/>
    </row>
    <row r="1231" spans="3:4" x14ac:dyDescent="0.2">
      <c r="C1231" s="35"/>
      <c r="D1231" s="35"/>
    </row>
    <row r="1232" spans="3:4" x14ac:dyDescent="0.2">
      <c r="C1232" s="35"/>
      <c r="D1232" s="35"/>
    </row>
    <row r="1233" spans="3:4" x14ac:dyDescent="0.2">
      <c r="C1233" s="35"/>
      <c r="D1233" s="35"/>
    </row>
    <row r="1234" spans="3:4" x14ac:dyDescent="0.2">
      <c r="C1234" s="35"/>
      <c r="D1234" s="35"/>
    </row>
    <row r="1235" spans="3:4" x14ac:dyDescent="0.2">
      <c r="C1235" s="35"/>
      <c r="D1235" s="35"/>
    </row>
    <row r="1236" spans="3:4" x14ac:dyDescent="0.2">
      <c r="C1236" s="35"/>
      <c r="D1236" s="35"/>
    </row>
    <row r="1237" spans="3:4" x14ac:dyDescent="0.2">
      <c r="C1237" s="35"/>
      <c r="D1237" s="35"/>
    </row>
    <row r="1238" spans="3:4" x14ac:dyDescent="0.2">
      <c r="C1238" s="35"/>
      <c r="D1238" s="35"/>
    </row>
    <row r="1239" spans="3:4" x14ac:dyDescent="0.2">
      <c r="C1239" s="35"/>
      <c r="D1239" s="35"/>
    </row>
    <row r="1240" spans="3:4" x14ac:dyDescent="0.2">
      <c r="C1240" s="35"/>
      <c r="D1240" s="35"/>
    </row>
    <row r="1241" spans="3:4" x14ac:dyDescent="0.2">
      <c r="C1241" s="35"/>
      <c r="D1241" s="35"/>
    </row>
    <row r="1242" spans="3:4" x14ac:dyDescent="0.2">
      <c r="C1242" s="35"/>
      <c r="D1242" s="35"/>
    </row>
    <row r="1243" spans="3:4" x14ac:dyDescent="0.2">
      <c r="C1243" s="35"/>
      <c r="D1243" s="35"/>
    </row>
    <row r="1244" spans="3:4" x14ac:dyDescent="0.2">
      <c r="C1244" s="35"/>
      <c r="D1244" s="35"/>
    </row>
    <row r="1245" spans="3:4" x14ac:dyDescent="0.2">
      <c r="C1245" s="35"/>
      <c r="D1245" s="35"/>
    </row>
    <row r="1246" spans="3:4" x14ac:dyDescent="0.2">
      <c r="C1246" s="35"/>
      <c r="D1246" s="35"/>
    </row>
    <row r="1247" spans="3:4" x14ac:dyDescent="0.2">
      <c r="C1247" s="35"/>
      <c r="D1247" s="35"/>
    </row>
    <row r="1248" spans="3:4" x14ac:dyDescent="0.2">
      <c r="C1248" s="35"/>
      <c r="D1248" s="35"/>
    </row>
    <row r="1249" spans="3:4" x14ac:dyDescent="0.2">
      <c r="C1249" s="35"/>
      <c r="D1249" s="35"/>
    </row>
    <row r="1250" spans="3:4" x14ac:dyDescent="0.2">
      <c r="C1250" s="35"/>
      <c r="D1250" s="35"/>
    </row>
    <row r="1251" spans="3:4" x14ac:dyDescent="0.2">
      <c r="C1251" s="35"/>
      <c r="D1251" s="35"/>
    </row>
    <row r="1252" spans="3:4" x14ac:dyDescent="0.2">
      <c r="C1252" s="35"/>
      <c r="D1252" s="35"/>
    </row>
    <row r="1253" spans="3:4" x14ac:dyDescent="0.2">
      <c r="C1253" s="35"/>
      <c r="D1253" s="35"/>
    </row>
    <row r="1254" spans="3:4" x14ac:dyDescent="0.2">
      <c r="C1254" s="35"/>
      <c r="D1254" s="35"/>
    </row>
    <row r="1255" spans="3:4" x14ac:dyDescent="0.2">
      <c r="C1255" s="35"/>
      <c r="D1255" s="35"/>
    </row>
    <row r="1256" spans="3:4" x14ac:dyDescent="0.2">
      <c r="C1256" s="35"/>
      <c r="D1256" s="35"/>
    </row>
    <row r="1257" spans="3:4" x14ac:dyDescent="0.2">
      <c r="C1257" s="35"/>
      <c r="D1257" s="35"/>
    </row>
    <row r="1258" spans="3:4" x14ac:dyDescent="0.2">
      <c r="C1258" s="35"/>
      <c r="D1258" s="35"/>
    </row>
    <row r="1259" spans="3:4" x14ac:dyDescent="0.2">
      <c r="C1259" s="35"/>
      <c r="D1259" s="35"/>
    </row>
    <row r="1260" spans="3:4" x14ac:dyDescent="0.2">
      <c r="C1260" s="35"/>
      <c r="D1260" s="35"/>
    </row>
    <row r="1261" spans="3:4" x14ac:dyDescent="0.2">
      <c r="C1261" s="35"/>
      <c r="D1261" s="35"/>
    </row>
    <row r="1262" spans="3:4" x14ac:dyDescent="0.2">
      <c r="C1262" s="35"/>
      <c r="D1262" s="35"/>
    </row>
    <row r="1263" spans="3:4" x14ac:dyDescent="0.2">
      <c r="C1263" s="35"/>
      <c r="D1263" s="35"/>
    </row>
    <row r="1264" spans="3:4" x14ac:dyDescent="0.2">
      <c r="C1264" s="35"/>
      <c r="D1264" s="35"/>
    </row>
    <row r="1265" spans="3:4" x14ac:dyDescent="0.2">
      <c r="C1265" s="35"/>
      <c r="D1265" s="35"/>
    </row>
    <row r="1266" spans="3:4" x14ac:dyDescent="0.2">
      <c r="C1266" s="35"/>
      <c r="D1266" s="35"/>
    </row>
    <row r="1267" spans="3:4" x14ac:dyDescent="0.2">
      <c r="C1267" s="35"/>
      <c r="D1267" s="35"/>
    </row>
    <row r="1268" spans="3:4" x14ac:dyDescent="0.2">
      <c r="C1268" s="35"/>
      <c r="D1268" s="35"/>
    </row>
    <row r="1269" spans="3:4" x14ac:dyDescent="0.2">
      <c r="C1269" s="35"/>
      <c r="D1269" s="35"/>
    </row>
    <row r="1270" spans="3:4" x14ac:dyDescent="0.2">
      <c r="C1270" s="35"/>
      <c r="D1270" s="35"/>
    </row>
    <row r="1271" spans="3:4" x14ac:dyDescent="0.2">
      <c r="C1271" s="35"/>
      <c r="D1271" s="35"/>
    </row>
    <row r="1272" spans="3:4" x14ac:dyDescent="0.2">
      <c r="C1272" s="35"/>
      <c r="D1272" s="35"/>
    </row>
    <row r="1273" spans="3:4" x14ac:dyDescent="0.2">
      <c r="C1273" s="35"/>
      <c r="D1273" s="35"/>
    </row>
    <row r="1274" spans="3:4" x14ac:dyDescent="0.2">
      <c r="C1274" s="35"/>
      <c r="D1274" s="35"/>
    </row>
    <row r="1275" spans="3:4" x14ac:dyDescent="0.2">
      <c r="C1275" s="35"/>
      <c r="D1275" s="35"/>
    </row>
    <row r="1276" spans="3:4" x14ac:dyDescent="0.2">
      <c r="C1276" s="35"/>
      <c r="D1276" s="35"/>
    </row>
    <row r="1277" spans="3:4" x14ac:dyDescent="0.2">
      <c r="C1277" s="35"/>
      <c r="D1277" s="35"/>
    </row>
    <row r="1278" spans="3:4" x14ac:dyDescent="0.2">
      <c r="C1278" s="35"/>
      <c r="D1278" s="35"/>
    </row>
    <row r="1279" spans="3:4" x14ac:dyDescent="0.2">
      <c r="C1279" s="35"/>
      <c r="D1279" s="35"/>
    </row>
    <row r="1280" spans="3:4" x14ac:dyDescent="0.2">
      <c r="C1280" s="35"/>
      <c r="D1280" s="35"/>
    </row>
    <row r="1281" spans="3:4" x14ac:dyDescent="0.2">
      <c r="C1281" s="35"/>
      <c r="D1281" s="35"/>
    </row>
    <row r="1282" spans="3:4" x14ac:dyDescent="0.2">
      <c r="C1282" s="35"/>
      <c r="D1282" s="35"/>
    </row>
    <row r="1283" spans="3:4" x14ac:dyDescent="0.2">
      <c r="C1283" s="35"/>
      <c r="D1283" s="35"/>
    </row>
    <row r="1284" spans="3:4" x14ac:dyDescent="0.2">
      <c r="C1284" s="35"/>
      <c r="D1284" s="35"/>
    </row>
    <row r="1285" spans="3:4" x14ac:dyDescent="0.2">
      <c r="C1285" s="35"/>
      <c r="D1285" s="35"/>
    </row>
    <row r="1286" spans="3:4" x14ac:dyDescent="0.2">
      <c r="C1286" s="35"/>
      <c r="D1286" s="35"/>
    </row>
    <row r="1287" spans="3:4" x14ac:dyDescent="0.2">
      <c r="C1287" s="35"/>
      <c r="D1287" s="35"/>
    </row>
    <row r="1288" spans="3:4" x14ac:dyDescent="0.2">
      <c r="C1288" s="35"/>
      <c r="D1288" s="35"/>
    </row>
    <row r="1289" spans="3:4" x14ac:dyDescent="0.2">
      <c r="C1289" s="35"/>
      <c r="D1289" s="35"/>
    </row>
    <row r="1290" spans="3:4" x14ac:dyDescent="0.2">
      <c r="C1290" s="35"/>
      <c r="D1290" s="35"/>
    </row>
    <row r="1291" spans="3:4" x14ac:dyDescent="0.2">
      <c r="C1291" s="35"/>
      <c r="D1291" s="35"/>
    </row>
    <row r="1292" spans="3:4" x14ac:dyDescent="0.2">
      <c r="C1292" s="35"/>
      <c r="D1292" s="35"/>
    </row>
    <row r="1293" spans="3:4" x14ac:dyDescent="0.2">
      <c r="C1293" s="35"/>
      <c r="D1293" s="35"/>
    </row>
    <row r="1294" spans="3:4" x14ac:dyDescent="0.2">
      <c r="C1294" s="35"/>
      <c r="D1294" s="35"/>
    </row>
    <row r="1295" spans="3:4" x14ac:dyDescent="0.2">
      <c r="C1295" s="35"/>
      <c r="D1295" s="35"/>
    </row>
    <row r="1296" spans="3:4" x14ac:dyDescent="0.2">
      <c r="C1296" s="35"/>
      <c r="D1296" s="35"/>
    </row>
    <row r="1297" spans="3:4" x14ac:dyDescent="0.2">
      <c r="C1297" s="35"/>
      <c r="D1297" s="35"/>
    </row>
    <row r="1298" spans="3:4" x14ac:dyDescent="0.2">
      <c r="C1298" s="35"/>
      <c r="D1298" s="35"/>
    </row>
    <row r="1299" spans="3:4" x14ac:dyDescent="0.2">
      <c r="C1299" s="35"/>
      <c r="D1299" s="35"/>
    </row>
    <row r="1300" spans="3:4" x14ac:dyDescent="0.2">
      <c r="C1300" s="35"/>
      <c r="D1300" s="35"/>
    </row>
    <row r="1301" spans="3:4" x14ac:dyDescent="0.2">
      <c r="C1301" s="35"/>
      <c r="D1301" s="35"/>
    </row>
    <row r="1302" spans="3:4" x14ac:dyDescent="0.2">
      <c r="C1302" s="35"/>
      <c r="D1302" s="35"/>
    </row>
    <row r="1303" spans="3:4" x14ac:dyDescent="0.2">
      <c r="C1303" s="35"/>
      <c r="D1303" s="35"/>
    </row>
    <row r="1304" spans="3:4" x14ac:dyDescent="0.2">
      <c r="C1304" s="35"/>
      <c r="D1304" s="35"/>
    </row>
    <row r="1305" spans="3:4" x14ac:dyDescent="0.2">
      <c r="C1305" s="35"/>
      <c r="D1305" s="35"/>
    </row>
    <row r="1306" spans="3:4" x14ac:dyDescent="0.2">
      <c r="C1306" s="35"/>
      <c r="D1306" s="35"/>
    </row>
    <row r="1307" spans="3:4" x14ac:dyDescent="0.2">
      <c r="C1307" s="35"/>
      <c r="D1307" s="35"/>
    </row>
    <row r="1308" spans="3:4" x14ac:dyDescent="0.2">
      <c r="C1308" s="35"/>
      <c r="D1308" s="35"/>
    </row>
    <row r="1309" spans="3:4" x14ac:dyDescent="0.2">
      <c r="C1309" s="35"/>
      <c r="D1309" s="35"/>
    </row>
    <row r="1310" spans="3:4" x14ac:dyDescent="0.2">
      <c r="C1310" s="35"/>
      <c r="D1310" s="35"/>
    </row>
    <row r="1311" spans="3:4" x14ac:dyDescent="0.2">
      <c r="C1311" s="35"/>
      <c r="D1311" s="35"/>
    </row>
    <row r="1312" spans="3:4" x14ac:dyDescent="0.2">
      <c r="C1312" s="35"/>
      <c r="D1312" s="35"/>
    </row>
    <row r="1313" spans="3:4" x14ac:dyDescent="0.2">
      <c r="C1313" s="35"/>
      <c r="D1313" s="35"/>
    </row>
    <row r="1314" spans="3:4" x14ac:dyDescent="0.2">
      <c r="C1314" s="35"/>
      <c r="D1314" s="35"/>
    </row>
    <row r="1315" spans="3:4" x14ac:dyDescent="0.2">
      <c r="C1315" s="35"/>
      <c r="D1315" s="35"/>
    </row>
    <row r="1316" spans="3:4" x14ac:dyDescent="0.2">
      <c r="C1316" s="35"/>
      <c r="D1316" s="35"/>
    </row>
    <row r="1317" spans="3:4" x14ac:dyDescent="0.2">
      <c r="C1317" s="35"/>
      <c r="D1317" s="35"/>
    </row>
    <row r="1318" spans="3:4" x14ac:dyDescent="0.2">
      <c r="C1318" s="35"/>
      <c r="D1318" s="35"/>
    </row>
    <row r="1319" spans="3:4" x14ac:dyDescent="0.2">
      <c r="C1319" s="35"/>
      <c r="D1319" s="35"/>
    </row>
    <row r="1320" spans="3:4" x14ac:dyDescent="0.2">
      <c r="C1320" s="35"/>
      <c r="D1320" s="35"/>
    </row>
    <row r="1321" spans="3:4" x14ac:dyDescent="0.2">
      <c r="C1321" s="35"/>
      <c r="D1321" s="35"/>
    </row>
    <row r="1322" spans="3:4" x14ac:dyDescent="0.2">
      <c r="C1322" s="35"/>
      <c r="D1322" s="35"/>
    </row>
    <row r="1323" spans="3:4" x14ac:dyDescent="0.2">
      <c r="C1323" s="35"/>
      <c r="D1323" s="35"/>
    </row>
    <row r="1324" spans="3:4" x14ac:dyDescent="0.2">
      <c r="C1324" s="35"/>
      <c r="D1324" s="35"/>
    </row>
    <row r="1325" spans="3:4" x14ac:dyDescent="0.2">
      <c r="C1325" s="35"/>
      <c r="D1325" s="35"/>
    </row>
    <row r="1326" spans="3:4" x14ac:dyDescent="0.2">
      <c r="C1326" s="35"/>
      <c r="D1326" s="35"/>
    </row>
    <row r="1327" spans="3:4" x14ac:dyDescent="0.2">
      <c r="C1327" s="35"/>
      <c r="D1327" s="35"/>
    </row>
    <row r="1328" spans="3:4" x14ac:dyDescent="0.2">
      <c r="C1328" s="35"/>
      <c r="D1328" s="35"/>
    </row>
    <row r="1329" spans="3:4" x14ac:dyDescent="0.2">
      <c r="C1329" s="35"/>
      <c r="D1329" s="35"/>
    </row>
    <row r="1330" spans="3:4" x14ac:dyDescent="0.2">
      <c r="C1330" s="35"/>
      <c r="D1330" s="35"/>
    </row>
    <row r="1331" spans="3:4" x14ac:dyDescent="0.2">
      <c r="C1331" s="35"/>
      <c r="D1331" s="35"/>
    </row>
    <row r="1332" spans="3:4" x14ac:dyDescent="0.2">
      <c r="C1332" s="35"/>
      <c r="D1332" s="35"/>
    </row>
    <row r="1333" spans="3:4" x14ac:dyDescent="0.2">
      <c r="C1333" s="35"/>
      <c r="D1333" s="35"/>
    </row>
    <row r="1334" spans="3:4" x14ac:dyDescent="0.2">
      <c r="C1334" s="35"/>
      <c r="D1334" s="35"/>
    </row>
    <row r="1335" spans="3:4" x14ac:dyDescent="0.2">
      <c r="C1335" s="35"/>
      <c r="D1335" s="35"/>
    </row>
    <row r="1336" spans="3:4" x14ac:dyDescent="0.2">
      <c r="C1336" s="35"/>
      <c r="D1336" s="35"/>
    </row>
    <row r="1337" spans="3:4" x14ac:dyDescent="0.2">
      <c r="C1337" s="35"/>
      <c r="D1337" s="35"/>
    </row>
    <row r="1338" spans="3:4" x14ac:dyDescent="0.2">
      <c r="C1338" s="35"/>
      <c r="D1338" s="35"/>
    </row>
    <row r="1339" spans="3:4" x14ac:dyDescent="0.2">
      <c r="C1339" s="35"/>
      <c r="D1339" s="35"/>
    </row>
    <row r="1340" spans="3:4" x14ac:dyDescent="0.2">
      <c r="C1340" s="35"/>
      <c r="D1340" s="35"/>
    </row>
    <row r="1341" spans="3:4" x14ac:dyDescent="0.2">
      <c r="C1341" s="35"/>
      <c r="D1341" s="35"/>
    </row>
    <row r="1342" spans="3:4" x14ac:dyDescent="0.2">
      <c r="C1342" s="35"/>
      <c r="D1342" s="35"/>
    </row>
    <row r="1343" spans="3:4" x14ac:dyDescent="0.2">
      <c r="C1343" s="35"/>
      <c r="D1343" s="35"/>
    </row>
    <row r="1344" spans="3:4" x14ac:dyDescent="0.2">
      <c r="C1344" s="35"/>
      <c r="D1344" s="35"/>
    </row>
    <row r="1345" spans="3:4" x14ac:dyDescent="0.2">
      <c r="C1345" s="35"/>
      <c r="D1345" s="35"/>
    </row>
    <row r="1346" spans="3:4" x14ac:dyDescent="0.2">
      <c r="C1346" s="35"/>
      <c r="D1346" s="35"/>
    </row>
    <row r="1347" spans="3:4" x14ac:dyDescent="0.2">
      <c r="C1347" s="35"/>
      <c r="D1347" s="35"/>
    </row>
    <row r="1348" spans="3:4" x14ac:dyDescent="0.2">
      <c r="C1348" s="35"/>
      <c r="D1348" s="35"/>
    </row>
    <row r="1349" spans="3:4" x14ac:dyDescent="0.2">
      <c r="C1349" s="35"/>
      <c r="D1349" s="35"/>
    </row>
    <row r="1350" spans="3:4" x14ac:dyDescent="0.2">
      <c r="C1350" s="35"/>
      <c r="D1350" s="35"/>
    </row>
    <row r="1351" spans="3:4" x14ac:dyDescent="0.2">
      <c r="C1351" s="35"/>
      <c r="D1351" s="35"/>
    </row>
    <row r="1352" spans="3:4" x14ac:dyDescent="0.2">
      <c r="C1352" s="35"/>
      <c r="D1352" s="35"/>
    </row>
    <row r="1353" spans="3:4" x14ac:dyDescent="0.2">
      <c r="C1353" s="35"/>
      <c r="D1353" s="35"/>
    </row>
    <row r="1354" spans="3:4" x14ac:dyDescent="0.2">
      <c r="C1354" s="35"/>
      <c r="D1354" s="35"/>
    </row>
    <row r="1355" spans="3:4" x14ac:dyDescent="0.2">
      <c r="C1355" s="35"/>
      <c r="D1355" s="35"/>
    </row>
    <row r="1356" spans="3:4" x14ac:dyDescent="0.2">
      <c r="C1356" s="35"/>
      <c r="D1356" s="35"/>
    </row>
    <row r="1357" spans="3:4" x14ac:dyDescent="0.2">
      <c r="C1357" s="35"/>
      <c r="D1357" s="35"/>
    </row>
    <row r="1358" spans="3:4" x14ac:dyDescent="0.2">
      <c r="C1358" s="35"/>
      <c r="D1358" s="35"/>
    </row>
    <row r="1359" spans="3:4" x14ac:dyDescent="0.2">
      <c r="C1359" s="35"/>
      <c r="D1359" s="35"/>
    </row>
    <row r="1360" spans="3:4" x14ac:dyDescent="0.2">
      <c r="C1360" s="35"/>
      <c r="D1360" s="35"/>
    </row>
    <row r="1361" spans="3:4" x14ac:dyDescent="0.2">
      <c r="C1361" s="35"/>
      <c r="D1361" s="35"/>
    </row>
    <row r="1362" spans="3:4" x14ac:dyDescent="0.2">
      <c r="C1362" s="35"/>
      <c r="D1362" s="35"/>
    </row>
    <row r="1363" spans="3:4" x14ac:dyDescent="0.2">
      <c r="C1363" s="35"/>
      <c r="D1363" s="35"/>
    </row>
    <row r="1364" spans="3:4" x14ac:dyDescent="0.2">
      <c r="C1364" s="35"/>
      <c r="D1364" s="35"/>
    </row>
    <row r="1365" spans="3:4" x14ac:dyDescent="0.2">
      <c r="C1365" s="35"/>
      <c r="D1365" s="35"/>
    </row>
    <row r="1366" spans="3:4" x14ac:dyDescent="0.2">
      <c r="C1366" s="35"/>
      <c r="D1366" s="35"/>
    </row>
    <row r="1367" spans="3:4" x14ac:dyDescent="0.2">
      <c r="C1367" s="35"/>
      <c r="D1367" s="35"/>
    </row>
    <row r="1368" spans="3:4" x14ac:dyDescent="0.2">
      <c r="C1368" s="35"/>
      <c r="D1368" s="35"/>
    </row>
    <row r="1369" spans="3:4" x14ac:dyDescent="0.2">
      <c r="C1369" s="35"/>
      <c r="D1369" s="35"/>
    </row>
    <row r="1370" spans="3:4" x14ac:dyDescent="0.2">
      <c r="C1370" s="35"/>
      <c r="D1370" s="35"/>
    </row>
    <row r="1371" spans="3:4" x14ac:dyDescent="0.2">
      <c r="C1371" s="35"/>
      <c r="D1371" s="35"/>
    </row>
    <row r="1372" spans="3:4" x14ac:dyDescent="0.2">
      <c r="C1372" s="35"/>
      <c r="D1372" s="35"/>
    </row>
    <row r="1373" spans="3:4" x14ac:dyDescent="0.2">
      <c r="C1373" s="35"/>
      <c r="D1373" s="35"/>
    </row>
    <row r="1374" spans="3:4" x14ac:dyDescent="0.2">
      <c r="C1374" s="35"/>
      <c r="D1374" s="35"/>
    </row>
    <row r="1375" spans="3:4" x14ac:dyDescent="0.2">
      <c r="C1375" s="35"/>
      <c r="D1375" s="35"/>
    </row>
    <row r="1376" spans="3:4" x14ac:dyDescent="0.2">
      <c r="C1376" s="35"/>
      <c r="D1376" s="35"/>
    </row>
    <row r="1377" spans="3:4" x14ac:dyDescent="0.2">
      <c r="C1377" s="35"/>
      <c r="D1377" s="35"/>
    </row>
    <row r="1378" spans="3:4" x14ac:dyDescent="0.2">
      <c r="C1378" s="35"/>
      <c r="D1378" s="35"/>
    </row>
    <row r="1379" spans="3:4" x14ac:dyDescent="0.2">
      <c r="C1379" s="35"/>
      <c r="D1379" s="35"/>
    </row>
    <row r="1380" spans="3:4" x14ac:dyDescent="0.2">
      <c r="C1380" s="35"/>
      <c r="D1380" s="35"/>
    </row>
    <row r="1381" spans="3:4" x14ac:dyDescent="0.2">
      <c r="C1381" s="35"/>
      <c r="D1381" s="35"/>
    </row>
    <row r="1382" spans="3:4" x14ac:dyDescent="0.2">
      <c r="C1382" s="35"/>
      <c r="D1382" s="35"/>
    </row>
    <row r="1383" spans="3:4" x14ac:dyDescent="0.2">
      <c r="C1383" s="35"/>
      <c r="D1383" s="35"/>
    </row>
    <row r="1384" spans="3:4" x14ac:dyDescent="0.2">
      <c r="C1384" s="35"/>
      <c r="D1384" s="35"/>
    </row>
    <row r="1385" spans="3:4" x14ac:dyDescent="0.2">
      <c r="C1385" s="35"/>
      <c r="D1385" s="35"/>
    </row>
    <row r="1386" spans="3:4" x14ac:dyDescent="0.2">
      <c r="C1386" s="35"/>
      <c r="D1386" s="35"/>
    </row>
    <row r="1387" spans="3:4" x14ac:dyDescent="0.2">
      <c r="C1387" s="35"/>
      <c r="D1387" s="35"/>
    </row>
    <row r="1388" spans="3:4" x14ac:dyDescent="0.2">
      <c r="C1388" s="35"/>
      <c r="D1388" s="35"/>
    </row>
    <row r="1389" spans="3:4" x14ac:dyDescent="0.2">
      <c r="C1389" s="35"/>
      <c r="D1389" s="35"/>
    </row>
    <row r="1390" spans="3:4" x14ac:dyDescent="0.2">
      <c r="C1390" s="35"/>
      <c r="D1390" s="35"/>
    </row>
    <row r="1391" spans="3:4" x14ac:dyDescent="0.2">
      <c r="C1391" s="35"/>
      <c r="D1391" s="35"/>
    </row>
    <row r="1392" spans="3:4" x14ac:dyDescent="0.2">
      <c r="C1392" s="35"/>
      <c r="D1392" s="35"/>
    </row>
    <row r="1393" spans="3:4" x14ac:dyDescent="0.2">
      <c r="C1393" s="35"/>
      <c r="D1393" s="35"/>
    </row>
    <row r="1394" spans="3:4" x14ac:dyDescent="0.2">
      <c r="C1394" s="35"/>
      <c r="D1394" s="35"/>
    </row>
    <row r="1395" spans="3:4" x14ac:dyDescent="0.2">
      <c r="C1395" s="35"/>
      <c r="D1395" s="35"/>
    </row>
    <row r="1396" spans="3:4" x14ac:dyDescent="0.2">
      <c r="C1396" s="35"/>
      <c r="D1396" s="35"/>
    </row>
    <row r="1397" spans="3:4" x14ac:dyDescent="0.2">
      <c r="C1397" s="35"/>
      <c r="D1397" s="35"/>
    </row>
    <row r="1398" spans="3:4" x14ac:dyDescent="0.2">
      <c r="C1398" s="35"/>
      <c r="D1398" s="35"/>
    </row>
    <row r="1399" spans="3:4" x14ac:dyDescent="0.2">
      <c r="C1399" s="35"/>
      <c r="D1399" s="35"/>
    </row>
    <row r="1400" spans="3:4" x14ac:dyDescent="0.2">
      <c r="C1400" s="35"/>
      <c r="D1400" s="35"/>
    </row>
    <row r="1401" spans="3:4" x14ac:dyDescent="0.2">
      <c r="C1401" s="35"/>
      <c r="D1401" s="35"/>
    </row>
    <row r="1402" spans="3:4" x14ac:dyDescent="0.2">
      <c r="C1402" s="35"/>
      <c r="D1402" s="35"/>
    </row>
    <row r="1403" spans="3:4" x14ac:dyDescent="0.2">
      <c r="C1403" s="35"/>
      <c r="D1403" s="35"/>
    </row>
    <row r="1404" spans="3:4" x14ac:dyDescent="0.2">
      <c r="C1404" s="35"/>
      <c r="D1404" s="35"/>
    </row>
    <row r="1405" spans="3:4" x14ac:dyDescent="0.2">
      <c r="C1405" s="35"/>
      <c r="D1405" s="35"/>
    </row>
    <row r="1406" spans="3:4" x14ac:dyDescent="0.2">
      <c r="C1406" s="35"/>
      <c r="D1406" s="35"/>
    </row>
    <row r="1407" spans="3:4" x14ac:dyDescent="0.2">
      <c r="C1407" s="35"/>
      <c r="D1407" s="35"/>
    </row>
    <row r="1408" spans="3:4" x14ac:dyDescent="0.2">
      <c r="C1408" s="35"/>
      <c r="D1408" s="35"/>
    </row>
    <row r="1409" spans="3:4" x14ac:dyDescent="0.2">
      <c r="C1409" s="35"/>
      <c r="D1409" s="35"/>
    </row>
    <row r="1410" spans="3:4" x14ac:dyDescent="0.2">
      <c r="C1410" s="35"/>
      <c r="D1410" s="35"/>
    </row>
    <row r="1411" spans="3:4" x14ac:dyDescent="0.2">
      <c r="C1411" s="35"/>
      <c r="D1411" s="35"/>
    </row>
    <row r="1412" spans="3:4" x14ac:dyDescent="0.2">
      <c r="C1412" s="35"/>
      <c r="D1412" s="35"/>
    </row>
    <row r="1413" spans="3:4" x14ac:dyDescent="0.2">
      <c r="C1413" s="35"/>
      <c r="D1413" s="35"/>
    </row>
    <row r="1414" spans="3:4" x14ac:dyDescent="0.2">
      <c r="C1414" s="35"/>
      <c r="D1414" s="35"/>
    </row>
    <row r="1415" spans="3:4" x14ac:dyDescent="0.2">
      <c r="C1415" s="35"/>
      <c r="D1415" s="35"/>
    </row>
    <row r="1416" spans="3:4" x14ac:dyDescent="0.2">
      <c r="C1416" s="35"/>
      <c r="D1416" s="35"/>
    </row>
    <row r="1417" spans="3:4" x14ac:dyDescent="0.2">
      <c r="C1417" s="35"/>
      <c r="D1417" s="35"/>
    </row>
    <row r="1418" spans="3:4" x14ac:dyDescent="0.2">
      <c r="C1418" s="35"/>
      <c r="D1418" s="35"/>
    </row>
    <row r="1419" spans="3:4" x14ac:dyDescent="0.2">
      <c r="C1419" s="35"/>
      <c r="D1419" s="35"/>
    </row>
    <row r="1420" spans="3:4" x14ac:dyDescent="0.2">
      <c r="C1420" s="35"/>
      <c r="D1420" s="35"/>
    </row>
    <row r="1421" spans="3:4" x14ac:dyDescent="0.2">
      <c r="C1421" s="35"/>
      <c r="D1421" s="35"/>
    </row>
    <row r="1422" spans="3:4" x14ac:dyDescent="0.2">
      <c r="C1422" s="35"/>
      <c r="D1422" s="35"/>
    </row>
    <row r="1423" spans="3:4" x14ac:dyDescent="0.2">
      <c r="C1423" s="35"/>
      <c r="D1423" s="35"/>
    </row>
    <row r="1424" spans="3:4" x14ac:dyDescent="0.2">
      <c r="C1424" s="35"/>
      <c r="D1424" s="35"/>
    </row>
    <row r="1425" spans="3:4" x14ac:dyDescent="0.2">
      <c r="C1425" s="35"/>
      <c r="D1425" s="35"/>
    </row>
    <row r="1426" spans="3:4" x14ac:dyDescent="0.2">
      <c r="C1426" s="35"/>
      <c r="D1426" s="35"/>
    </row>
    <row r="1427" spans="3:4" x14ac:dyDescent="0.2">
      <c r="C1427" s="35"/>
      <c r="D1427" s="35"/>
    </row>
    <row r="1428" spans="3:4" x14ac:dyDescent="0.2">
      <c r="C1428" s="35"/>
      <c r="D1428" s="35"/>
    </row>
    <row r="1429" spans="3:4" x14ac:dyDescent="0.2">
      <c r="C1429" s="35"/>
      <c r="D1429" s="35"/>
    </row>
    <row r="1430" spans="3:4" x14ac:dyDescent="0.2">
      <c r="C1430" s="35"/>
      <c r="D1430" s="35"/>
    </row>
    <row r="1431" spans="3:4" x14ac:dyDescent="0.2">
      <c r="C1431" s="35"/>
      <c r="D1431" s="35"/>
    </row>
    <row r="1432" spans="3:4" x14ac:dyDescent="0.2">
      <c r="C1432" s="35"/>
      <c r="D1432" s="35"/>
    </row>
    <row r="1433" spans="3:4" x14ac:dyDescent="0.2">
      <c r="C1433" s="35"/>
      <c r="D1433" s="35"/>
    </row>
    <row r="1434" spans="3:4" x14ac:dyDescent="0.2">
      <c r="C1434" s="35"/>
      <c r="D1434" s="35"/>
    </row>
    <row r="1435" spans="3:4" x14ac:dyDescent="0.2">
      <c r="C1435" s="35"/>
      <c r="D1435" s="35"/>
    </row>
    <row r="1436" spans="3:4" x14ac:dyDescent="0.2">
      <c r="C1436" s="35"/>
      <c r="D1436" s="35"/>
    </row>
    <row r="1437" spans="3:4" x14ac:dyDescent="0.2">
      <c r="C1437" s="35"/>
      <c r="D1437" s="35"/>
    </row>
    <row r="1438" spans="3:4" x14ac:dyDescent="0.2">
      <c r="C1438" s="35"/>
      <c r="D1438" s="35"/>
    </row>
    <row r="1439" spans="3:4" x14ac:dyDescent="0.2">
      <c r="C1439" s="35"/>
      <c r="D1439" s="35"/>
    </row>
    <row r="1440" spans="3:4" x14ac:dyDescent="0.2">
      <c r="C1440" s="35"/>
      <c r="D1440" s="35"/>
    </row>
    <row r="1441" spans="3:4" x14ac:dyDescent="0.2">
      <c r="C1441" s="35"/>
      <c r="D1441" s="35"/>
    </row>
    <row r="1442" spans="3:4" x14ac:dyDescent="0.2">
      <c r="C1442" s="35"/>
      <c r="D1442" s="35"/>
    </row>
    <row r="1443" spans="3:4" x14ac:dyDescent="0.2">
      <c r="C1443" s="35"/>
      <c r="D1443" s="35"/>
    </row>
    <row r="1444" spans="3:4" x14ac:dyDescent="0.2">
      <c r="C1444" s="35"/>
      <c r="D1444" s="35"/>
    </row>
    <row r="1445" spans="3:4" x14ac:dyDescent="0.2">
      <c r="C1445" s="35"/>
      <c r="D1445" s="35"/>
    </row>
    <row r="1446" spans="3:4" x14ac:dyDescent="0.2">
      <c r="C1446" s="35"/>
      <c r="D1446" s="35"/>
    </row>
    <row r="1447" spans="3:4" x14ac:dyDescent="0.2">
      <c r="C1447" s="35"/>
      <c r="D1447" s="35"/>
    </row>
    <row r="1448" spans="3:4" x14ac:dyDescent="0.2">
      <c r="C1448" s="35"/>
      <c r="D1448" s="35"/>
    </row>
    <row r="1449" spans="3:4" x14ac:dyDescent="0.2">
      <c r="C1449" s="35"/>
      <c r="D1449" s="35"/>
    </row>
    <row r="1450" spans="3:4" x14ac:dyDescent="0.2">
      <c r="C1450" s="35"/>
      <c r="D1450" s="35"/>
    </row>
    <row r="1451" spans="3:4" x14ac:dyDescent="0.2">
      <c r="C1451" s="35"/>
      <c r="D1451" s="35"/>
    </row>
    <row r="1452" spans="3:4" x14ac:dyDescent="0.2">
      <c r="C1452" s="35"/>
      <c r="D1452" s="35"/>
    </row>
    <row r="1453" spans="3:4" x14ac:dyDescent="0.2">
      <c r="C1453" s="35"/>
      <c r="D1453" s="35"/>
    </row>
    <row r="1454" spans="3:4" x14ac:dyDescent="0.2">
      <c r="C1454" s="35"/>
      <c r="D1454" s="35"/>
    </row>
    <row r="1455" spans="3:4" x14ac:dyDescent="0.2">
      <c r="C1455" s="35"/>
      <c r="D1455" s="35"/>
    </row>
    <row r="1456" spans="3:4" x14ac:dyDescent="0.2">
      <c r="C1456" s="35"/>
      <c r="D1456" s="35"/>
    </row>
    <row r="1457" spans="3:4" x14ac:dyDescent="0.2">
      <c r="C1457" s="35"/>
      <c r="D1457" s="35"/>
    </row>
    <row r="1458" spans="3:4" x14ac:dyDescent="0.2">
      <c r="C1458" s="35"/>
      <c r="D1458" s="35"/>
    </row>
    <row r="1459" spans="3:4" x14ac:dyDescent="0.2">
      <c r="C1459" s="35"/>
      <c r="D1459" s="35"/>
    </row>
    <row r="1460" spans="3:4" x14ac:dyDescent="0.2">
      <c r="C1460" s="35"/>
      <c r="D1460" s="35"/>
    </row>
    <row r="1461" spans="3:4" x14ac:dyDescent="0.2">
      <c r="C1461" s="35"/>
      <c r="D1461" s="35"/>
    </row>
    <row r="1462" spans="3:4" x14ac:dyDescent="0.2">
      <c r="C1462" s="35"/>
      <c r="D1462" s="35"/>
    </row>
    <row r="1463" spans="3:4" x14ac:dyDescent="0.2">
      <c r="C1463" s="35"/>
      <c r="D1463" s="35"/>
    </row>
    <row r="1464" spans="3:4" x14ac:dyDescent="0.2">
      <c r="C1464" s="35"/>
      <c r="D1464" s="35"/>
    </row>
    <row r="1465" spans="3:4" x14ac:dyDescent="0.2">
      <c r="C1465" s="35"/>
      <c r="D1465" s="35"/>
    </row>
    <row r="1466" spans="3:4" x14ac:dyDescent="0.2">
      <c r="C1466" s="35"/>
      <c r="D1466" s="35"/>
    </row>
    <row r="1467" spans="3:4" x14ac:dyDescent="0.2">
      <c r="C1467" s="35"/>
      <c r="D1467" s="35"/>
    </row>
    <row r="1468" spans="3:4" x14ac:dyDescent="0.2">
      <c r="C1468" s="35"/>
      <c r="D1468" s="35"/>
    </row>
    <row r="1469" spans="3:4" x14ac:dyDescent="0.2">
      <c r="C1469" s="35"/>
      <c r="D1469" s="35"/>
    </row>
    <row r="1470" spans="3:4" x14ac:dyDescent="0.2">
      <c r="C1470" s="35"/>
      <c r="D1470" s="35"/>
    </row>
    <row r="1471" spans="3:4" x14ac:dyDescent="0.2">
      <c r="C1471" s="35"/>
      <c r="D1471" s="35"/>
    </row>
    <row r="1472" spans="3:4" x14ac:dyDescent="0.2">
      <c r="C1472" s="35"/>
      <c r="D1472" s="35"/>
    </row>
    <row r="1473" spans="3:4" x14ac:dyDescent="0.2">
      <c r="C1473" s="35"/>
      <c r="D1473" s="35"/>
    </row>
    <row r="1474" spans="3:4" x14ac:dyDescent="0.2">
      <c r="C1474" s="35"/>
      <c r="D1474" s="35"/>
    </row>
    <row r="1475" spans="3:4" x14ac:dyDescent="0.2">
      <c r="C1475" s="35"/>
      <c r="D1475" s="35"/>
    </row>
    <row r="1476" spans="3:4" x14ac:dyDescent="0.2">
      <c r="C1476" s="35"/>
      <c r="D1476" s="35"/>
    </row>
    <row r="1477" spans="3:4" x14ac:dyDescent="0.2">
      <c r="C1477" s="35"/>
      <c r="D1477" s="35"/>
    </row>
    <row r="1478" spans="3:4" x14ac:dyDescent="0.2">
      <c r="C1478" s="35"/>
      <c r="D1478" s="35"/>
    </row>
    <row r="1479" spans="3:4" x14ac:dyDescent="0.2">
      <c r="C1479" s="35"/>
      <c r="D1479" s="35"/>
    </row>
    <row r="1480" spans="3:4" x14ac:dyDescent="0.2">
      <c r="C1480" s="35"/>
      <c r="D1480" s="35"/>
    </row>
    <row r="1481" spans="3:4" x14ac:dyDescent="0.2">
      <c r="C1481" s="35"/>
      <c r="D1481" s="35"/>
    </row>
    <row r="1482" spans="3:4" x14ac:dyDescent="0.2">
      <c r="C1482" s="35"/>
      <c r="D1482" s="35"/>
    </row>
    <row r="1483" spans="3:4" x14ac:dyDescent="0.2">
      <c r="C1483" s="35"/>
      <c r="D1483" s="35"/>
    </row>
    <row r="1484" spans="3:4" x14ac:dyDescent="0.2">
      <c r="C1484" s="35"/>
      <c r="D1484" s="35"/>
    </row>
    <row r="1485" spans="3:4" x14ac:dyDescent="0.2">
      <c r="C1485" s="35"/>
      <c r="D1485" s="35"/>
    </row>
    <row r="1486" spans="3:4" x14ac:dyDescent="0.2">
      <c r="C1486" s="35"/>
      <c r="D1486" s="35"/>
    </row>
    <row r="1487" spans="3:4" x14ac:dyDescent="0.2">
      <c r="C1487" s="35"/>
      <c r="D1487" s="35"/>
    </row>
    <row r="1488" spans="3:4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</sheetData>
  <phoneticPr fontId="8" type="noConversion"/>
  <hyperlinks>
    <hyperlink ref="H64896" r:id="rId1" display="http://vsolj.cetus-net.org/bulletin.html" xr:uid="{00000000-0004-0000-0000-000000000000}"/>
    <hyperlink ref="H64889" r:id="rId2" display="https://www.aavso.org/ejaavso" xr:uid="{00000000-0004-0000-0000-000001000000}"/>
    <hyperlink ref="AP1040" r:id="rId3" display="http://cdsbib.u-strasbg.fr/cgi-bin/cdsbib?1990RMxAA..21..381G" xr:uid="{00000000-0004-0000-0000-000002000000}"/>
    <hyperlink ref="AP1044" r:id="rId4" display="http://cdsbib.u-strasbg.fr/cgi-bin/cdsbib?1990RMxAA..21..381G" xr:uid="{00000000-0004-0000-0000-000003000000}"/>
    <hyperlink ref="AP1043" r:id="rId5" display="http://cdsbib.u-strasbg.fr/cgi-bin/cdsbib?1990RMxAA..21..381G" xr:uid="{00000000-0004-0000-0000-000004000000}"/>
    <hyperlink ref="AP1024" r:id="rId6" display="http://cdsbib.u-strasbg.fr/cgi-bin/cdsbib?1990RMxAA..21..381G" xr:uid="{00000000-0004-0000-0000-000005000000}"/>
    <hyperlink ref="I64896" r:id="rId7" display="http://vsolj.cetus-net.org/bulletin.html" xr:uid="{00000000-0004-0000-0000-000006000000}"/>
    <hyperlink ref="AQ1180" r:id="rId8" display="http://cdsbib.u-strasbg.fr/cgi-bin/cdsbib?1990RMxAA..21..381G" xr:uid="{00000000-0004-0000-0000-000007000000}"/>
    <hyperlink ref="AQ55946" r:id="rId9" display="http://cdsbib.u-strasbg.fr/cgi-bin/cdsbib?1990RMxAA..21..381G" xr:uid="{00000000-0004-0000-0000-000008000000}"/>
    <hyperlink ref="AQ1181" r:id="rId10" display="http://cdsbib.u-strasbg.fr/cgi-bin/cdsbib?1990RMxAA..21..381G" xr:uid="{00000000-0004-0000-0000-000009000000}"/>
    <hyperlink ref="H64893" r:id="rId11" display="https://www.aavso.org/ejaavso" xr:uid="{00000000-0004-0000-0000-00000A000000}"/>
    <hyperlink ref="H2066" r:id="rId12" display="http://vsolj.cetus-net.org/bulletin.html" xr:uid="{00000000-0004-0000-0000-00000B000000}"/>
    <hyperlink ref="AP3310" r:id="rId13" display="http://cdsbib.u-strasbg.fr/cgi-bin/cdsbib?1990RMxAA..21..381G" xr:uid="{00000000-0004-0000-0000-00000C000000}"/>
    <hyperlink ref="AP3313" r:id="rId14" display="http://cdsbib.u-strasbg.fr/cgi-bin/cdsbib?1990RMxAA..21..381G" xr:uid="{00000000-0004-0000-0000-00000D000000}"/>
    <hyperlink ref="AP3311" r:id="rId15" display="http://cdsbib.u-strasbg.fr/cgi-bin/cdsbib?1990RMxAA..21..381G" xr:uid="{00000000-0004-0000-0000-00000E000000}"/>
    <hyperlink ref="AP3295" r:id="rId16" display="http://cdsbib.u-strasbg.fr/cgi-bin/cdsbib?1990RMxAA..21..381G" xr:uid="{00000000-0004-0000-0000-00000F000000}"/>
    <hyperlink ref="I2066" r:id="rId17" display="http://vsolj.cetus-net.org/bulletin.html" xr:uid="{00000000-0004-0000-0000-000010000000}"/>
    <hyperlink ref="AQ3524" r:id="rId18" display="http://cdsbib.u-strasbg.fr/cgi-bin/cdsbib?1990RMxAA..21..381G" xr:uid="{00000000-0004-0000-0000-000011000000}"/>
    <hyperlink ref="AQ225" r:id="rId19" display="http://cdsbib.u-strasbg.fr/cgi-bin/cdsbib?1990RMxAA..21..381G" xr:uid="{00000000-0004-0000-0000-000012000000}"/>
    <hyperlink ref="AQ352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63"/>
  <sheetViews>
    <sheetView workbookViewId="0">
      <selection activeCell="R16" sqref="R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-1.4430544904341143</v>
      </c>
      <c r="D11" s="5"/>
    </row>
    <row r="12" spans="1:18" x14ac:dyDescent="0.2">
      <c r="A12" t="s">
        <v>17</v>
      </c>
      <c r="C12">
        <f>SLOPE(G21:G993,$F21:$F993)</f>
        <v>4.2972898944114969E-5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0.76199297289894408</v>
      </c>
      <c r="R16">
        <f>SUM(R22:R45)</f>
        <v>0.2466160225942563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0.76199297289894408</v>
      </c>
      <c r="R18">
        <f>SQRT(R16/R17)</f>
        <v>0.10136896767795366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 s="36">
        <v>2</v>
      </c>
      <c r="G21">
        <f>C21-($C$7+$C$8*$F21)</f>
        <v>-1.5239000000001397</v>
      </c>
      <c r="H21">
        <f>+G21</f>
        <v>-1.5239000000001397</v>
      </c>
      <c r="O21">
        <f>+C$11+C$12*$F21</f>
        <v>-1.4429685446362261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>
        <f t="shared" ref="F22:F45" si="1">ROUND(2*E22,0)/2</f>
        <v>26459.5</v>
      </c>
      <c r="G22">
        <f t="shared" ref="G22:G45" si="2">C22-($C$7+$C$8*$F22)</f>
        <v>-6.7324999996344559E-2</v>
      </c>
      <c r="N22">
        <f>+G22</f>
        <v>-6.7324999996344559E-2</v>
      </c>
      <c r="O22">
        <f t="shared" ref="O22:O45" si="3">+C$11+C$12*$F22</f>
        <v>-0.30601307082230433</v>
      </c>
      <c r="Q22" s="1">
        <f t="shared" ref="Q22:Q45" si="4">+C22-15018.5</f>
        <v>30385.938699999999</v>
      </c>
      <c r="R22">
        <f>+(G22-O22)^2</f>
        <v>5.6971995154618392E-2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>
        <f t="shared" si="1"/>
        <v>26460</v>
      </c>
      <c r="G23">
        <f t="shared" si="2"/>
        <v>-0.15890000000217697</v>
      </c>
      <c r="N23">
        <f>+G23</f>
        <v>-0.15890000000217697</v>
      </c>
      <c r="O23">
        <f t="shared" si="3"/>
        <v>-0.30599158437283225</v>
      </c>
      <c r="Q23" s="1">
        <f t="shared" si="4"/>
        <v>30386.2281</v>
      </c>
      <c r="R23">
        <f t="shared" ref="R23:R45" si="5">+(G23-O23)^2</f>
        <v>2.1635934192669602E-2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6">
        <f>ROUND(2*E24,0)/2+0.5</f>
        <v>28824.5</v>
      </c>
      <c r="G24">
        <f t="shared" si="2"/>
        <v>-0.21377500000380678</v>
      </c>
      <c r="I24">
        <f t="shared" ref="I24:I32" si="6">+G24</f>
        <v>-0.21377500000380678</v>
      </c>
      <c r="O24">
        <f t="shared" si="3"/>
        <v>-0.20438216481947236</v>
      </c>
      <c r="Q24" s="1">
        <f t="shared" si="4"/>
        <v>32187.803999999996</v>
      </c>
      <c r="R24">
        <f t="shared" si="5"/>
        <v>8.8225352800070709E-5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6">
        <f>ROUND(2*E25,0)/2+0.5</f>
        <v>28826</v>
      </c>
      <c r="G25">
        <f t="shared" si="2"/>
        <v>-0.24270000000251457</v>
      </c>
      <c r="I25">
        <f t="shared" si="6"/>
        <v>-0.24270000000251457</v>
      </c>
      <c r="O25">
        <f t="shared" si="3"/>
        <v>-0.2043177054710561</v>
      </c>
      <c r="Q25" s="1">
        <f t="shared" si="4"/>
        <v>32188.917999999998</v>
      </c>
      <c r="R25">
        <f t="shared" si="5"/>
        <v>1.4732005334996269E-3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6">
        <f>ROUND(2*E26,0)/2+0.5</f>
        <v>28834</v>
      </c>
      <c r="G26">
        <f t="shared" si="2"/>
        <v>-0.25830000000132713</v>
      </c>
      <c r="I26">
        <f t="shared" si="6"/>
        <v>-0.25830000000132713</v>
      </c>
      <c r="O26">
        <f t="shared" si="3"/>
        <v>-0.20397392227950317</v>
      </c>
      <c r="Q26" s="1">
        <f t="shared" si="4"/>
        <v>32194.998</v>
      </c>
      <c r="R26">
        <f t="shared" si="5"/>
        <v>2.9513227206376578E-3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6">
        <f>ROUND(2*E27,0)/2+0.5</f>
        <v>29811.5</v>
      </c>
      <c r="G27">
        <f t="shared" si="2"/>
        <v>-0.19242499999381835</v>
      </c>
      <c r="I27">
        <f t="shared" si="6"/>
        <v>-0.19242499999381835</v>
      </c>
      <c r="O27">
        <f t="shared" si="3"/>
        <v>-0.16196791356163098</v>
      </c>
      <c r="Q27" s="1">
        <f t="shared" si="4"/>
        <v>32939.870000000003</v>
      </c>
      <c r="R27">
        <f t="shared" si="5"/>
        <v>9.2763411393773163E-4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>
        <f t="shared" si="1"/>
        <v>30222.5</v>
      </c>
      <c r="G28">
        <f t="shared" si="2"/>
        <v>-0.1778749999939464</v>
      </c>
      <c r="I28">
        <f t="shared" si="6"/>
        <v>-0.1778749999939464</v>
      </c>
      <c r="O28">
        <f t="shared" si="3"/>
        <v>-0.14430605209559966</v>
      </c>
      <c r="Q28" s="1">
        <f t="shared" si="4"/>
        <v>33253.046000000002</v>
      </c>
      <c r="R28">
        <f t="shared" si="5"/>
        <v>1.1268742630019184E-3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>
        <f t="shared" si="1"/>
        <v>30273.5</v>
      </c>
      <c r="G29">
        <f t="shared" si="2"/>
        <v>-0.16832499999873107</v>
      </c>
      <c r="I29">
        <f t="shared" si="6"/>
        <v>-0.16832499999873107</v>
      </c>
      <c r="O29">
        <f t="shared" si="3"/>
        <v>-0.14211443424944981</v>
      </c>
      <c r="Q29" s="1">
        <f t="shared" si="4"/>
        <v>33291.915000000001</v>
      </c>
      <c r="R29">
        <f t="shared" si="5"/>
        <v>6.8699375689739632E-4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6">
        <f>ROUND(2*E30,0)/2+0.5</f>
        <v>30298.5</v>
      </c>
      <c r="G30">
        <f t="shared" si="2"/>
        <v>-0.19507500000327127</v>
      </c>
      <c r="I30">
        <f t="shared" si="6"/>
        <v>-0.19507500000327127</v>
      </c>
      <c r="O30">
        <f t="shared" si="3"/>
        <v>-0.14104011177584685</v>
      </c>
      <c r="Q30" s="1">
        <f t="shared" si="4"/>
        <v>33310.936999999998</v>
      </c>
      <c r="R30">
        <f t="shared" si="5"/>
        <v>2.9197691457502496E-3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>
        <f t="shared" si="1"/>
        <v>31235.5</v>
      </c>
      <c r="G31">
        <f t="shared" si="2"/>
        <v>-0.12322499999572756</v>
      </c>
      <c r="I31">
        <f t="shared" si="6"/>
        <v>-0.12322499999572756</v>
      </c>
      <c r="O31">
        <f t="shared" si="3"/>
        <v>-0.10077450546521116</v>
      </c>
      <c r="Q31" s="1">
        <f t="shared" si="4"/>
        <v>34024.955999999998</v>
      </c>
      <c r="R31">
        <f t="shared" si="5"/>
        <v>5.0402470466474664E-4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>
        <f t="shared" si="1"/>
        <v>31744.5</v>
      </c>
      <c r="G32">
        <f t="shared" si="2"/>
        <v>-2.0774999997229315E-2</v>
      </c>
      <c r="I32">
        <f t="shared" si="6"/>
        <v>-2.0774999997229315E-2</v>
      </c>
      <c r="O32">
        <f t="shared" si="3"/>
        <v>-7.8901299902656596E-2</v>
      </c>
      <c r="Q32" s="1">
        <f t="shared" si="4"/>
        <v>34412.891000000003</v>
      </c>
      <c r="R32">
        <f t="shared" si="5"/>
        <v>3.3786667406956756E-3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>
        <f t="shared" si="1"/>
        <v>32244.5</v>
      </c>
      <c r="G33">
        <f t="shared" si="2"/>
        <v>-5.2774999996472616E-2</v>
      </c>
      <c r="N33">
        <f>+G33</f>
        <v>-5.2774999996472616E-2</v>
      </c>
      <c r="O33">
        <f t="shared" si="3"/>
        <v>-5.7414850430599129E-2</v>
      </c>
      <c r="Q33" s="1">
        <f t="shared" si="4"/>
        <v>34793.834000000003</v>
      </c>
      <c r="R33">
        <f t="shared" si="5"/>
        <v>2.1528212051063996E-5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>
        <f t="shared" si="1"/>
        <v>33624</v>
      </c>
      <c r="G34">
        <f t="shared" si="2"/>
        <v>2.0000000222353265E-4</v>
      </c>
      <c r="I34">
        <f>+G34</f>
        <v>2.0000000222353265E-4</v>
      </c>
      <c r="O34">
        <f t="shared" si="3"/>
        <v>1.8662636628075102E-3</v>
      </c>
      <c r="Q34" s="1">
        <f t="shared" si="4"/>
        <v>35844.997000000003</v>
      </c>
      <c r="R34">
        <f t="shared" si="5"/>
        <v>2.7764345865827168E-6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>
        <f t="shared" si="1"/>
        <v>33634</v>
      </c>
      <c r="G35">
        <f t="shared" si="2"/>
        <v>0.17170000000623986</v>
      </c>
      <c r="N35">
        <f>+G35</f>
        <v>0.17170000000623986</v>
      </c>
      <c r="O35">
        <f t="shared" si="3"/>
        <v>2.2959926522485574E-3</v>
      </c>
      <c r="Q35" s="1">
        <f t="shared" si="4"/>
        <v>35852.788</v>
      </c>
      <c r="R35">
        <f t="shared" si="5"/>
        <v>2.869771770759114E-2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>
        <f t="shared" si="1"/>
        <v>34968.5</v>
      </c>
      <c r="G36">
        <f t="shared" si="2"/>
        <v>-1.2310774960496929E-2</v>
      </c>
      <c r="K36">
        <f>+G36</f>
        <v>-1.2310774960496929E-2</v>
      </c>
      <c r="O36">
        <f t="shared" si="3"/>
        <v>5.9643326293169929E-2</v>
      </c>
      <c r="Q36" s="1">
        <f t="shared" si="4"/>
        <v>36869.42626422504</v>
      </c>
      <c r="R36">
        <f t="shared" si="5"/>
        <v>5.1773926872229429E-3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>
        <f t="shared" si="1"/>
        <v>35992</v>
      </c>
      <c r="G37">
        <f t="shared" si="2"/>
        <v>3.2887698100239504E-2</v>
      </c>
      <c r="K37">
        <f>+G37</f>
        <v>3.2887698100239504E-2</v>
      </c>
      <c r="O37">
        <f t="shared" si="3"/>
        <v>0.10362608836247178</v>
      </c>
      <c r="Q37" s="1">
        <f t="shared" si="4"/>
        <v>37649.327287698099</v>
      </c>
      <c r="R37">
        <f t="shared" si="5"/>
        <v>5.0039198568918777E-3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>
        <f t="shared" si="1"/>
        <v>31184.5</v>
      </c>
      <c r="G38">
        <f t="shared" si="2"/>
        <v>-0.16577500000130385</v>
      </c>
      <c r="J38">
        <f t="shared" ref="J38:J45" si="7">+G38</f>
        <v>-0.16577500000130385</v>
      </c>
      <c r="O38">
        <f t="shared" si="3"/>
        <v>-0.10296612331136101</v>
      </c>
      <c r="Q38" s="1">
        <f t="shared" si="4"/>
        <v>33986.053999999996</v>
      </c>
      <c r="R38">
        <f t="shared" si="5"/>
        <v>3.9449549910524446E-3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>
        <f t="shared" si="1"/>
        <v>33588.5</v>
      </c>
      <c r="G39">
        <f t="shared" si="2"/>
        <v>4.0424999999231659E-2</v>
      </c>
      <c r="J39">
        <f t="shared" si="7"/>
        <v>4.0424999999231659E-2</v>
      </c>
      <c r="O39">
        <f t="shared" si="3"/>
        <v>3.4072575029142627E-4</v>
      </c>
      <c r="Q39" s="1">
        <f t="shared" si="4"/>
        <v>35817.987999999998</v>
      </c>
      <c r="R39">
        <f t="shared" si="5"/>
        <v>1.6067490420642531E-3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>
        <f t="shared" si="1"/>
        <v>33622.5</v>
      </c>
      <c r="G40">
        <f t="shared" si="2"/>
        <v>5.1124999998137355E-2</v>
      </c>
      <c r="J40">
        <f t="shared" si="7"/>
        <v>5.1124999998137355E-2</v>
      </c>
      <c r="O40">
        <f t="shared" si="3"/>
        <v>1.8018043143912532E-3</v>
      </c>
      <c r="Q40" s="1">
        <f t="shared" si="4"/>
        <v>35843.904999999999</v>
      </c>
      <c r="R40">
        <f t="shared" si="5"/>
        <v>2.4327776324571102E-3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>
        <f t="shared" si="1"/>
        <v>34053</v>
      </c>
      <c r="G41">
        <f t="shared" si="2"/>
        <v>9.765000000334112E-2</v>
      </c>
      <c r="J41">
        <f t="shared" si="7"/>
        <v>9.765000000334112E-2</v>
      </c>
      <c r="O41">
        <f t="shared" si="3"/>
        <v>2.030163730983281E-2</v>
      </c>
      <c r="Q41" s="1">
        <f t="shared" si="4"/>
        <v>36171.970999999998</v>
      </c>
      <c r="R41">
        <f t="shared" si="5"/>
        <v>5.9827692113665083E-3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>
        <f t="shared" si="1"/>
        <v>34129</v>
      </c>
      <c r="G42">
        <f t="shared" si="2"/>
        <v>7.6450000000477303E-2</v>
      </c>
      <c r="J42">
        <f t="shared" si="7"/>
        <v>7.6450000000477303E-2</v>
      </c>
      <c r="O42">
        <f t="shared" si="3"/>
        <v>2.3567577629585612E-2</v>
      </c>
      <c r="Q42" s="1">
        <f t="shared" si="4"/>
        <v>36229.858</v>
      </c>
      <c r="R42">
        <f t="shared" si="5"/>
        <v>2.7965505958133861E-3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>
        <f t="shared" si="1"/>
        <v>35986.5</v>
      </c>
      <c r="G43">
        <f t="shared" si="2"/>
        <v>8.9724999997997656E-2</v>
      </c>
      <c r="J43">
        <f t="shared" si="7"/>
        <v>8.9724999997997656E-2</v>
      </c>
      <c r="O43">
        <f t="shared" si="3"/>
        <v>0.10338973741827906</v>
      </c>
      <c r="Q43" s="1">
        <f t="shared" si="4"/>
        <v>37645.193399999996</v>
      </c>
      <c r="R43">
        <f t="shared" si="5"/>
        <v>1.8672504876523886E-4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>
        <f t="shared" si="1"/>
        <v>36025.5</v>
      </c>
      <c r="G44">
        <f t="shared" si="2"/>
        <v>0.14827500000683358</v>
      </c>
      <c r="J44">
        <f t="shared" si="7"/>
        <v>0.14827500000683358</v>
      </c>
      <c r="O44">
        <f t="shared" si="3"/>
        <v>0.10506568047709952</v>
      </c>
      <c r="Q44" s="1">
        <f t="shared" si="4"/>
        <v>37674.968000000001</v>
      </c>
      <c r="R44">
        <f t="shared" si="5"/>
        <v>1.867045294222657E-3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>
        <f t="shared" si="1"/>
        <v>36535</v>
      </c>
      <c r="G45">
        <f t="shared" si="2"/>
        <v>-0.18325000000186265</v>
      </c>
      <c r="J45">
        <f t="shared" si="7"/>
        <v>-0.18325000000186265</v>
      </c>
      <c r="O45">
        <f t="shared" si="3"/>
        <v>0.12696037248912617</v>
      </c>
      <c r="Q45" s="1">
        <f t="shared" si="4"/>
        <v>38062.85</v>
      </c>
      <c r="R45">
        <f t="shared" si="5"/>
        <v>9.6230475200998034E-2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0.35533715527906096</v>
      </c>
      <c r="D11" s="5"/>
    </row>
    <row r="12" spans="1:18" x14ac:dyDescent="0.2">
      <c r="A12" t="s">
        <v>17</v>
      </c>
      <c r="C12">
        <f>SLOPE(G21:G993,$F21:$F993)</f>
        <v>-4.030740381929493E-5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0.76190969259618069</v>
      </c>
      <c r="R16">
        <f>SUM(R22:R45)</f>
        <v>2.543854226349259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0.76190969259618069</v>
      </c>
      <c r="R18">
        <f>SQRT(R16/R17)</f>
        <v>0.32556708386734334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G21">
        <f t="shared" ref="G21:G45" si="1">C21-($C$7+$C$8*$F21)</f>
        <v>0</v>
      </c>
      <c r="H21">
        <f>+G21</f>
        <v>0</v>
      </c>
      <c r="O21">
        <f t="shared" ref="O21:O45" si="2">+C$11+C$12*$F21</f>
        <v>0.35533715527906096</v>
      </c>
      <c r="Q21" s="1">
        <f t="shared" ref="Q21:Q45" si="3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si="1"/>
        <v>-0.44830000000365544</v>
      </c>
      <c r="N22">
        <f>+G22</f>
        <v>-0.44830000000365544</v>
      </c>
      <c r="O22">
        <f t="shared" si="2"/>
        <v>-0.71119674977948288</v>
      </c>
      <c r="Q22" s="1">
        <f t="shared" si="3"/>
        <v>30385.938699999999</v>
      </c>
      <c r="R22">
        <f>+(G22-O22)^2</f>
        <v>6.9114701042694029E-2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-0.71121690348139244</v>
      </c>
      <c r="Q23" s="1">
        <f t="shared" si="3"/>
        <v>30386.2281</v>
      </c>
      <c r="R23">
        <f t="shared" ref="R23:R45" si="4">+(G23-O23)^2</f>
        <v>2.9358047890362175E-2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1"/>
        <v>-0.59475000000384171</v>
      </c>
      <c r="I24">
        <f t="shared" ref="I24:I32" si="6">+G24</f>
        <v>-0.59475000000384171</v>
      </c>
      <c r="O24">
        <f t="shared" si="2"/>
        <v>-0.80652375981211533</v>
      </c>
      <c r="Q24" s="1">
        <f t="shared" si="3"/>
        <v>32187.803999999996</v>
      </c>
      <c r="R24">
        <f t="shared" si="4"/>
        <v>4.4848125343332365E-2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-0.80658422091784443</v>
      </c>
      <c r="Q25" s="1">
        <f t="shared" si="3"/>
        <v>32188.917999999998</v>
      </c>
      <c r="R25">
        <f t="shared" si="4"/>
        <v>3.3455783095840165E-2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-0.80690668014839861</v>
      </c>
      <c r="Q26" s="1">
        <f t="shared" si="3"/>
        <v>32194.998</v>
      </c>
      <c r="R26">
        <f t="shared" si="4"/>
        <v>2.8100380188918368E-2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-0.84630716738175948</v>
      </c>
      <c r="Q27" s="1">
        <f t="shared" si="3"/>
        <v>32939.870000000003</v>
      </c>
      <c r="R27">
        <f t="shared" si="4"/>
        <v>7.4478322007719339E-2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-0.86289366405339929</v>
      </c>
      <c r="Q28" s="1">
        <f t="shared" si="3"/>
        <v>33253.046000000002</v>
      </c>
      <c r="R28">
        <f t="shared" si="4"/>
        <v>5.9184304496080632E-3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-0.86494934164818349</v>
      </c>
      <c r="Q29" s="1">
        <f t="shared" si="3"/>
        <v>33291.915000000001</v>
      </c>
      <c r="R29">
        <f t="shared" si="4"/>
        <v>4.2674416389415935E-3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-0.86593687304175604</v>
      </c>
      <c r="Q30" s="1">
        <f t="shared" si="3"/>
        <v>33310.936999999998</v>
      </c>
      <c r="R30">
        <f t="shared" si="4"/>
        <v>8.4034399164228751E-2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1"/>
        <v>-0.88517499999579741</v>
      </c>
      <c r="I31">
        <f t="shared" si="6"/>
        <v>-0.88517499999579741</v>
      </c>
      <c r="O31">
        <f t="shared" si="2"/>
        <v>-0.9037250641223451</v>
      </c>
      <c r="Q31" s="1">
        <f t="shared" si="3"/>
        <v>34024.955999999998</v>
      </c>
      <c r="R31">
        <f t="shared" si="4"/>
        <v>3.4410487909903166E-4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1"/>
        <v>-0.78272499999729916</v>
      </c>
      <c r="I32">
        <f t="shared" si="6"/>
        <v>-0.78272499999729916</v>
      </c>
      <c r="O32">
        <f t="shared" si="2"/>
        <v>-0.92424153266636622</v>
      </c>
      <c r="Q32" s="1">
        <f t="shared" si="3"/>
        <v>34412.891000000003</v>
      </c>
      <c r="R32">
        <f t="shared" si="4"/>
        <v>2.0026929018675123E-2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1"/>
        <v>-0.81472499999654246</v>
      </c>
      <c r="N33">
        <f>+G33</f>
        <v>-0.81472499999654246</v>
      </c>
      <c r="O33">
        <f t="shared" si="2"/>
        <v>-0.94439523457601382</v>
      </c>
      <c r="Q33" s="1">
        <f t="shared" si="3"/>
        <v>34793.834000000003</v>
      </c>
      <c r="R33">
        <f t="shared" si="4"/>
        <v>1.6814369735895129E-2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1"/>
        <v>-0.76174999999784632</v>
      </c>
      <c r="I34">
        <f>+G34</f>
        <v>-0.76174999999784632</v>
      </c>
      <c r="O34">
        <f t="shared" si="2"/>
        <v>-0.99999929814473099</v>
      </c>
      <c r="Q34" s="1">
        <f t="shared" si="3"/>
        <v>35844.997000000003</v>
      </c>
      <c r="R34">
        <f t="shared" si="4"/>
        <v>5.6762728067483142E-2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1"/>
        <v>-0.59024999999382999</v>
      </c>
      <c r="N35">
        <f>+G35</f>
        <v>-0.59024999999382999</v>
      </c>
      <c r="O35">
        <f t="shared" si="2"/>
        <v>-1.000402372182924</v>
      </c>
      <c r="Q35" s="1">
        <f t="shared" si="3"/>
        <v>35852.788</v>
      </c>
      <c r="R35">
        <f t="shared" si="4"/>
        <v>0.16822496841234114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1"/>
        <v>-0.77426077496056678</v>
      </c>
      <c r="K36">
        <f>+G36</f>
        <v>-0.77426077496056678</v>
      </c>
      <c r="O36">
        <f t="shared" si="2"/>
        <v>-1.0541926025797732</v>
      </c>
      <c r="Q36" s="1">
        <f t="shared" si="3"/>
        <v>36869.42626422504</v>
      </c>
      <c r="R36">
        <f t="shared" si="4"/>
        <v>7.8361828114229107E-2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1"/>
        <v>-0.72906230189983035</v>
      </c>
      <c r="K37">
        <f>+G37</f>
        <v>-0.72906230189983035</v>
      </c>
      <c r="O37">
        <f t="shared" si="2"/>
        <v>-1.0954472303888214</v>
      </c>
      <c r="Q37" s="1">
        <f t="shared" si="3"/>
        <v>37649.327287698099</v>
      </c>
      <c r="R37">
        <f t="shared" si="4"/>
        <v>0.13423791582388309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1"/>
        <v>-0.9277250000013737</v>
      </c>
      <c r="J38">
        <f t="shared" ref="J38:J45" si="7">+G38</f>
        <v>-0.9277250000013737</v>
      </c>
      <c r="O38">
        <f t="shared" si="2"/>
        <v>-0.90166938652756112</v>
      </c>
      <c r="Q38" s="1">
        <f t="shared" si="3"/>
        <v>33986.053999999996</v>
      </c>
      <c r="R38">
        <f t="shared" si="4"/>
        <v>6.7889499349672356E-4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1"/>
        <v>-1.1025000000008731</v>
      </c>
      <c r="J39">
        <f t="shared" si="7"/>
        <v>-1.1025000000008731</v>
      </c>
      <c r="O39">
        <f t="shared" si="2"/>
        <v>-0.99858853901105582</v>
      </c>
      <c r="Q39" s="1">
        <f t="shared" si="3"/>
        <v>35817.987999999998</v>
      </c>
      <c r="R39">
        <f t="shared" si="4"/>
        <v>1.0797591725038322E-2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1"/>
        <v>-1.0918000000019674</v>
      </c>
      <c r="J40">
        <f t="shared" si="7"/>
        <v>-1.0918000000019674</v>
      </c>
      <c r="O40">
        <f t="shared" si="2"/>
        <v>-0.99995899074091188</v>
      </c>
      <c r="Q40" s="1">
        <f t="shared" si="3"/>
        <v>35843.904999999999</v>
      </c>
      <c r="R40">
        <f t="shared" si="4"/>
        <v>8.4347709820892895E-3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1"/>
        <v>-1.0452750000040396</v>
      </c>
      <c r="J41">
        <f t="shared" si="7"/>
        <v>-1.0452750000040396</v>
      </c>
      <c r="O41">
        <f t="shared" si="2"/>
        <v>-1.0173113280851183</v>
      </c>
      <c r="Q41" s="1">
        <f t="shared" si="3"/>
        <v>36171.970999999998</v>
      </c>
      <c r="R41">
        <f t="shared" si="4"/>
        <v>7.8196694718907049E-4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1"/>
        <v>-1.4474499999996624</v>
      </c>
      <c r="J42">
        <f t="shared" si="7"/>
        <v>-1.4474499999996624</v>
      </c>
      <c r="O42">
        <f t="shared" si="2"/>
        <v>-1.0203948444772943</v>
      </c>
      <c r="Q42" s="1">
        <f t="shared" si="3"/>
        <v>36229.858</v>
      </c>
      <c r="R42">
        <f t="shared" si="4"/>
        <v>0.18237610585823397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1"/>
        <v>-1.434175000002142</v>
      </c>
      <c r="J43">
        <f t="shared" si="7"/>
        <v>-1.434175000002142</v>
      </c>
      <c r="O43">
        <f t="shared" si="2"/>
        <v>-1.0952658470716345</v>
      </c>
      <c r="Q43" s="1">
        <f t="shared" si="3"/>
        <v>37645.193399999996</v>
      </c>
      <c r="R43">
        <f t="shared" si="4"/>
        <v>0.11485941394007412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 t="shared" si="7"/>
        <v>-1.756600000000617</v>
      </c>
      <c r="O44">
        <f t="shared" si="2"/>
        <v>-1.0968579895224968</v>
      </c>
      <c r="Q44" s="1">
        <f t="shared" si="3"/>
        <v>37674.968000000001</v>
      </c>
      <c r="R44">
        <f t="shared" si="4"/>
        <v>0.43525952038971205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 t="shared" si="7"/>
        <v>-2.0881250000020373</v>
      </c>
      <c r="O45">
        <f t="shared" si="2"/>
        <v>-1.1173946117684275</v>
      </c>
      <c r="Q45" s="1">
        <f t="shared" si="3"/>
        <v>38062.85</v>
      </c>
      <c r="R45">
        <f t="shared" si="4"/>
        <v>0.94231748664017478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830"/>
  <sheetViews>
    <sheetView topLeftCell="A19" workbookViewId="0">
      <selection activeCell="A53" sqref="A53:D54"/>
    </sheetView>
  </sheetViews>
  <sheetFormatPr defaultRowHeight="12.75" x14ac:dyDescent="0.2"/>
  <cols>
    <col min="1" max="1" width="19.7109375" style="35" customWidth="1"/>
    <col min="2" max="2" width="4.42578125" style="21" customWidth="1"/>
    <col min="3" max="3" width="12.7109375" style="3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88" t="s">
        <v>78</v>
      </c>
      <c r="I1" s="89" t="s">
        <v>79</v>
      </c>
      <c r="J1" s="90" t="s">
        <v>80</v>
      </c>
    </row>
    <row r="2" spans="1:16" x14ac:dyDescent="0.2">
      <c r="I2" s="91" t="s">
        <v>81</v>
      </c>
      <c r="J2" s="92" t="s">
        <v>82</v>
      </c>
    </row>
    <row r="3" spans="1:16" x14ac:dyDescent="0.2">
      <c r="A3" s="93" t="s">
        <v>83</v>
      </c>
      <c r="I3" s="91" t="s">
        <v>84</v>
      </c>
      <c r="J3" s="92" t="s">
        <v>85</v>
      </c>
    </row>
    <row r="4" spans="1:16" x14ac:dyDescent="0.2">
      <c r="I4" s="91" t="s">
        <v>86</v>
      </c>
      <c r="J4" s="92" t="s">
        <v>85</v>
      </c>
    </row>
    <row r="5" spans="1:16" ht="13.5" thickBot="1" x14ac:dyDescent="0.25">
      <c r="I5" s="94" t="s">
        <v>87</v>
      </c>
      <c r="J5" s="95" t="s">
        <v>88</v>
      </c>
    </row>
    <row r="10" spans="1:16" ht="13.5" thickBot="1" x14ac:dyDescent="0.25"/>
    <row r="11" spans="1:16" ht="12.75" customHeight="1" thickBot="1" x14ac:dyDescent="0.25">
      <c r="A11" s="35" t="str">
        <f t="shared" ref="A11:A54" si="0">P11</f>
        <v> AN 238.42 </v>
      </c>
      <c r="B11" s="5" t="str">
        <f t="shared" ref="B11:B54" si="1">IF(H11=INT(H11),"I","II")</f>
        <v>II</v>
      </c>
      <c r="C11" s="35">
        <f t="shared" ref="C11:C54" si="2">1*G11</f>
        <v>25243.67</v>
      </c>
      <c r="D11" s="21" t="str">
        <f t="shared" ref="D11:D54" si="3">VLOOKUP(F11,I$1:J$5,2,FALSE)</f>
        <v>vis</v>
      </c>
      <c r="E11" s="96">
        <f>VLOOKUP(C11,Active!C$21:E$972,3,FALSE)</f>
        <v>-3.6273730838206314E-2</v>
      </c>
      <c r="F11" s="5" t="s">
        <v>87</v>
      </c>
      <c r="G11" s="21" t="str">
        <f t="shared" ref="G11:G54" si="4">MID(I11,3,LEN(I11)-3)</f>
        <v>25243.67</v>
      </c>
      <c r="H11" s="35">
        <f t="shared" ref="H11:H54" si="5">1*K11</f>
        <v>-51151.5</v>
      </c>
      <c r="I11" s="97" t="s">
        <v>89</v>
      </c>
      <c r="J11" s="98" t="s">
        <v>90</v>
      </c>
      <c r="K11" s="97">
        <v>-51151.5</v>
      </c>
      <c r="L11" s="97" t="s">
        <v>91</v>
      </c>
      <c r="M11" s="98" t="s">
        <v>92</v>
      </c>
      <c r="N11" s="98"/>
      <c r="O11" s="99" t="s">
        <v>93</v>
      </c>
      <c r="P11" s="99" t="s">
        <v>94</v>
      </c>
    </row>
    <row r="12" spans="1:16" ht="12.75" customHeight="1" thickBot="1" x14ac:dyDescent="0.25">
      <c r="A12" s="35" t="str">
        <f t="shared" si="0"/>
        <v> AN 238.42 </v>
      </c>
      <c r="B12" s="5" t="str">
        <f t="shared" si="1"/>
        <v>II</v>
      </c>
      <c r="C12" s="35">
        <f t="shared" si="2"/>
        <v>25300.48</v>
      </c>
      <c r="D12" s="21" t="str">
        <f t="shared" si="3"/>
        <v>vis</v>
      </c>
      <c r="E12" s="96">
        <f>VLOOKUP(C12,Active!C$21:E$972,3,FALSE)</f>
        <v>102.99925871284016</v>
      </c>
      <c r="F12" s="5" t="s">
        <v>87</v>
      </c>
      <c r="G12" s="21" t="str">
        <f t="shared" si="4"/>
        <v>25300.48</v>
      </c>
      <c r="H12" s="35">
        <f t="shared" si="5"/>
        <v>-51048.5</v>
      </c>
      <c r="I12" s="97" t="s">
        <v>95</v>
      </c>
      <c r="J12" s="98" t="s">
        <v>96</v>
      </c>
      <c r="K12" s="97">
        <v>-51048.5</v>
      </c>
      <c r="L12" s="97" t="s">
        <v>97</v>
      </c>
      <c r="M12" s="98" t="s">
        <v>92</v>
      </c>
      <c r="N12" s="98"/>
      <c r="O12" s="99" t="s">
        <v>93</v>
      </c>
      <c r="P12" s="99" t="s">
        <v>94</v>
      </c>
    </row>
    <row r="13" spans="1:16" ht="12.75" customHeight="1" thickBot="1" x14ac:dyDescent="0.25">
      <c r="A13" s="35" t="str">
        <f t="shared" si="0"/>
        <v> AN 238.42 </v>
      </c>
      <c r="B13" s="5" t="str">
        <f t="shared" si="1"/>
        <v>I</v>
      </c>
      <c r="C13" s="35">
        <f t="shared" si="2"/>
        <v>25329.439999999999</v>
      </c>
      <c r="D13" s="21" t="str">
        <f t="shared" si="3"/>
        <v>vis</v>
      </c>
      <c r="E13" s="96">
        <f>VLOOKUP(C13,Active!C$21:E$972,3,FALSE)</f>
        <v>155.52362096541484</v>
      </c>
      <c r="F13" s="5" t="s">
        <v>87</v>
      </c>
      <c r="G13" s="21" t="str">
        <f t="shared" si="4"/>
        <v>25329.44</v>
      </c>
      <c r="H13" s="35">
        <f t="shared" si="5"/>
        <v>-50996</v>
      </c>
      <c r="I13" s="97" t="s">
        <v>98</v>
      </c>
      <c r="J13" s="98" t="s">
        <v>99</v>
      </c>
      <c r="K13" s="97">
        <v>-50996</v>
      </c>
      <c r="L13" s="97" t="s">
        <v>100</v>
      </c>
      <c r="M13" s="98" t="s">
        <v>92</v>
      </c>
      <c r="N13" s="98"/>
      <c r="O13" s="99" t="s">
        <v>93</v>
      </c>
      <c r="P13" s="99" t="s">
        <v>94</v>
      </c>
    </row>
    <row r="14" spans="1:16" ht="12.75" customHeight="1" thickBot="1" x14ac:dyDescent="0.25">
      <c r="A14" s="35" t="str">
        <f t="shared" si="0"/>
        <v> AN 238.42 </v>
      </c>
      <c r="B14" s="5" t="str">
        <f t="shared" si="1"/>
        <v>I</v>
      </c>
      <c r="C14" s="35">
        <f t="shared" si="2"/>
        <v>25355.33</v>
      </c>
      <c r="D14" s="21" t="str">
        <f t="shared" si="3"/>
        <v>vis</v>
      </c>
      <c r="E14" s="96">
        <f>VLOOKUP(C14,Active!C$21:E$972,3,FALSE)</f>
        <v>202.47996553445347</v>
      </c>
      <c r="F14" s="5" t="s">
        <v>87</v>
      </c>
      <c r="G14" s="21" t="str">
        <f t="shared" si="4"/>
        <v>25355.33</v>
      </c>
      <c r="H14" s="35">
        <f t="shared" si="5"/>
        <v>-50949</v>
      </c>
      <c r="I14" s="97" t="s">
        <v>101</v>
      </c>
      <c r="J14" s="98" t="s">
        <v>102</v>
      </c>
      <c r="K14" s="97">
        <v>-50949</v>
      </c>
      <c r="L14" s="97" t="s">
        <v>103</v>
      </c>
      <c r="M14" s="98" t="s">
        <v>92</v>
      </c>
      <c r="N14" s="98"/>
      <c r="O14" s="99" t="s">
        <v>93</v>
      </c>
      <c r="P14" s="99" t="s">
        <v>94</v>
      </c>
    </row>
    <row r="15" spans="1:16" ht="12.75" customHeight="1" thickBot="1" x14ac:dyDescent="0.25">
      <c r="A15" s="35" t="str">
        <f t="shared" si="0"/>
        <v> AN 238.42 </v>
      </c>
      <c r="B15" s="5" t="str">
        <f t="shared" si="1"/>
        <v>I</v>
      </c>
      <c r="C15" s="35">
        <f t="shared" si="2"/>
        <v>25361.360000000001</v>
      </c>
      <c r="D15" s="21" t="str">
        <f t="shared" si="3"/>
        <v>vis</v>
      </c>
      <c r="E15" s="96">
        <f>VLOOKUP(C15,Active!C$21:E$972,3,FALSE)</f>
        <v>213.41649538193187</v>
      </c>
      <c r="F15" s="5" t="s">
        <v>87</v>
      </c>
      <c r="G15" s="21" t="str">
        <f t="shared" si="4"/>
        <v>25361.36</v>
      </c>
      <c r="H15" s="35">
        <f t="shared" si="5"/>
        <v>-50938</v>
      </c>
      <c r="I15" s="97" t="s">
        <v>104</v>
      </c>
      <c r="J15" s="98" t="s">
        <v>105</v>
      </c>
      <c r="K15" s="97">
        <v>-50938</v>
      </c>
      <c r="L15" s="97" t="s">
        <v>106</v>
      </c>
      <c r="M15" s="98" t="s">
        <v>92</v>
      </c>
      <c r="N15" s="98"/>
      <c r="O15" s="99" t="s">
        <v>93</v>
      </c>
      <c r="P15" s="99" t="s">
        <v>94</v>
      </c>
    </row>
    <row r="16" spans="1:16" ht="12.75" customHeight="1" thickBot="1" x14ac:dyDescent="0.25">
      <c r="A16" s="35" t="str">
        <f t="shared" si="0"/>
        <v> AN 238.42 </v>
      </c>
      <c r="B16" s="5" t="str">
        <f t="shared" si="1"/>
        <v>I</v>
      </c>
      <c r="C16" s="35">
        <f t="shared" si="2"/>
        <v>25621.599999999999</v>
      </c>
      <c r="D16" s="21" t="str">
        <f t="shared" si="3"/>
        <v>vis</v>
      </c>
      <c r="E16" s="96">
        <f>VLOOKUP(C16,Active!C$21:E$972,3,FALSE)</f>
        <v>685.41028103836607</v>
      </c>
      <c r="F16" s="5" t="s">
        <v>87</v>
      </c>
      <c r="G16" s="21" t="str">
        <f t="shared" si="4"/>
        <v>25621.60</v>
      </c>
      <c r="H16" s="35">
        <f t="shared" si="5"/>
        <v>-50466</v>
      </c>
      <c r="I16" s="97" t="s">
        <v>107</v>
      </c>
      <c r="J16" s="98" t="s">
        <v>108</v>
      </c>
      <c r="K16" s="97">
        <v>-50466</v>
      </c>
      <c r="L16" s="97" t="s">
        <v>106</v>
      </c>
      <c r="M16" s="98" t="s">
        <v>92</v>
      </c>
      <c r="N16" s="98"/>
      <c r="O16" s="99" t="s">
        <v>93</v>
      </c>
      <c r="P16" s="99" t="s">
        <v>94</v>
      </c>
    </row>
    <row r="17" spans="1:16" ht="12.75" customHeight="1" thickBot="1" x14ac:dyDescent="0.25">
      <c r="A17" s="35" t="str">
        <f t="shared" si="0"/>
        <v> AN 238.42 </v>
      </c>
      <c r="B17" s="5" t="str">
        <f t="shared" si="1"/>
        <v>II</v>
      </c>
      <c r="C17" s="35">
        <f t="shared" si="2"/>
        <v>25624.63</v>
      </c>
      <c r="D17" s="21" t="str">
        <f t="shared" si="3"/>
        <v>vis</v>
      </c>
      <c r="E17" s="96">
        <f>VLOOKUP(C17,Active!C$21:E$972,3,FALSE)</f>
        <v>690.90575126023884</v>
      </c>
      <c r="F17" s="5" t="s">
        <v>87</v>
      </c>
      <c r="G17" s="21" t="str">
        <f t="shared" si="4"/>
        <v>25624.63</v>
      </c>
      <c r="H17" s="35">
        <f t="shared" si="5"/>
        <v>-50460.5</v>
      </c>
      <c r="I17" s="97" t="s">
        <v>109</v>
      </c>
      <c r="J17" s="98" t="s">
        <v>110</v>
      </c>
      <c r="K17" s="97">
        <v>-50460.5</v>
      </c>
      <c r="L17" s="97" t="s">
        <v>106</v>
      </c>
      <c r="M17" s="98" t="s">
        <v>92</v>
      </c>
      <c r="N17" s="98"/>
      <c r="O17" s="99" t="s">
        <v>93</v>
      </c>
      <c r="P17" s="99" t="s">
        <v>94</v>
      </c>
    </row>
    <row r="18" spans="1:16" ht="12.75" customHeight="1" thickBot="1" x14ac:dyDescent="0.25">
      <c r="A18" s="35" t="str">
        <f t="shared" si="0"/>
        <v> AN 238.42 </v>
      </c>
      <c r="B18" s="5" t="str">
        <f t="shared" si="1"/>
        <v>I</v>
      </c>
      <c r="C18" s="35">
        <f t="shared" si="2"/>
        <v>25673.46</v>
      </c>
      <c r="D18" s="21" t="str">
        <f t="shared" si="3"/>
        <v>vis</v>
      </c>
      <c r="E18" s="96">
        <f>VLOOKUP(C18,Active!C$21:E$972,3,FALSE)</f>
        <v>779.46806509978308</v>
      </c>
      <c r="F18" s="5" t="s">
        <v>87</v>
      </c>
      <c r="G18" s="21" t="str">
        <f t="shared" si="4"/>
        <v>25673.46</v>
      </c>
      <c r="H18" s="35">
        <f t="shared" si="5"/>
        <v>-50372</v>
      </c>
      <c r="I18" s="97" t="s">
        <v>111</v>
      </c>
      <c r="J18" s="98" t="s">
        <v>112</v>
      </c>
      <c r="K18" s="97">
        <v>-50372</v>
      </c>
      <c r="L18" s="97" t="s">
        <v>91</v>
      </c>
      <c r="M18" s="98" t="s">
        <v>92</v>
      </c>
      <c r="N18" s="98"/>
      <c r="O18" s="99" t="s">
        <v>93</v>
      </c>
      <c r="P18" s="99" t="s">
        <v>94</v>
      </c>
    </row>
    <row r="19" spans="1:16" ht="12.75" customHeight="1" thickBot="1" x14ac:dyDescent="0.25">
      <c r="A19" s="35" t="str">
        <f t="shared" si="0"/>
        <v> AN 238.42 </v>
      </c>
      <c r="B19" s="5" t="str">
        <f t="shared" si="1"/>
        <v>II</v>
      </c>
      <c r="C19" s="35">
        <f t="shared" si="2"/>
        <v>25681.45</v>
      </c>
      <c r="D19" s="21" t="str">
        <f t="shared" si="3"/>
        <v>vis</v>
      </c>
      <c r="E19" s="96">
        <f>VLOOKUP(C19,Active!C$21:E$972,3,FALSE)</f>
        <v>793.95942056933302</v>
      </c>
      <c r="F19" s="5" t="s">
        <v>87</v>
      </c>
      <c r="G19" s="21" t="str">
        <f t="shared" si="4"/>
        <v>25681.45</v>
      </c>
      <c r="H19" s="35">
        <f t="shared" si="5"/>
        <v>-50357.5</v>
      </c>
      <c r="I19" s="97" t="s">
        <v>113</v>
      </c>
      <c r="J19" s="98" t="s">
        <v>114</v>
      </c>
      <c r="K19" s="97">
        <v>-50357.5</v>
      </c>
      <c r="L19" s="97" t="s">
        <v>91</v>
      </c>
      <c r="M19" s="98" t="s">
        <v>92</v>
      </c>
      <c r="N19" s="98"/>
      <c r="O19" s="99" t="s">
        <v>93</v>
      </c>
      <c r="P19" s="99" t="s">
        <v>94</v>
      </c>
    </row>
    <row r="20" spans="1:16" ht="12.75" customHeight="1" thickBot="1" x14ac:dyDescent="0.25">
      <c r="A20" s="35" t="str">
        <f t="shared" si="0"/>
        <v> BBS 88 </v>
      </c>
      <c r="B20" s="5" t="str">
        <f t="shared" si="1"/>
        <v>I</v>
      </c>
      <c r="C20" s="35">
        <f t="shared" si="2"/>
        <v>47206.303999999996</v>
      </c>
      <c r="D20" s="21" t="str">
        <f t="shared" si="3"/>
        <v>vis</v>
      </c>
      <c r="E20" s="96">
        <f>VLOOKUP(C20,Active!C$21:E$972,3,FALSE)</f>
        <v>39833.297436101609</v>
      </c>
      <c r="F20" s="5" t="s">
        <v>87</v>
      </c>
      <c r="G20" s="21" t="str">
        <f t="shared" si="4"/>
        <v>47206.304</v>
      </c>
      <c r="H20" s="35">
        <f t="shared" si="5"/>
        <v>-11318</v>
      </c>
      <c r="I20" s="97" t="s">
        <v>115</v>
      </c>
      <c r="J20" s="98" t="s">
        <v>116</v>
      </c>
      <c r="K20" s="97">
        <v>-11318</v>
      </c>
      <c r="L20" s="97" t="s">
        <v>117</v>
      </c>
      <c r="M20" s="98" t="s">
        <v>118</v>
      </c>
      <c r="N20" s="98"/>
      <c r="O20" s="99" t="s">
        <v>119</v>
      </c>
      <c r="P20" s="99" t="s">
        <v>120</v>
      </c>
    </row>
    <row r="21" spans="1:16" ht="12.75" customHeight="1" thickBot="1" x14ac:dyDescent="0.25">
      <c r="A21" s="35" t="str">
        <f t="shared" si="0"/>
        <v> BBS 88 </v>
      </c>
      <c r="B21" s="5" t="str">
        <f t="shared" si="1"/>
        <v>I</v>
      </c>
      <c r="C21" s="35">
        <f t="shared" si="2"/>
        <v>47207.417999999998</v>
      </c>
      <c r="D21" s="21" t="str">
        <f t="shared" si="3"/>
        <v>vis</v>
      </c>
      <c r="E21" s="96">
        <f>VLOOKUP(C21,Active!C$21:E$972,3,FALSE)</f>
        <v>39835.31788290925</v>
      </c>
      <c r="F21" s="5" t="s">
        <v>87</v>
      </c>
      <c r="G21" s="21" t="str">
        <f t="shared" si="4"/>
        <v>47207.418</v>
      </c>
      <c r="H21" s="35">
        <f t="shared" si="5"/>
        <v>-11316</v>
      </c>
      <c r="I21" s="97" t="s">
        <v>121</v>
      </c>
      <c r="J21" s="98" t="s">
        <v>122</v>
      </c>
      <c r="K21" s="97">
        <v>-11316</v>
      </c>
      <c r="L21" s="97" t="s">
        <v>123</v>
      </c>
      <c r="M21" s="98" t="s">
        <v>118</v>
      </c>
      <c r="N21" s="98"/>
      <c r="O21" s="99" t="s">
        <v>119</v>
      </c>
      <c r="P21" s="99" t="s">
        <v>120</v>
      </c>
    </row>
    <row r="22" spans="1:16" ht="12.75" customHeight="1" thickBot="1" x14ac:dyDescent="0.25">
      <c r="A22" s="35" t="str">
        <f t="shared" si="0"/>
        <v> BBS 88 </v>
      </c>
      <c r="B22" s="5" t="str">
        <f t="shared" si="1"/>
        <v>I</v>
      </c>
      <c r="C22" s="35">
        <f t="shared" si="2"/>
        <v>47213.498</v>
      </c>
      <c r="D22" s="21" t="str">
        <f t="shared" si="3"/>
        <v>vis</v>
      </c>
      <c r="E22" s="96">
        <f>VLOOKUP(C22,Active!C$21:E$972,3,FALSE)</f>
        <v>39846.345097083831</v>
      </c>
      <c r="F22" s="5" t="s">
        <v>87</v>
      </c>
      <c r="G22" s="21" t="str">
        <f t="shared" si="4"/>
        <v>47213.498</v>
      </c>
      <c r="H22" s="35">
        <f t="shared" si="5"/>
        <v>-11305</v>
      </c>
      <c r="I22" s="97" t="s">
        <v>124</v>
      </c>
      <c r="J22" s="98" t="s">
        <v>125</v>
      </c>
      <c r="K22" s="97">
        <v>-11305</v>
      </c>
      <c r="L22" s="97" t="s">
        <v>126</v>
      </c>
      <c r="M22" s="98" t="s">
        <v>118</v>
      </c>
      <c r="N22" s="98"/>
      <c r="O22" s="99" t="s">
        <v>119</v>
      </c>
      <c r="P22" s="99" t="s">
        <v>120</v>
      </c>
    </row>
    <row r="23" spans="1:16" ht="12.75" customHeight="1" thickBot="1" x14ac:dyDescent="0.25">
      <c r="A23" s="35" t="str">
        <f t="shared" si="0"/>
        <v> BBS 95 </v>
      </c>
      <c r="B23" s="5" t="str">
        <f t="shared" si="1"/>
        <v>I</v>
      </c>
      <c r="C23" s="35">
        <f t="shared" si="2"/>
        <v>47958.37</v>
      </c>
      <c r="D23" s="21" t="str">
        <f t="shared" si="3"/>
        <v>vis</v>
      </c>
      <c r="E23" s="96">
        <f>VLOOKUP(C23,Active!C$21:E$972,3,FALSE)</f>
        <v>41197.309418900171</v>
      </c>
      <c r="F23" s="5" t="s">
        <v>87</v>
      </c>
      <c r="G23" s="21" t="str">
        <f t="shared" si="4"/>
        <v>47958.370</v>
      </c>
      <c r="H23" s="35">
        <f t="shared" si="5"/>
        <v>-9954</v>
      </c>
      <c r="I23" s="97" t="s">
        <v>127</v>
      </c>
      <c r="J23" s="98" t="s">
        <v>128</v>
      </c>
      <c r="K23" s="97">
        <v>-9954</v>
      </c>
      <c r="L23" s="97" t="s">
        <v>129</v>
      </c>
      <c r="M23" s="98" t="s">
        <v>130</v>
      </c>
      <c r="N23" s="98" t="s">
        <v>131</v>
      </c>
      <c r="O23" s="99" t="s">
        <v>119</v>
      </c>
      <c r="P23" s="99" t="s">
        <v>132</v>
      </c>
    </row>
    <row r="24" spans="1:16" ht="12.75" customHeight="1" thickBot="1" x14ac:dyDescent="0.25">
      <c r="A24" s="35" t="str">
        <f t="shared" si="0"/>
        <v> BBS 98 </v>
      </c>
      <c r="B24" s="5" t="str">
        <f t="shared" si="1"/>
        <v>I</v>
      </c>
      <c r="C24" s="35">
        <f t="shared" si="2"/>
        <v>48271.546000000002</v>
      </c>
      <c r="D24" s="21" t="str">
        <f t="shared" si="3"/>
        <v>vis</v>
      </c>
      <c r="E24" s="96">
        <f>VLOOKUP(C24,Active!C$21:E$972,3,FALSE)</f>
        <v>41765.312515337071</v>
      </c>
      <c r="F24" s="5" t="s">
        <v>87</v>
      </c>
      <c r="G24" s="21" t="str">
        <f t="shared" si="4"/>
        <v>48271.546</v>
      </c>
      <c r="H24" s="35">
        <f t="shared" si="5"/>
        <v>-9386</v>
      </c>
      <c r="I24" s="97" t="s">
        <v>133</v>
      </c>
      <c r="J24" s="98" t="s">
        <v>134</v>
      </c>
      <c r="K24" s="97">
        <v>-9386</v>
      </c>
      <c r="L24" s="97" t="s">
        <v>135</v>
      </c>
      <c r="M24" s="98" t="s">
        <v>118</v>
      </c>
      <c r="N24" s="98"/>
      <c r="O24" s="99" t="s">
        <v>136</v>
      </c>
      <c r="P24" s="99" t="s">
        <v>137</v>
      </c>
    </row>
    <row r="25" spans="1:16" ht="12.75" customHeight="1" thickBot="1" x14ac:dyDescent="0.25">
      <c r="A25" s="35" t="str">
        <f t="shared" si="0"/>
        <v> BBS 97 </v>
      </c>
      <c r="B25" s="5" t="str">
        <f t="shared" si="1"/>
        <v>II</v>
      </c>
      <c r="C25" s="35">
        <f t="shared" si="2"/>
        <v>48310.415000000001</v>
      </c>
      <c r="D25" s="21" t="str">
        <f t="shared" si="3"/>
        <v>vis</v>
      </c>
      <c r="E25" s="96">
        <f>VLOOKUP(C25,Active!C$21:E$972,3,FALSE)</f>
        <v>41835.808697533044</v>
      </c>
      <c r="F25" s="5" t="s">
        <v>87</v>
      </c>
      <c r="G25" s="21" t="str">
        <f t="shared" si="4"/>
        <v>48310.415</v>
      </c>
      <c r="H25" s="35">
        <f t="shared" si="5"/>
        <v>-9315.5</v>
      </c>
      <c r="I25" s="97" t="s">
        <v>138</v>
      </c>
      <c r="J25" s="98" t="s">
        <v>139</v>
      </c>
      <c r="K25" s="97">
        <v>-9315.5</v>
      </c>
      <c r="L25" s="97" t="s">
        <v>129</v>
      </c>
      <c r="M25" s="98" t="s">
        <v>130</v>
      </c>
      <c r="N25" s="98" t="s">
        <v>131</v>
      </c>
      <c r="O25" s="99" t="s">
        <v>119</v>
      </c>
      <c r="P25" s="99" t="s">
        <v>140</v>
      </c>
    </row>
    <row r="26" spans="1:16" ht="12.75" customHeight="1" thickBot="1" x14ac:dyDescent="0.25">
      <c r="A26" s="35" t="str">
        <f t="shared" si="0"/>
        <v> BBS 98 </v>
      </c>
      <c r="B26" s="5" t="str">
        <f t="shared" si="1"/>
        <v>I</v>
      </c>
      <c r="C26" s="35">
        <f t="shared" si="2"/>
        <v>48329.436999999998</v>
      </c>
      <c r="D26" s="21" t="str">
        <f t="shared" si="3"/>
        <v>vis</v>
      </c>
      <c r="E26" s="96">
        <f>VLOOKUP(C26,Active!C$21:E$972,3,FALSE)</f>
        <v>41870.308642932505</v>
      </c>
      <c r="F26" s="5" t="s">
        <v>87</v>
      </c>
      <c r="G26" s="21" t="str">
        <f t="shared" si="4"/>
        <v>48329.437</v>
      </c>
      <c r="H26" s="35">
        <f t="shared" si="5"/>
        <v>-9281</v>
      </c>
      <c r="I26" s="97" t="s">
        <v>141</v>
      </c>
      <c r="J26" s="98" t="s">
        <v>142</v>
      </c>
      <c r="K26" s="97">
        <v>-9281</v>
      </c>
      <c r="L26" s="97" t="s">
        <v>129</v>
      </c>
      <c r="M26" s="98" t="s">
        <v>118</v>
      </c>
      <c r="N26" s="98"/>
      <c r="O26" s="99" t="s">
        <v>143</v>
      </c>
      <c r="P26" s="99" t="s">
        <v>137</v>
      </c>
    </row>
    <row r="27" spans="1:16" ht="12.75" customHeight="1" thickBot="1" x14ac:dyDescent="0.25">
      <c r="A27" s="35" t="str">
        <f t="shared" si="0"/>
        <v> BBS 130 </v>
      </c>
      <c r="B27" s="5" t="str">
        <f t="shared" si="1"/>
        <v>II</v>
      </c>
      <c r="C27" s="35">
        <f t="shared" si="2"/>
        <v>49004.553999999996</v>
      </c>
      <c r="D27" s="21" t="str">
        <f t="shared" si="3"/>
        <v>vis</v>
      </c>
      <c r="E27" s="96">
        <f>VLOOKUP(C27,Active!C$21:E$972,3,FALSE)</f>
        <v>43094.759260020641</v>
      </c>
      <c r="F27" s="5" t="s">
        <v>87</v>
      </c>
      <c r="G27" s="21" t="str">
        <f t="shared" si="4"/>
        <v>49004.554</v>
      </c>
      <c r="H27" s="35">
        <f t="shared" si="5"/>
        <v>-8056.5</v>
      </c>
      <c r="I27" s="97" t="s">
        <v>144</v>
      </c>
      <c r="J27" s="98" t="s">
        <v>145</v>
      </c>
      <c r="K27" s="97">
        <v>-8056.5</v>
      </c>
      <c r="L27" s="97" t="s">
        <v>146</v>
      </c>
      <c r="M27" s="98" t="s">
        <v>118</v>
      </c>
      <c r="N27" s="98"/>
      <c r="O27" s="99" t="s">
        <v>136</v>
      </c>
      <c r="P27" s="99" t="s">
        <v>147</v>
      </c>
    </row>
    <row r="28" spans="1:16" ht="12.75" customHeight="1" thickBot="1" x14ac:dyDescent="0.25">
      <c r="A28" s="35" t="str">
        <f t="shared" si="0"/>
        <v> BBS 103 </v>
      </c>
      <c r="B28" s="5" t="str">
        <f t="shared" si="1"/>
        <v>I</v>
      </c>
      <c r="C28" s="35">
        <f t="shared" si="2"/>
        <v>49043.455999999998</v>
      </c>
      <c r="D28" s="21" t="str">
        <f t="shared" si="3"/>
        <v>vis</v>
      </c>
      <c r="E28" s="96">
        <f>VLOOKUP(C28,Active!C$21:E$972,3,FALSE)</f>
        <v>43165.315293872496</v>
      </c>
      <c r="F28" s="5" t="s">
        <v>87</v>
      </c>
      <c r="G28" s="21" t="str">
        <f t="shared" si="4"/>
        <v>49043.456</v>
      </c>
      <c r="H28" s="35">
        <f t="shared" si="5"/>
        <v>-7986</v>
      </c>
      <c r="I28" s="97" t="s">
        <v>148</v>
      </c>
      <c r="J28" s="98" t="s">
        <v>149</v>
      </c>
      <c r="K28" s="97">
        <v>-7986</v>
      </c>
      <c r="L28" s="97" t="s">
        <v>150</v>
      </c>
      <c r="M28" s="98" t="s">
        <v>130</v>
      </c>
      <c r="N28" s="98" t="s">
        <v>131</v>
      </c>
      <c r="O28" s="99" t="s">
        <v>119</v>
      </c>
      <c r="P28" s="99" t="s">
        <v>151</v>
      </c>
    </row>
    <row r="29" spans="1:16" ht="12.75" customHeight="1" thickBot="1" x14ac:dyDescent="0.25">
      <c r="A29" s="35" t="str">
        <f t="shared" si="0"/>
        <v> BBS 108 </v>
      </c>
      <c r="B29" s="5" t="str">
        <f t="shared" si="1"/>
        <v>II</v>
      </c>
      <c r="C29" s="35">
        <f t="shared" si="2"/>
        <v>49431.391000000003</v>
      </c>
      <c r="D29" s="21" t="str">
        <f t="shared" si="3"/>
        <v>vis</v>
      </c>
      <c r="E29" s="96">
        <f>VLOOKUP(C29,Active!C$21:E$972,3,FALSE)</f>
        <v>43868.90778249313</v>
      </c>
      <c r="F29" s="5" t="s">
        <v>87</v>
      </c>
      <c r="G29" s="21" t="str">
        <f t="shared" si="4"/>
        <v>49431.391</v>
      </c>
      <c r="H29" s="35">
        <f t="shared" si="5"/>
        <v>-7282.5</v>
      </c>
      <c r="I29" s="97" t="s">
        <v>152</v>
      </c>
      <c r="J29" s="98" t="s">
        <v>153</v>
      </c>
      <c r="K29" s="97">
        <v>-7282.5</v>
      </c>
      <c r="L29" s="97" t="s">
        <v>154</v>
      </c>
      <c r="M29" s="98" t="s">
        <v>118</v>
      </c>
      <c r="N29" s="98"/>
      <c r="O29" s="99" t="s">
        <v>155</v>
      </c>
      <c r="P29" s="99" t="s">
        <v>156</v>
      </c>
    </row>
    <row r="30" spans="1:16" ht="12.75" customHeight="1" thickBot="1" x14ac:dyDescent="0.25">
      <c r="A30" s="35" t="str">
        <f t="shared" si="0"/>
        <v> JAAVSO 41;122 </v>
      </c>
      <c r="B30" s="5" t="str">
        <f t="shared" si="1"/>
        <v>II</v>
      </c>
      <c r="C30" s="35">
        <f t="shared" si="2"/>
        <v>50491.603999999999</v>
      </c>
      <c r="D30" s="21" t="str">
        <f t="shared" si="3"/>
        <v>vis</v>
      </c>
      <c r="E30" s="96">
        <f>VLOOKUP(C30,Active!C$21:E$972,3,FALSE)</f>
        <v>45791.801832109508</v>
      </c>
      <c r="F30" s="5" t="s">
        <v>87</v>
      </c>
      <c r="G30" s="21" t="str">
        <f t="shared" si="4"/>
        <v>50491.604</v>
      </c>
      <c r="H30" s="35">
        <f t="shared" si="5"/>
        <v>-5359.5</v>
      </c>
      <c r="I30" s="97" t="s">
        <v>157</v>
      </c>
      <c r="J30" s="98" t="s">
        <v>158</v>
      </c>
      <c r="K30" s="97">
        <v>-5359.5</v>
      </c>
      <c r="L30" s="97" t="s">
        <v>159</v>
      </c>
      <c r="M30" s="98" t="s">
        <v>118</v>
      </c>
      <c r="N30" s="98"/>
      <c r="O30" s="99" t="s">
        <v>160</v>
      </c>
      <c r="P30" s="99" t="s">
        <v>161</v>
      </c>
    </row>
    <row r="31" spans="1:16" ht="12.75" customHeight="1" thickBot="1" x14ac:dyDescent="0.25">
      <c r="A31" s="35" t="str">
        <f t="shared" si="0"/>
        <v> BBS 130 </v>
      </c>
      <c r="B31" s="5" t="str">
        <f t="shared" si="1"/>
        <v>I</v>
      </c>
      <c r="C31" s="35">
        <f t="shared" si="2"/>
        <v>50836.487999999998</v>
      </c>
      <c r="D31" s="21" t="str">
        <f t="shared" si="3"/>
        <v>vis</v>
      </c>
      <c r="E31" s="96">
        <f>VLOOKUP(C31,Active!C$21:E$972,3,FALSE)</f>
        <v>46417.313301416048</v>
      </c>
      <c r="F31" s="5" t="s">
        <v>87</v>
      </c>
      <c r="G31" s="21" t="str">
        <f t="shared" si="4"/>
        <v>50836.488</v>
      </c>
      <c r="H31" s="35">
        <f t="shared" si="5"/>
        <v>-4734</v>
      </c>
      <c r="I31" s="97" t="s">
        <v>162</v>
      </c>
      <c r="J31" s="98" t="s">
        <v>163</v>
      </c>
      <c r="K31" s="97">
        <v>-4734</v>
      </c>
      <c r="L31" s="97" t="s">
        <v>135</v>
      </c>
      <c r="M31" s="98" t="s">
        <v>118</v>
      </c>
      <c r="N31" s="98"/>
      <c r="O31" s="99" t="s">
        <v>136</v>
      </c>
      <c r="P31" s="99" t="s">
        <v>147</v>
      </c>
    </row>
    <row r="32" spans="1:16" ht="12.75" customHeight="1" thickBot="1" x14ac:dyDescent="0.25">
      <c r="A32" s="35" t="str">
        <f t="shared" si="0"/>
        <v> BBS 130 </v>
      </c>
      <c r="B32" s="5" t="str">
        <f t="shared" si="1"/>
        <v>I</v>
      </c>
      <c r="C32" s="35">
        <f t="shared" si="2"/>
        <v>50862.404999999999</v>
      </c>
      <c r="D32" s="21" t="str">
        <f t="shared" si="3"/>
        <v>vis</v>
      </c>
      <c r="E32" s="96">
        <f>VLOOKUP(C32,Active!C$21:E$972,3,FALSE)</f>
        <v>46464.318615521719</v>
      </c>
      <c r="F32" s="5" t="s">
        <v>87</v>
      </c>
      <c r="G32" s="21" t="str">
        <f t="shared" si="4"/>
        <v>50862.405</v>
      </c>
      <c r="H32" s="35">
        <f t="shared" si="5"/>
        <v>-4687</v>
      </c>
      <c r="I32" s="97" t="s">
        <v>164</v>
      </c>
      <c r="J32" s="98" t="s">
        <v>165</v>
      </c>
      <c r="K32" s="97">
        <v>-4687</v>
      </c>
      <c r="L32" s="97" t="s">
        <v>123</v>
      </c>
      <c r="M32" s="98" t="s">
        <v>118</v>
      </c>
      <c r="N32" s="98"/>
      <c r="O32" s="99" t="s">
        <v>136</v>
      </c>
      <c r="P32" s="99" t="s">
        <v>147</v>
      </c>
    </row>
    <row r="33" spans="1:16" ht="12.75" customHeight="1" thickBot="1" x14ac:dyDescent="0.25">
      <c r="A33" s="35" t="str">
        <f t="shared" si="0"/>
        <v> BBS 118 </v>
      </c>
      <c r="B33" s="5" t="str">
        <f t="shared" si="1"/>
        <v>I</v>
      </c>
      <c r="C33" s="35">
        <f t="shared" si="2"/>
        <v>50863.497000000003</v>
      </c>
      <c r="D33" s="21" t="str">
        <f t="shared" si="3"/>
        <v>vis</v>
      </c>
      <c r="E33" s="96">
        <f>VLOOKUP(C33,Active!C$21:E$972,3,FALSE)</f>
        <v>46466.299161225448</v>
      </c>
      <c r="F33" s="5" t="s">
        <v>87</v>
      </c>
      <c r="G33" s="21" t="str">
        <f t="shared" si="4"/>
        <v>50863.497</v>
      </c>
      <c r="H33" s="35">
        <f t="shared" si="5"/>
        <v>-4685</v>
      </c>
      <c r="I33" s="97" t="s">
        <v>166</v>
      </c>
      <c r="J33" s="98" t="s">
        <v>167</v>
      </c>
      <c r="K33" s="97">
        <v>-4685</v>
      </c>
      <c r="L33" s="97" t="s">
        <v>117</v>
      </c>
      <c r="M33" s="98" t="s">
        <v>130</v>
      </c>
      <c r="N33" s="98" t="s">
        <v>131</v>
      </c>
      <c r="O33" s="99" t="s">
        <v>119</v>
      </c>
      <c r="P33" s="99" t="s">
        <v>168</v>
      </c>
    </row>
    <row r="34" spans="1:16" ht="12.75" customHeight="1" thickBot="1" x14ac:dyDescent="0.25">
      <c r="A34" s="35" t="str">
        <f t="shared" si="0"/>
        <v> BBS 130 </v>
      </c>
      <c r="B34" s="5" t="str">
        <f t="shared" si="1"/>
        <v>I</v>
      </c>
      <c r="C34" s="35">
        <f t="shared" si="2"/>
        <v>51190.470999999998</v>
      </c>
      <c r="D34" s="21" t="str">
        <f t="shared" si="3"/>
        <v>vis</v>
      </c>
      <c r="E34" s="96">
        <f>VLOOKUP(C34,Active!C$21:E$972,3,FALSE)</f>
        <v>47059.327504567074</v>
      </c>
      <c r="F34" s="5" t="s">
        <v>87</v>
      </c>
      <c r="G34" s="21" t="str">
        <f t="shared" si="4"/>
        <v>51190.471</v>
      </c>
      <c r="H34" s="35">
        <f t="shared" si="5"/>
        <v>-4092</v>
      </c>
      <c r="I34" s="97" t="s">
        <v>169</v>
      </c>
      <c r="J34" s="98" t="s">
        <v>170</v>
      </c>
      <c r="K34" s="97">
        <v>-4092</v>
      </c>
      <c r="L34" s="97" t="s">
        <v>171</v>
      </c>
      <c r="M34" s="98" t="s">
        <v>118</v>
      </c>
      <c r="N34" s="98"/>
      <c r="O34" s="99" t="s">
        <v>136</v>
      </c>
      <c r="P34" s="99" t="s">
        <v>147</v>
      </c>
    </row>
    <row r="35" spans="1:16" ht="12.75" customHeight="1" thickBot="1" x14ac:dyDescent="0.25">
      <c r="A35" s="35" t="str">
        <f t="shared" si="0"/>
        <v> BBS 130 </v>
      </c>
      <c r="B35" s="5" t="str">
        <f t="shared" si="1"/>
        <v>I</v>
      </c>
      <c r="C35" s="35">
        <f t="shared" si="2"/>
        <v>51248.358</v>
      </c>
      <c r="D35" s="21" t="str">
        <f t="shared" si="3"/>
        <v>vis</v>
      </c>
      <c r="E35" s="96">
        <f>VLOOKUP(C35,Active!C$21:E$972,3,FALSE)</f>
        <v>47164.316377416355</v>
      </c>
      <c r="F35" s="5" t="s">
        <v>87</v>
      </c>
      <c r="G35" s="21" t="str">
        <f t="shared" si="4"/>
        <v>51248.358</v>
      </c>
      <c r="H35" s="35">
        <f t="shared" si="5"/>
        <v>-3987</v>
      </c>
      <c r="I35" s="97" t="s">
        <v>172</v>
      </c>
      <c r="J35" s="98" t="s">
        <v>173</v>
      </c>
      <c r="K35" s="97">
        <v>-3987</v>
      </c>
      <c r="L35" s="97" t="s">
        <v>150</v>
      </c>
      <c r="M35" s="98" t="s">
        <v>118</v>
      </c>
      <c r="N35" s="98"/>
      <c r="O35" s="99" t="s">
        <v>136</v>
      </c>
      <c r="P35" s="99" t="s">
        <v>147</v>
      </c>
    </row>
    <row r="36" spans="1:16" ht="12.75" customHeight="1" thickBot="1" x14ac:dyDescent="0.25">
      <c r="A36" s="35" t="str">
        <f t="shared" si="0"/>
        <v> BBS 125 </v>
      </c>
      <c r="B36" s="5" t="str">
        <f t="shared" si="1"/>
        <v>I</v>
      </c>
      <c r="C36" s="35">
        <f t="shared" si="2"/>
        <v>51925.421000000002</v>
      </c>
      <c r="D36" s="21" t="str">
        <f t="shared" si="3"/>
        <v>vis</v>
      </c>
      <c r="E36" s="96">
        <f>VLOOKUP(C36,Active!C$21:E$972,3,FALSE)</f>
        <v>48392.296428514972</v>
      </c>
      <c r="F36" s="5" t="s">
        <v>87</v>
      </c>
      <c r="G36" s="21" t="str">
        <f t="shared" si="4"/>
        <v>51925.421</v>
      </c>
      <c r="H36" s="35">
        <f t="shared" si="5"/>
        <v>-2759</v>
      </c>
      <c r="I36" s="97" t="s">
        <v>179</v>
      </c>
      <c r="J36" s="98" t="s">
        <v>180</v>
      </c>
      <c r="K36" s="97">
        <v>-2759</v>
      </c>
      <c r="L36" s="97" t="s">
        <v>181</v>
      </c>
      <c r="M36" s="98" t="s">
        <v>130</v>
      </c>
      <c r="N36" s="98" t="s">
        <v>131</v>
      </c>
      <c r="O36" s="99" t="s">
        <v>119</v>
      </c>
      <c r="P36" s="99" t="s">
        <v>182</v>
      </c>
    </row>
    <row r="37" spans="1:16" ht="12.75" customHeight="1" thickBot="1" x14ac:dyDescent="0.25">
      <c r="A37" s="35" t="str">
        <f t="shared" si="0"/>
        <v>IBVS 5502 </v>
      </c>
      <c r="B37" s="5" t="str">
        <f t="shared" si="1"/>
        <v>I</v>
      </c>
      <c r="C37" s="35">
        <f t="shared" si="2"/>
        <v>52663.693399999996</v>
      </c>
      <c r="D37" s="21" t="str">
        <f t="shared" si="3"/>
        <v>vis</v>
      </c>
      <c r="E37" s="96">
        <f>VLOOKUP(C37,Active!C$21:E$972,3,FALSE)</f>
        <v>49731.291144629569</v>
      </c>
      <c r="F37" s="5" t="s">
        <v>87</v>
      </c>
      <c r="G37" s="21" t="str">
        <f t="shared" si="4"/>
        <v>52663.6934</v>
      </c>
      <c r="H37" s="35">
        <f t="shared" si="5"/>
        <v>-1420</v>
      </c>
      <c r="I37" s="97" t="s">
        <v>183</v>
      </c>
      <c r="J37" s="98" t="s">
        <v>184</v>
      </c>
      <c r="K37" s="97">
        <v>-1420</v>
      </c>
      <c r="L37" s="97" t="s">
        <v>185</v>
      </c>
      <c r="M37" s="98" t="s">
        <v>130</v>
      </c>
      <c r="N37" s="98" t="s">
        <v>131</v>
      </c>
      <c r="O37" s="99" t="s">
        <v>186</v>
      </c>
      <c r="P37" s="100" t="s">
        <v>187</v>
      </c>
    </row>
    <row r="38" spans="1:16" ht="12.75" customHeight="1" thickBot="1" x14ac:dyDescent="0.25">
      <c r="A38" s="35" t="str">
        <f t="shared" si="0"/>
        <v> BBS 130 </v>
      </c>
      <c r="B38" s="5" t="str">
        <f t="shared" si="1"/>
        <v>I</v>
      </c>
      <c r="C38" s="35">
        <f t="shared" si="2"/>
        <v>52693.468000000001</v>
      </c>
      <c r="D38" s="21" t="str">
        <f t="shared" si="3"/>
        <v>vis</v>
      </c>
      <c r="E38" s="96">
        <f>VLOOKUP(C38,Active!C$21:E$972,3,FALSE)</f>
        <v>49785.292935939156</v>
      </c>
      <c r="F38" s="5" t="s">
        <v>87</v>
      </c>
      <c r="G38" s="21" t="str">
        <f t="shared" si="4"/>
        <v>52693.468</v>
      </c>
      <c r="H38" s="35">
        <f t="shared" si="5"/>
        <v>-1366</v>
      </c>
      <c r="I38" s="97" t="s">
        <v>193</v>
      </c>
      <c r="J38" s="98" t="s">
        <v>194</v>
      </c>
      <c r="K38" s="97">
        <v>-1366</v>
      </c>
      <c r="L38" s="97" t="s">
        <v>195</v>
      </c>
      <c r="M38" s="98" t="s">
        <v>130</v>
      </c>
      <c r="N38" s="98" t="s">
        <v>131</v>
      </c>
      <c r="O38" s="99" t="s">
        <v>119</v>
      </c>
      <c r="P38" s="99" t="s">
        <v>147</v>
      </c>
    </row>
    <row r="39" spans="1:16" ht="12.75" customHeight="1" thickBot="1" x14ac:dyDescent="0.25">
      <c r="A39" s="35" t="str">
        <f t="shared" si="0"/>
        <v> BBS 130 </v>
      </c>
      <c r="B39" s="5" t="str">
        <f t="shared" si="1"/>
        <v>II</v>
      </c>
      <c r="C39" s="35">
        <f t="shared" si="2"/>
        <v>53081.35</v>
      </c>
      <c r="D39" s="21" t="str">
        <f t="shared" si="3"/>
        <v>vis</v>
      </c>
      <c r="E39" s="96">
        <f>VLOOKUP(C39,Active!C$21:E$972,3,FALSE)</f>
        <v>50488.789299173055</v>
      </c>
      <c r="F39" s="5" t="s">
        <v>87</v>
      </c>
      <c r="G39" s="21" t="str">
        <f t="shared" si="4"/>
        <v>53081.350</v>
      </c>
      <c r="H39" s="35">
        <f t="shared" si="5"/>
        <v>-662.5</v>
      </c>
      <c r="I39" s="97" t="s">
        <v>196</v>
      </c>
      <c r="J39" s="98" t="s">
        <v>197</v>
      </c>
      <c r="K39" s="97">
        <v>-662.5</v>
      </c>
      <c r="L39" s="97" t="s">
        <v>198</v>
      </c>
      <c r="M39" s="98" t="s">
        <v>130</v>
      </c>
      <c r="N39" s="98" t="s">
        <v>131</v>
      </c>
      <c r="O39" s="99" t="s">
        <v>119</v>
      </c>
      <c r="P39" s="99" t="s">
        <v>147</v>
      </c>
    </row>
    <row r="40" spans="1:16" ht="12.75" customHeight="1" thickBot="1" x14ac:dyDescent="0.25">
      <c r="A40" s="35" t="str">
        <f t="shared" si="0"/>
        <v>BAVM 186 </v>
      </c>
      <c r="B40" s="5" t="str">
        <f t="shared" si="1"/>
        <v>II</v>
      </c>
      <c r="C40" s="35">
        <f t="shared" si="2"/>
        <v>54149.343099999998</v>
      </c>
      <c r="D40" s="21" t="str">
        <f t="shared" si="3"/>
        <v>vis</v>
      </c>
      <c r="E40" s="96">
        <f>VLOOKUP(C40,Active!C$21:E$972,3,FALSE)</f>
        <v>52425.794011453851</v>
      </c>
      <c r="F40" s="5" t="s">
        <v>87</v>
      </c>
      <c r="G40" s="21" t="str">
        <f t="shared" si="4"/>
        <v>54149.3431</v>
      </c>
      <c r="H40" s="35">
        <f t="shared" si="5"/>
        <v>1274.5</v>
      </c>
      <c r="I40" s="97" t="s">
        <v>199</v>
      </c>
      <c r="J40" s="98" t="s">
        <v>200</v>
      </c>
      <c r="K40" s="97">
        <v>1274.5</v>
      </c>
      <c r="L40" s="97" t="s">
        <v>201</v>
      </c>
      <c r="M40" s="98" t="s">
        <v>202</v>
      </c>
      <c r="N40" s="98" t="s">
        <v>203</v>
      </c>
      <c r="O40" s="99" t="s">
        <v>204</v>
      </c>
      <c r="P40" s="100" t="s">
        <v>205</v>
      </c>
    </row>
    <row r="41" spans="1:16" ht="12.75" customHeight="1" thickBot="1" x14ac:dyDescent="0.25">
      <c r="A41" s="35" t="str">
        <f t="shared" si="0"/>
        <v>BAVM 186 </v>
      </c>
      <c r="B41" s="5" t="str">
        <f t="shared" si="1"/>
        <v>I</v>
      </c>
      <c r="C41" s="35">
        <f t="shared" si="2"/>
        <v>54200.3433</v>
      </c>
      <c r="D41" s="21" t="str">
        <f t="shared" si="3"/>
        <v>vis</v>
      </c>
      <c r="E41" s="96">
        <f>VLOOKUP(C41,Active!C$21:E$972,3,FALSE)</f>
        <v>52518.292387826572</v>
      </c>
      <c r="F41" s="5" t="s">
        <v>87</v>
      </c>
      <c r="G41" s="21" t="str">
        <f t="shared" si="4"/>
        <v>54200.3433</v>
      </c>
      <c r="H41" s="35">
        <f t="shared" si="5"/>
        <v>1367</v>
      </c>
      <c r="I41" s="97" t="s">
        <v>206</v>
      </c>
      <c r="J41" s="98" t="s">
        <v>207</v>
      </c>
      <c r="K41" s="97" t="s">
        <v>208</v>
      </c>
      <c r="L41" s="97" t="s">
        <v>209</v>
      </c>
      <c r="M41" s="98" t="s">
        <v>202</v>
      </c>
      <c r="N41" s="98" t="s">
        <v>203</v>
      </c>
      <c r="O41" s="99" t="s">
        <v>204</v>
      </c>
      <c r="P41" s="100" t="s">
        <v>205</v>
      </c>
    </row>
    <row r="42" spans="1:16" ht="12.75" customHeight="1" thickBot="1" x14ac:dyDescent="0.25">
      <c r="A42" s="35" t="str">
        <f t="shared" si="0"/>
        <v>BAVM 209 </v>
      </c>
      <c r="B42" s="5" t="str">
        <f t="shared" si="1"/>
        <v>I</v>
      </c>
      <c r="C42" s="35">
        <f t="shared" si="2"/>
        <v>54829.449200000003</v>
      </c>
      <c r="D42" s="21" t="str">
        <f t="shared" si="3"/>
        <v>vis</v>
      </c>
      <c r="E42" s="96">
        <f>VLOOKUP(C42,Active!C$21:E$972,3,FALSE)</f>
        <v>53659.293292068047</v>
      </c>
      <c r="F42" s="5" t="s">
        <v>87</v>
      </c>
      <c r="G42" s="21" t="str">
        <f t="shared" si="4"/>
        <v>54829.4492</v>
      </c>
      <c r="H42" s="35">
        <f t="shared" si="5"/>
        <v>2508</v>
      </c>
      <c r="I42" s="97" t="s">
        <v>210</v>
      </c>
      <c r="J42" s="98" t="s">
        <v>211</v>
      </c>
      <c r="K42" s="97" t="s">
        <v>212</v>
      </c>
      <c r="L42" s="97" t="s">
        <v>213</v>
      </c>
      <c r="M42" s="98" t="s">
        <v>202</v>
      </c>
      <c r="N42" s="98" t="s">
        <v>214</v>
      </c>
      <c r="O42" s="99" t="s">
        <v>215</v>
      </c>
      <c r="P42" s="100" t="s">
        <v>216</v>
      </c>
    </row>
    <row r="43" spans="1:16" ht="12.75" customHeight="1" thickBot="1" x14ac:dyDescent="0.25">
      <c r="A43" s="35" t="str">
        <f t="shared" si="0"/>
        <v>IBVS 5894 </v>
      </c>
      <c r="B43" s="5" t="str">
        <f t="shared" si="1"/>
        <v>I</v>
      </c>
      <c r="C43" s="35">
        <f t="shared" si="2"/>
        <v>54891.753799999999</v>
      </c>
      <c r="D43" s="21" t="str">
        <f t="shared" si="3"/>
        <v>vis</v>
      </c>
      <c r="E43" s="96">
        <f>VLOOKUP(C43,Active!C$21:E$972,3,FALSE)</f>
        <v>53772.294306584678</v>
      </c>
      <c r="F43" s="5" t="s">
        <v>87</v>
      </c>
      <c r="G43" s="21" t="str">
        <f t="shared" si="4"/>
        <v>54891.7538</v>
      </c>
      <c r="H43" s="35">
        <f t="shared" si="5"/>
        <v>2621</v>
      </c>
      <c r="I43" s="97" t="s">
        <v>217</v>
      </c>
      <c r="J43" s="98" t="s">
        <v>218</v>
      </c>
      <c r="K43" s="97" t="s">
        <v>219</v>
      </c>
      <c r="L43" s="97" t="s">
        <v>201</v>
      </c>
      <c r="M43" s="98" t="s">
        <v>202</v>
      </c>
      <c r="N43" s="98" t="s">
        <v>87</v>
      </c>
      <c r="O43" s="99" t="s">
        <v>220</v>
      </c>
      <c r="P43" s="100" t="s">
        <v>221</v>
      </c>
    </row>
    <row r="44" spans="1:16" ht="12.75" customHeight="1" thickBot="1" x14ac:dyDescent="0.25">
      <c r="A44" s="35" t="str">
        <f t="shared" si="0"/>
        <v>IBVS 5938 </v>
      </c>
      <c r="B44" s="5" t="str">
        <f t="shared" si="1"/>
        <v>II</v>
      </c>
      <c r="C44" s="35">
        <f t="shared" si="2"/>
        <v>54925.660199999998</v>
      </c>
      <c r="D44" s="21" t="str">
        <f t="shared" si="3"/>
        <v>vis</v>
      </c>
      <c r="E44" s="96">
        <f>VLOOKUP(C44,Active!C$21:E$972,3,FALSE)</f>
        <v>53833.789887947962</v>
      </c>
      <c r="F44" s="5" t="s">
        <v>87</v>
      </c>
      <c r="G44" s="21" t="str">
        <f t="shared" si="4"/>
        <v>54925.6602</v>
      </c>
      <c r="H44" s="35">
        <f t="shared" si="5"/>
        <v>2682.5</v>
      </c>
      <c r="I44" s="97" t="s">
        <v>222</v>
      </c>
      <c r="J44" s="98" t="s">
        <v>223</v>
      </c>
      <c r="K44" s="97" t="s">
        <v>224</v>
      </c>
      <c r="L44" s="97" t="s">
        <v>225</v>
      </c>
      <c r="M44" s="98" t="s">
        <v>202</v>
      </c>
      <c r="N44" s="98" t="s">
        <v>87</v>
      </c>
      <c r="O44" s="99" t="s">
        <v>186</v>
      </c>
      <c r="P44" s="100" t="s">
        <v>226</v>
      </c>
    </row>
    <row r="45" spans="1:16" ht="12.75" customHeight="1" thickBot="1" x14ac:dyDescent="0.25">
      <c r="A45" s="35" t="str">
        <f t="shared" si="0"/>
        <v>IBVS 5945 </v>
      </c>
      <c r="B45" s="5" t="str">
        <f t="shared" si="1"/>
        <v>I</v>
      </c>
      <c r="C45" s="35">
        <f t="shared" si="2"/>
        <v>55277.707600000002</v>
      </c>
      <c r="D45" s="21" t="str">
        <f t="shared" si="3"/>
        <v>vis</v>
      </c>
      <c r="E45" s="96">
        <f>VLOOKUP(C45,Active!C$21:E$972,3,FALSE)</f>
        <v>54472.293519428553</v>
      </c>
      <c r="F45" s="5" t="s">
        <v>87</v>
      </c>
      <c r="G45" s="21" t="str">
        <f t="shared" si="4"/>
        <v>55277.7076</v>
      </c>
      <c r="H45" s="35">
        <f t="shared" si="5"/>
        <v>3321</v>
      </c>
      <c r="I45" s="97" t="s">
        <v>227</v>
      </c>
      <c r="J45" s="98" t="s">
        <v>228</v>
      </c>
      <c r="K45" s="97" t="s">
        <v>229</v>
      </c>
      <c r="L45" s="97" t="s">
        <v>230</v>
      </c>
      <c r="M45" s="98" t="s">
        <v>202</v>
      </c>
      <c r="N45" s="98" t="s">
        <v>87</v>
      </c>
      <c r="O45" s="99" t="s">
        <v>220</v>
      </c>
      <c r="P45" s="100" t="s">
        <v>231</v>
      </c>
    </row>
    <row r="46" spans="1:16" ht="12.75" customHeight="1" thickBot="1" x14ac:dyDescent="0.25">
      <c r="A46" s="35" t="str">
        <f t="shared" si="0"/>
        <v>IBVS 5992 </v>
      </c>
      <c r="B46" s="5" t="str">
        <f t="shared" si="1"/>
        <v>I</v>
      </c>
      <c r="C46" s="35">
        <f t="shared" si="2"/>
        <v>55615.692999999999</v>
      </c>
      <c r="D46" s="21" t="str">
        <f t="shared" si="3"/>
        <v>vis</v>
      </c>
      <c r="E46" s="96">
        <f>VLOOKUP(C46,Active!C$21:E$972,3,FALSE)</f>
        <v>55085.293090757339</v>
      </c>
      <c r="F46" s="5" t="s">
        <v>87</v>
      </c>
      <c r="G46" s="21" t="str">
        <f t="shared" si="4"/>
        <v>55615.6930</v>
      </c>
      <c r="H46" s="35">
        <f t="shared" si="5"/>
        <v>3934</v>
      </c>
      <c r="I46" s="97" t="s">
        <v>232</v>
      </c>
      <c r="J46" s="98" t="s">
        <v>233</v>
      </c>
      <c r="K46" s="97" t="s">
        <v>234</v>
      </c>
      <c r="L46" s="97" t="s">
        <v>235</v>
      </c>
      <c r="M46" s="98" t="s">
        <v>202</v>
      </c>
      <c r="N46" s="98" t="s">
        <v>87</v>
      </c>
      <c r="O46" s="99" t="s">
        <v>220</v>
      </c>
      <c r="P46" s="100" t="s">
        <v>236</v>
      </c>
    </row>
    <row r="47" spans="1:16" ht="12.75" customHeight="1" thickBot="1" x14ac:dyDescent="0.25">
      <c r="A47" s="35" t="str">
        <f t="shared" si="0"/>
        <v>BAVM 220 </v>
      </c>
      <c r="B47" s="5" t="str">
        <f t="shared" si="1"/>
        <v>II</v>
      </c>
      <c r="C47" s="35">
        <f t="shared" si="2"/>
        <v>55621.482199999999</v>
      </c>
      <c r="D47" s="21" t="str">
        <f t="shared" si="3"/>
        <v>vis</v>
      </c>
      <c r="E47" s="96">
        <f>VLOOKUP(C47,Active!C$21:E$972,3,FALSE)</f>
        <v>55095.792884885537</v>
      </c>
      <c r="F47" s="5" t="s">
        <v>87</v>
      </c>
      <c r="G47" s="21" t="str">
        <f t="shared" si="4"/>
        <v>55621.4822</v>
      </c>
      <c r="H47" s="35">
        <f t="shared" si="5"/>
        <v>3944.5</v>
      </c>
      <c r="I47" s="97" t="s">
        <v>237</v>
      </c>
      <c r="J47" s="98" t="s">
        <v>238</v>
      </c>
      <c r="K47" s="97" t="s">
        <v>239</v>
      </c>
      <c r="L47" s="97" t="s">
        <v>209</v>
      </c>
      <c r="M47" s="98" t="s">
        <v>202</v>
      </c>
      <c r="N47" s="98" t="s">
        <v>203</v>
      </c>
      <c r="O47" s="99" t="s">
        <v>204</v>
      </c>
      <c r="P47" s="100" t="s">
        <v>240</v>
      </c>
    </row>
    <row r="48" spans="1:16" ht="12.75" customHeight="1" thickBot="1" x14ac:dyDescent="0.25">
      <c r="A48" s="35" t="str">
        <f t="shared" si="0"/>
        <v>BAVM 220 </v>
      </c>
      <c r="B48" s="5" t="str">
        <f t="shared" si="1"/>
        <v>II</v>
      </c>
      <c r="C48" s="35">
        <f t="shared" si="2"/>
        <v>55625.342900000003</v>
      </c>
      <c r="D48" s="21" t="str">
        <f t="shared" si="3"/>
        <v>vis</v>
      </c>
      <c r="E48" s="96">
        <f>VLOOKUP(C48,Active!C$21:E$972,3,FALSE)</f>
        <v>55102.79498451775</v>
      </c>
      <c r="F48" s="5" t="s">
        <v>87</v>
      </c>
      <c r="G48" s="21" t="str">
        <f t="shared" si="4"/>
        <v>55625.3429</v>
      </c>
      <c r="H48" s="35">
        <f t="shared" si="5"/>
        <v>3951.5</v>
      </c>
      <c r="I48" s="97" t="s">
        <v>241</v>
      </c>
      <c r="J48" s="98" t="s">
        <v>242</v>
      </c>
      <c r="K48" s="97" t="s">
        <v>243</v>
      </c>
      <c r="L48" s="97" t="s">
        <v>244</v>
      </c>
      <c r="M48" s="98" t="s">
        <v>202</v>
      </c>
      <c r="N48" s="98" t="s">
        <v>203</v>
      </c>
      <c r="O48" s="99" t="s">
        <v>204</v>
      </c>
      <c r="P48" s="100" t="s">
        <v>240</v>
      </c>
    </row>
    <row r="49" spans="1:16" ht="12.75" customHeight="1" thickBot="1" x14ac:dyDescent="0.25">
      <c r="A49" s="35" t="str">
        <f t="shared" si="0"/>
        <v>IBVS 6029 </v>
      </c>
      <c r="B49" s="5" t="str">
        <f t="shared" si="1"/>
        <v>I</v>
      </c>
      <c r="C49" s="35">
        <f t="shared" si="2"/>
        <v>55980.697099999998</v>
      </c>
      <c r="D49" s="21" t="str">
        <f t="shared" si="3"/>
        <v>vis</v>
      </c>
      <c r="E49" s="96">
        <f>VLOOKUP(C49,Active!C$21:E$972,3,FALSE)</f>
        <v>55747.296114654971</v>
      </c>
      <c r="F49" s="5" t="s">
        <v>87</v>
      </c>
      <c r="G49" s="21" t="str">
        <f t="shared" si="4"/>
        <v>55980.6971</v>
      </c>
      <c r="H49" s="35">
        <f t="shared" si="5"/>
        <v>4596</v>
      </c>
      <c r="I49" s="97" t="s">
        <v>245</v>
      </c>
      <c r="J49" s="98" t="s">
        <v>246</v>
      </c>
      <c r="K49" s="97" t="s">
        <v>247</v>
      </c>
      <c r="L49" s="97" t="s">
        <v>248</v>
      </c>
      <c r="M49" s="98" t="s">
        <v>202</v>
      </c>
      <c r="N49" s="98" t="s">
        <v>87</v>
      </c>
      <c r="O49" s="99" t="s">
        <v>220</v>
      </c>
      <c r="P49" s="100" t="s">
        <v>249</v>
      </c>
    </row>
    <row r="50" spans="1:16" ht="12.75" customHeight="1" thickBot="1" x14ac:dyDescent="0.25">
      <c r="A50" s="35" t="str">
        <f t="shared" si="0"/>
        <v>IBVS 6131 </v>
      </c>
      <c r="B50" s="5" t="str">
        <f t="shared" si="1"/>
        <v>II</v>
      </c>
      <c r="C50" s="35">
        <f t="shared" si="2"/>
        <v>56697.744899999998</v>
      </c>
      <c r="D50" s="21" t="str">
        <f t="shared" si="3"/>
        <v>vis</v>
      </c>
      <c r="E50" s="96">
        <f>VLOOKUP(C50,Active!C$21:E$972,3,FALSE)</f>
        <v>57047.796059392989</v>
      </c>
      <c r="F50" s="5" t="s">
        <v>87</v>
      </c>
      <c r="G50" s="21" t="str">
        <f t="shared" si="4"/>
        <v>56697.7449</v>
      </c>
      <c r="H50" s="35">
        <f t="shared" si="5"/>
        <v>5896.5</v>
      </c>
      <c r="I50" s="97" t="s">
        <v>250</v>
      </c>
      <c r="J50" s="98" t="s">
        <v>251</v>
      </c>
      <c r="K50" s="97" t="s">
        <v>252</v>
      </c>
      <c r="L50" s="97" t="s">
        <v>253</v>
      </c>
      <c r="M50" s="98" t="s">
        <v>202</v>
      </c>
      <c r="N50" s="98" t="s">
        <v>79</v>
      </c>
      <c r="O50" s="99" t="s">
        <v>191</v>
      </c>
      <c r="P50" s="100" t="s">
        <v>254</v>
      </c>
    </row>
    <row r="51" spans="1:16" ht="12.75" customHeight="1" thickBot="1" x14ac:dyDescent="0.25">
      <c r="A51" s="35" t="str">
        <f t="shared" si="0"/>
        <v>BAVM 238 </v>
      </c>
      <c r="B51" s="5" t="str">
        <f t="shared" si="1"/>
        <v>II</v>
      </c>
      <c r="C51" s="35">
        <f t="shared" si="2"/>
        <v>56725.314100000003</v>
      </c>
      <c r="D51" s="21" t="str">
        <f t="shared" si="3"/>
        <v>vis</v>
      </c>
      <c r="E51" s="96">
        <f>VLOOKUP(C51,Active!C$21:E$972,3,FALSE)</f>
        <v>57097.797946403138</v>
      </c>
      <c r="F51" s="5" t="s">
        <v>87</v>
      </c>
      <c r="G51" s="21" t="str">
        <f t="shared" si="4"/>
        <v>56725.3141</v>
      </c>
      <c r="H51" s="35">
        <f t="shared" si="5"/>
        <v>5946.5</v>
      </c>
      <c r="I51" s="97" t="s">
        <v>255</v>
      </c>
      <c r="J51" s="98" t="s">
        <v>256</v>
      </c>
      <c r="K51" s="97" t="s">
        <v>257</v>
      </c>
      <c r="L51" s="97" t="s">
        <v>258</v>
      </c>
      <c r="M51" s="98" t="s">
        <v>202</v>
      </c>
      <c r="N51" s="98" t="s">
        <v>203</v>
      </c>
      <c r="O51" s="99" t="s">
        <v>204</v>
      </c>
      <c r="P51" s="100" t="s">
        <v>259</v>
      </c>
    </row>
    <row r="52" spans="1:16" ht="12.75" customHeight="1" thickBot="1" x14ac:dyDescent="0.25">
      <c r="A52" s="35" t="str">
        <f t="shared" si="0"/>
        <v>BAVM 239 </v>
      </c>
      <c r="B52" s="5" t="str">
        <f t="shared" si="1"/>
        <v>II</v>
      </c>
      <c r="C52" s="35">
        <f t="shared" si="2"/>
        <v>57074.326399999998</v>
      </c>
      <c r="D52" s="21" t="str">
        <f t="shared" si="3"/>
        <v>vis</v>
      </c>
      <c r="E52" s="96">
        <f>VLOOKUP(C52,Active!C$21:E$972,3,FALSE)</f>
        <v>57730.796857860478</v>
      </c>
      <c r="F52" s="5" t="s">
        <v>87</v>
      </c>
      <c r="G52" s="21" t="str">
        <f t="shared" si="4"/>
        <v>57074.3264</v>
      </c>
      <c r="H52" s="35">
        <f t="shared" si="5"/>
        <v>6579.5</v>
      </c>
      <c r="I52" s="97" t="s">
        <v>260</v>
      </c>
      <c r="J52" s="98" t="s">
        <v>261</v>
      </c>
      <c r="K52" s="97" t="s">
        <v>262</v>
      </c>
      <c r="L52" s="97" t="s">
        <v>263</v>
      </c>
      <c r="M52" s="98" t="s">
        <v>202</v>
      </c>
      <c r="N52" s="98" t="s">
        <v>203</v>
      </c>
      <c r="O52" s="99" t="s">
        <v>204</v>
      </c>
      <c r="P52" s="100" t="s">
        <v>264</v>
      </c>
    </row>
    <row r="53" spans="1:16" ht="12.75" customHeight="1" thickBot="1" x14ac:dyDescent="0.25">
      <c r="A53" s="35" t="str">
        <f t="shared" si="0"/>
        <v>IBVS 5040 </v>
      </c>
      <c r="B53" s="5" t="str">
        <f t="shared" si="1"/>
        <v>I</v>
      </c>
      <c r="C53" s="35">
        <f t="shared" si="2"/>
        <v>51887.929199999999</v>
      </c>
      <c r="D53" s="21" t="str">
        <f t="shared" si="3"/>
        <v>vis</v>
      </c>
      <c r="E53" s="96" t="e">
        <f>VLOOKUP(C53,Active!C$21:E$972,3,FALSE)</f>
        <v>#N/A</v>
      </c>
      <c r="F53" s="5" t="s">
        <v>87</v>
      </c>
      <c r="G53" s="21" t="str">
        <f t="shared" si="4"/>
        <v>51887.9292</v>
      </c>
      <c r="H53" s="35">
        <f t="shared" si="5"/>
        <v>-2827</v>
      </c>
      <c r="I53" s="97" t="s">
        <v>174</v>
      </c>
      <c r="J53" s="98" t="s">
        <v>175</v>
      </c>
      <c r="K53" s="97">
        <v>-2827</v>
      </c>
      <c r="L53" s="97" t="s">
        <v>176</v>
      </c>
      <c r="M53" s="98" t="s">
        <v>130</v>
      </c>
      <c r="N53" s="98" t="s">
        <v>131</v>
      </c>
      <c r="O53" s="99" t="s">
        <v>177</v>
      </c>
      <c r="P53" s="100" t="s">
        <v>178</v>
      </c>
    </row>
    <row r="54" spans="1:16" ht="12.75" customHeight="1" thickBot="1" x14ac:dyDescent="0.25">
      <c r="A54" s="35" t="str">
        <f t="shared" si="0"/>
        <v>IBVS 5493 </v>
      </c>
      <c r="B54" s="5" t="str">
        <f t="shared" si="1"/>
        <v>II</v>
      </c>
      <c r="C54" s="35">
        <f t="shared" si="2"/>
        <v>52667.827299999997</v>
      </c>
      <c r="D54" s="21" t="str">
        <f t="shared" si="3"/>
        <v>vis</v>
      </c>
      <c r="E54" s="96" t="e">
        <f>VLOOKUP(C54,Active!C$21:E$972,3,FALSE)</f>
        <v>#N/A</v>
      </c>
      <c r="F54" s="5" t="s">
        <v>87</v>
      </c>
      <c r="G54" s="21" t="str">
        <f t="shared" si="4"/>
        <v>52667.8273</v>
      </c>
      <c r="H54" s="35">
        <f t="shared" si="5"/>
        <v>-1412.5</v>
      </c>
      <c r="I54" s="97" t="s">
        <v>188</v>
      </c>
      <c r="J54" s="98" t="s">
        <v>189</v>
      </c>
      <c r="K54" s="97">
        <v>-1412.5</v>
      </c>
      <c r="L54" s="97" t="s">
        <v>190</v>
      </c>
      <c r="M54" s="98" t="s">
        <v>130</v>
      </c>
      <c r="N54" s="98" t="s">
        <v>131</v>
      </c>
      <c r="O54" s="99" t="s">
        <v>191</v>
      </c>
      <c r="P54" s="100" t="s">
        <v>192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</sheetData>
  <phoneticPr fontId="8" type="noConversion"/>
  <hyperlinks>
    <hyperlink ref="P53" r:id="rId1" display="http://www.konkoly.hu/cgi-bin/IBVS?5040" xr:uid="{00000000-0004-0000-0300-000000000000}"/>
    <hyperlink ref="P37" r:id="rId2" display="http://www.konkoly.hu/cgi-bin/IBVS?5502" xr:uid="{00000000-0004-0000-0300-000001000000}"/>
    <hyperlink ref="P54" r:id="rId3" display="http://www.konkoly.hu/cgi-bin/IBVS?5493" xr:uid="{00000000-0004-0000-0300-000002000000}"/>
    <hyperlink ref="P40" r:id="rId4" display="http://www.bav-astro.de/sfs/BAVM_link.php?BAVMnr=186" xr:uid="{00000000-0004-0000-0300-000003000000}"/>
    <hyperlink ref="P41" r:id="rId5" display="http://www.bav-astro.de/sfs/BAVM_link.php?BAVMnr=186" xr:uid="{00000000-0004-0000-0300-000004000000}"/>
    <hyperlink ref="P42" r:id="rId6" display="http://www.bav-astro.de/sfs/BAVM_link.php?BAVMnr=209" xr:uid="{00000000-0004-0000-0300-000005000000}"/>
    <hyperlink ref="P43" r:id="rId7" display="http://www.konkoly.hu/cgi-bin/IBVS?5894" xr:uid="{00000000-0004-0000-0300-000006000000}"/>
    <hyperlink ref="P44" r:id="rId8" display="http://www.konkoly.hu/cgi-bin/IBVS?5938" xr:uid="{00000000-0004-0000-0300-000007000000}"/>
    <hyperlink ref="P45" r:id="rId9" display="http://www.konkoly.hu/cgi-bin/IBVS?5945" xr:uid="{00000000-0004-0000-0300-000008000000}"/>
    <hyperlink ref="P46" r:id="rId10" display="http://www.konkoly.hu/cgi-bin/IBVS?5992" xr:uid="{00000000-0004-0000-0300-000009000000}"/>
    <hyperlink ref="P47" r:id="rId11" display="http://www.bav-astro.de/sfs/BAVM_link.php?BAVMnr=220" xr:uid="{00000000-0004-0000-0300-00000A000000}"/>
    <hyperlink ref="P48" r:id="rId12" display="http://www.bav-astro.de/sfs/BAVM_link.php?BAVMnr=220" xr:uid="{00000000-0004-0000-0300-00000B000000}"/>
    <hyperlink ref="P49" r:id="rId13" display="http://www.konkoly.hu/cgi-bin/IBVS?6029" xr:uid="{00000000-0004-0000-0300-00000C000000}"/>
    <hyperlink ref="P50" r:id="rId14" display="http://www.konkoly.hu/cgi-bin/IBVS?6131" xr:uid="{00000000-0004-0000-0300-00000D000000}"/>
    <hyperlink ref="P51" r:id="rId15" display="http://www.bav-astro.de/sfs/BAVM_link.php?BAVMnr=238" xr:uid="{00000000-0004-0000-0300-00000E000000}"/>
    <hyperlink ref="P52" r:id="rId16" display="http://www.bav-astro.de/sfs/BAVM_link.php?BAVMnr=239" xr:uid="{00000000-0004-0000-0300-00000F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2.1614763680324955</v>
      </c>
      <c r="D11" s="5"/>
    </row>
    <row r="12" spans="1:18" x14ac:dyDescent="0.2">
      <c r="A12" t="s">
        <v>17</v>
      </c>
      <c r="C12">
        <f>SLOPE(G21:G993,$F21:$F993)</f>
        <v>-9.6242548553424599E-5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1.902065856451491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O21">
        <f t="shared" ref="O21:O45" si="1">+C$11+C$12*$F21</f>
        <v>2.1614763680324955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ref="G22:G45" si="3">C22-($C$7+$C$8*$F22)</f>
        <v>-0.44830000000365544</v>
      </c>
      <c r="N22">
        <f>+G22</f>
        <v>-0.44830000000365544</v>
      </c>
      <c r="O22">
        <f t="shared" si="1"/>
        <v>-0.38510146669111922</v>
      </c>
      <c r="Q22" s="1">
        <f t="shared" si="2"/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3"/>
        <v>-0.53987499999493593</v>
      </c>
      <c r="N23">
        <f>+G23</f>
        <v>-0.53987499999493593</v>
      </c>
      <c r="O23">
        <f t="shared" si="1"/>
        <v>-0.38514958796539611</v>
      </c>
      <c r="Q23" s="1">
        <f t="shared" si="2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3"/>
        <v>-0.59475000000384171</v>
      </c>
      <c r="I24">
        <f t="shared" ref="I24:I32" si="6">+G24</f>
        <v>-0.59475000000384171</v>
      </c>
      <c r="O24">
        <f t="shared" si="1"/>
        <v>-0.61271509401996838</v>
      </c>
      <c r="Q24" s="1">
        <f t="shared" si="2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3"/>
        <v>-0.6236750000025495</v>
      </c>
      <c r="I25">
        <f t="shared" si="6"/>
        <v>-0.6236750000025495</v>
      </c>
      <c r="O25">
        <f t="shared" si="1"/>
        <v>-0.61285945784279861</v>
      </c>
      <c r="Q25" s="1">
        <f t="shared" si="2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3"/>
        <v>-0.63927500000136206</v>
      </c>
      <c r="I26">
        <f t="shared" si="6"/>
        <v>-0.63927500000136206</v>
      </c>
      <c r="O26">
        <f t="shared" si="1"/>
        <v>-0.6136293982312262</v>
      </c>
      <c r="Q26" s="1">
        <f t="shared" si="2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3"/>
        <v>-0.57340000000112923</v>
      </c>
      <c r="I27">
        <f t="shared" si="6"/>
        <v>-0.57340000000112923</v>
      </c>
      <c r="O27">
        <f t="shared" si="1"/>
        <v>-0.70770648944219872</v>
      </c>
      <c r="Q27" s="1">
        <f t="shared" si="2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3"/>
        <v>-0.93982499999401625</v>
      </c>
      <c r="I28">
        <f t="shared" si="6"/>
        <v>-0.93982499999401625</v>
      </c>
      <c r="O28">
        <f t="shared" si="1"/>
        <v>-0.74731029817193262</v>
      </c>
      <c r="Q28" s="1">
        <f t="shared" si="2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3"/>
        <v>-0.93027499999880092</v>
      </c>
      <c r="I29">
        <f t="shared" si="6"/>
        <v>-0.93027499999880092</v>
      </c>
      <c r="O29">
        <f t="shared" si="1"/>
        <v>-0.7522186681481573</v>
      </c>
      <c r="Q29" s="1">
        <f t="shared" si="2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3"/>
        <v>-0.57604999999603024</v>
      </c>
      <c r="I30">
        <f t="shared" si="6"/>
        <v>-0.57604999999603024</v>
      </c>
      <c r="O30">
        <f t="shared" si="1"/>
        <v>-0.75457661058771652</v>
      </c>
      <c r="Q30" s="1">
        <f t="shared" si="2"/>
        <v>33310.936999999998</v>
      </c>
      <c r="R30">
        <f t="shared" si="4"/>
        <v>3.1871750689355591E-2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3"/>
        <v>-0.88517499999579741</v>
      </c>
      <c r="I31">
        <f t="shared" si="6"/>
        <v>-0.88517499999579741</v>
      </c>
      <c r="O31">
        <f t="shared" si="1"/>
        <v>-0.84480399985655197</v>
      </c>
      <c r="Q31" s="1">
        <f t="shared" si="2"/>
        <v>34024.955999999998</v>
      </c>
      <c r="R31">
        <f t="shared" si="4"/>
        <v>1.6298176522429552E-3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3"/>
        <v>-0.78272499999729916</v>
      </c>
      <c r="I32">
        <f t="shared" si="6"/>
        <v>-0.78272499999729916</v>
      </c>
      <c r="O32">
        <f t="shared" si="1"/>
        <v>-0.89379145707024499</v>
      </c>
      <c r="Q32" s="1">
        <f t="shared" si="2"/>
        <v>34412.891000000003</v>
      </c>
      <c r="R32">
        <f t="shared" si="4"/>
        <v>1.2335757886736517E-2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3"/>
        <v>-0.81472499999654246</v>
      </c>
      <c r="N33">
        <f>+G33</f>
        <v>-0.81472499999654246</v>
      </c>
      <c r="O33">
        <f t="shared" si="1"/>
        <v>-0.94191273134695752</v>
      </c>
      <c r="Q33" s="1">
        <f t="shared" si="2"/>
        <v>34793.834000000003</v>
      </c>
      <c r="R33">
        <f t="shared" si="4"/>
        <v>1.6176719006065352E-2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3"/>
        <v>-0.76174999999784632</v>
      </c>
      <c r="I34">
        <f>+G34</f>
        <v>-0.76174999999784632</v>
      </c>
      <c r="O34">
        <f t="shared" si="1"/>
        <v>-1.0746793270764066</v>
      </c>
      <c r="Q34" s="1">
        <f t="shared" si="2"/>
        <v>35844.997000000003</v>
      </c>
      <c r="R34">
        <f t="shared" si="4"/>
        <v>9.792476374584054E-2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3"/>
        <v>-0.59024999999382999</v>
      </c>
      <c r="N35">
        <f>+G35</f>
        <v>-0.59024999999382999</v>
      </c>
      <c r="O35">
        <f t="shared" si="1"/>
        <v>-1.0756417525619408</v>
      </c>
      <c r="Q35" s="1">
        <f t="shared" si="2"/>
        <v>35852.788</v>
      </c>
      <c r="R35">
        <f t="shared" si="4"/>
        <v>0.23560515346114214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3"/>
        <v>-0.77426077496056678</v>
      </c>
      <c r="K36">
        <f>+G36</f>
        <v>-0.77426077496056678</v>
      </c>
      <c r="O36">
        <f t="shared" si="1"/>
        <v>-1.2040774336064861</v>
      </c>
      <c r="Q36" s="1">
        <f t="shared" si="2"/>
        <v>36869.42626422504</v>
      </c>
      <c r="R36">
        <f t="shared" si="4"/>
        <v>0.18474236004954275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3"/>
        <v>-0.72906230189983035</v>
      </c>
      <c r="K37">
        <f>+G37</f>
        <v>-0.72906230189983035</v>
      </c>
      <c r="O37">
        <f t="shared" si="1"/>
        <v>-1.3025816820509162</v>
      </c>
      <c r="Q37" s="1">
        <f t="shared" si="2"/>
        <v>37649.327287698099</v>
      </c>
      <c r="R37">
        <f t="shared" si="4"/>
        <v>0.32892447940888569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3"/>
        <v>-0.9277250000013737</v>
      </c>
      <c r="J38">
        <f t="shared" ref="J38:J45" si="7">+G38</f>
        <v>-0.9277250000013737</v>
      </c>
      <c r="O38">
        <f t="shared" si="1"/>
        <v>-0.83989562988032729</v>
      </c>
      <c r="Q38" s="1">
        <f t="shared" si="2"/>
        <v>33986.053999999996</v>
      </c>
      <c r="R38">
        <f t="shared" si="4"/>
        <v>7.7139982558597602E-3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3"/>
        <v>-1.1025000000008731</v>
      </c>
      <c r="J39">
        <f t="shared" si="7"/>
        <v>-1.1025000000008731</v>
      </c>
      <c r="O39">
        <f t="shared" si="1"/>
        <v>-1.0713108378770366</v>
      </c>
      <c r="Q39" s="1">
        <f t="shared" si="2"/>
        <v>35817.987999999998</v>
      </c>
      <c r="R39">
        <f t="shared" si="4"/>
        <v>9.7276383398695661E-4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3"/>
        <v>-1.0918000000019674</v>
      </c>
      <c r="J40">
        <f t="shared" si="7"/>
        <v>-1.0918000000019674</v>
      </c>
      <c r="O40">
        <f t="shared" si="1"/>
        <v>-1.0745830845278532</v>
      </c>
      <c r="Q40" s="1">
        <f t="shared" si="2"/>
        <v>35843.904999999999</v>
      </c>
      <c r="R40">
        <f t="shared" si="4"/>
        <v>2.9642217844279268E-4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3"/>
        <v>-1.0452750000040396</v>
      </c>
      <c r="J41">
        <f t="shared" si="7"/>
        <v>-1.0452750000040396</v>
      </c>
      <c r="O41">
        <f t="shared" si="1"/>
        <v>-1.1160155016801023</v>
      </c>
      <c r="Q41" s="1">
        <f t="shared" si="2"/>
        <v>36171.970999999998</v>
      </c>
      <c r="R41">
        <f t="shared" si="4"/>
        <v>5.0042185773810323E-3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3"/>
        <v>-1.4474499999996624</v>
      </c>
      <c r="J42">
        <f t="shared" si="7"/>
        <v>-1.4474499999996624</v>
      </c>
      <c r="O42">
        <f t="shared" si="1"/>
        <v>-1.1233780566444396</v>
      </c>
      <c r="Q42" s="1">
        <f t="shared" si="2"/>
        <v>36229.858</v>
      </c>
      <c r="R42">
        <f t="shared" si="4"/>
        <v>0.10502262447003075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3"/>
        <v>-1.434175000002142</v>
      </c>
      <c r="J43">
        <f t="shared" si="7"/>
        <v>-1.434175000002142</v>
      </c>
      <c r="O43">
        <f t="shared" si="1"/>
        <v>-1.3021485905824255</v>
      </c>
      <c r="Q43" s="1">
        <f t="shared" si="2"/>
        <v>37645.193399999996</v>
      </c>
      <c r="R43">
        <f t="shared" si="4"/>
        <v>1.743097278426262E-2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3"/>
        <v>-1.756600000000617</v>
      </c>
      <c r="J44">
        <f t="shared" si="7"/>
        <v>-1.756600000000617</v>
      </c>
      <c r="O44">
        <f t="shared" si="1"/>
        <v>-1.3059501712502861</v>
      </c>
      <c r="Q44" s="1">
        <f t="shared" si="2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3"/>
        <v>-2.0881250000020373</v>
      </c>
      <c r="J45">
        <f t="shared" si="7"/>
        <v>-2.0881250000020373</v>
      </c>
      <c r="O45">
        <f t="shared" si="1"/>
        <v>-1.3549857497382556</v>
      </c>
      <c r="Q45" s="1">
        <f t="shared" si="2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2.161476368032496</v>
      </c>
      <c r="D11" s="5"/>
    </row>
    <row r="12" spans="1:18" x14ac:dyDescent="0.2">
      <c r="A12" t="s">
        <v>17</v>
      </c>
      <c r="C12">
        <f>SLOPE(G21:G993,$F21:$F993)</f>
        <v>-9.6242548553424612E-5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1.9020658564514905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>
        <f>ROUND(2*E21,0)/2</f>
        <v>0</v>
      </c>
      <c r="H21">
        <v>0</v>
      </c>
      <c r="O21">
        <f>+C$11+C$12*$F21</f>
        <v>2.161476368032496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 s="36">
        <f>ROUND(2*E22,0)/2+0.5</f>
        <v>26460</v>
      </c>
      <c r="G22">
        <f t="shared" ref="G22:G45" si="1">C22-($C$7+$C$8*$F22)</f>
        <v>-0.44830000000365544</v>
      </c>
      <c r="N22">
        <f>+G22</f>
        <v>-0.44830000000365544</v>
      </c>
      <c r="O22">
        <f t="shared" ref="O22:O45" si="2">+C$11+C$12*$F22</f>
        <v>-0.38510146669111922</v>
      </c>
      <c r="Q22" s="1">
        <f t="shared" ref="Q22:Q45" si="3">+C22-15018.5</f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-0.38514958796539611</v>
      </c>
      <c r="Q23" s="1">
        <f t="shared" si="3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4" si="5">ROUND(2*E24,0)/2+1</f>
        <v>28825</v>
      </c>
      <c r="G24">
        <f t="shared" si="1"/>
        <v>-0.59475000000384171</v>
      </c>
      <c r="I24">
        <f t="shared" ref="I24:I30" si="6">+G24</f>
        <v>-0.59475000000384171</v>
      </c>
      <c r="O24">
        <f t="shared" si="2"/>
        <v>-0.61271509401996838</v>
      </c>
      <c r="Q24" s="1">
        <f t="shared" si="3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-0.61285945784279861</v>
      </c>
      <c r="Q25" s="1">
        <f t="shared" si="3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-0.6136293982312262</v>
      </c>
      <c r="Q26" s="1">
        <f t="shared" si="3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-0.70770648944219872</v>
      </c>
      <c r="Q27" s="1">
        <f t="shared" si="3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-0.74731029817193262</v>
      </c>
      <c r="Q28" s="1">
        <f t="shared" si="3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-0.7522186681481573</v>
      </c>
      <c r="Q29" s="1">
        <f t="shared" si="3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-0.75457661058771652</v>
      </c>
      <c r="Q30" s="1">
        <f t="shared" si="3"/>
        <v>33310.936999999998</v>
      </c>
      <c r="R30">
        <f t="shared" si="4"/>
        <v>3.1871750689355591E-2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31184.282433230524</v>
      </c>
      <c r="F31" s="38">
        <f t="shared" si="5"/>
        <v>31185.5</v>
      </c>
      <c r="G31">
        <f t="shared" si="1"/>
        <v>-0.9277250000013737</v>
      </c>
      <c r="J31">
        <f>+G31</f>
        <v>-0.9277250000013737</v>
      </c>
      <c r="O31">
        <f t="shared" si="2"/>
        <v>-0.83989562988032729</v>
      </c>
      <c r="Q31" s="1">
        <f t="shared" si="3"/>
        <v>33986.053999999996</v>
      </c>
      <c r="R31">
        <f t="shared" si="4"/>
        <v>7.7139982558597602E-3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31235.338276789815</v>
      </c>
      <c r="F32" s="38">
        <f t="shared" si="5"/>
        <v>31236.5</v>
      </c>
      <c r="G32">
        <f t="shared" si="1"/>
        <v>-0.88517499999579741</v>
      </c>
      <c r="I32">
        <f>+G32</f>
        <v>-0.88517499999579741</v>
      </c>
      <c r="O32">
        <f t="shared" si="2"/>
        <v>-0.84480399985655197</v>
      </c>
      <c r="Q32" s="1">
        <f t="shared" si="3"/>
        <v>34024.955999999998</v>
      </c>
      <c r="R32">
        <f t="shared" si="4"/>
        <v>1.6298176522429552E-3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31744.472734431398</v>
      </c>
      <c r="F33" s="38">
        <f t="shared" si="5"/>
        <v>31745.5</v>
      </c>
      <c r="G33">
        <f t="shared" si="1"/>
        <v>-0.78272499999729916</v>
      </c>
      <c r="I33">
        <f>+G33</f>
        <v>-0.78272499999729916</v>
      </c>
      <c r="O33">
        <f t="shared" si="2"/>
        <v>-0.89379145707024499</v>
      </c>
      <c r="Q33" s="1">
        <f t="shared" si="3"/>
        <v>34412.891000000003</v>
      </c>
      <c r="R33">
        <f t="shared" si="4"/>
        <v>1.2335757886736517E-2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32244.430736924998</v>
      </c>
      <c r="F34" s="38">
        <f t="shared" si="5"/>
        <v>32245.5</v>
      </c>
      <c r="G34">
        <f t="shared" si="1"/>
        <v>-0.81472499999654246</v>
      </c>
      <c r="N34">
        <f>+G34</f>
        <v>-0.81472499999654246</v>
      </c>
      <c r="O34">
        <f t="shared" si="2"/>
        <v>-0.94191273134695752</v>
      </c>
      <c r="Q34" s="1">
        <f t="shared" si="3"/>
        <v>34793.834000000003</v>
      </c>
      <c r="R34">
        <f t="shared" si="4"/>
        <v>1.6176719006065352E-2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33588.553054662378</v>
      </c>
      <c r="F35" s="39">
        <f>ROUND(2*E35,0)/2+1.5</f>
        <v>33590</v>
      </c>
      <c r="G35">
        <f t="shared" si="1"/>
        <v>-1.1025000000008731</v>
      </c>
      <c r="J35">
        <f>+G35</f>
        <v>-1.1025000000008731</v>
      </c>
      <c r="O35">
        <f t="shared" si="2"/>
        <v>-1.0713108378770366</v>
      </c>
      <c r="Q35" s="1">
        <f t="shared" si="3"/>
        <v>35817.987999999998</v>
      </c>
      <c r="R35">
        <f t="shared" si="4"/>
        <v>9.7276383398695661E-4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33622.567097578583</v>
      </c>
      <c r="F36" s="39">
        <f>ROUND(2*E36,0)/2+1.5</f>
        <v>33624</v>
      </c>
      <c r="G36">
        <f t="shared" si="1"/>
        <v>-1.0918000000019674</v>
      </c>
      <c r="J36">
        <f>+G36</f>
        <v>-1.0918000000019674</v>
      </c>
      <c r="O36">
        <f t="shared" si="2"/>
        <v>-1.0745830845278532</v>
      </c>
      <c r="Q36" s="1">
        <f t="shared" si="3"/>
        <v>35843.904999999999</v>
      </c>
      <c r="R36">
        <f t="shared" si="4"/>
        <v>2.9642217844279268E-4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33624.00026248442</v>
      </c>
      <c r="F37" s="38">
        <f>ROUND(2*E37,0)/2+1</f>
        <v>33625</v>
      </c>
      <c r="G37">
        <f t="shared" si="1"/>
        <v>-0.76174999999784632</v>
      </c>
      <c r="I37">
        <f>+G37</f>
        <v>-0.76174999999784632</v>
      </c>
      <c r="O37">
        <f t="shared" si="2"/>
        <v>-1.0746793270764066</v>
      </c>
      <c r="Q37" s="1">
        <f t="shared" si="3"/>
        <v>35844.997000000003</v>
      </c>
      <c r="R37">
        <f t="shared" si="4"/>
        <v>9.792476374584054E-2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33634.225342870268</v>
      </c>
      <c r="F38" s="38">
        <f>ROUND(2*E38,0)/2+1</f>
        <v>33635</v>
      </c>
      <c r="G38">
        <f t="shared" si="1"/>
        <v>-0.59024999999382999</v>
      </c>
      <c r="N38">
        <f>+G38</f>
        <v>-0.59024999999382999</v>
      </c>
      <c r="O38">
        <f t="shared" si="2"/>
        <v>-1.0756417525619408</v>
      </c>
      <c r="Q38" s="1">
        <f t="shared" si="3"/>
        <v>35852.788</v>
      </c>
      <c r="R38">
        <f t="shared" si="4"/>
        <v>0.23560515346114214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34053.128158015614</v>
      </c>
      <c r="F39" s="39">
        <f>ROUND(2*E39,0)/2+1.5</f>
        <v>34054.5</v>
      </c>
      <c r="G39">
        <f t="shared" si="1"/>
        <v>-1.0452750000040396</v>
      </c>
      <c r="J39">
        <f>+G39</f>
        <v>-1.0452750000040396</v>
      </c>
      <c r="O39">
        <f t="shared" si="2"/>
        <v>-1.1160155016801023</v>
      </c>
      <c r="Q39" s="1">
        <f t="shared" si="3"/>
        <v>36171.970999999998</v>
      </c>
      <c r="R39">
        <f t="shared" si="4"/>
        <v>5.0042185773810323E-3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34129.10033466763</v>
      </c>
      <c r="F40" s="40">
        <f>ROUND(2*E40,0)/2+2</f>
        <v>34131</v>
      </c>
      <c r="G40">
        <f t="shared" si="1"/>
        <v>-1.4474499999996624</v>
      </c>
      <c r="J40">
        <f>+G40</f>
        <v>-1.4474499999996624</v>
      </c>
      <c r="O40">
        <f t="shared" si="2"/>
        <v>-1.1233780566444396</v>
      </c>
      <c r="Q40" s="1">
        <f t="shared" si="3"/>
        <v>36229.858</v>
      </c>
      <c r="R40">
        <f t="shared" si="4"/>
        <v>0.10502262447003075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34968.483843067181</v>
      </c>
      <c r="F41" s="38">
        <f>ROUND(2*E41,0)/2+1</f>
        <v>34969.5</v>
      </c>
      <c r="G41">
        <f t="shared" si="1"/>
        <v>-0.77426077496056678</v>
      </c>
      <c r="K41">
        <f>+G41</f>
        <v>-0.77426077496056678</v>
      </c>
      <c r="O41">
        <f t="shared" si="2"/>
        <v>-1.2040774336064861</v>
      </c>
      <c r="Q41" s="1">
        <f t="shared" si="3"/>
        <v>36869.42626422504</v>
      </c>
      <c r="R41">
        <f t="shared" si="4"/>
        <v>0.18474236004954275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35986.617757070671</v>
      </c>
      <c r="F42" s="40">
        <f>ROUND(2*E42,0)/2+2</f>
        <v>35988.5</v>
      </c>
      <c r="G42">
        <f t="shared" si="1"/>
        <v>-1.434175000002142</v>
      </c>
      <c r="J42">
        <f>+G42</f>
        <v>-1.434175000002142</v>
      </c>
      <c r="O42">
        <f t="shared" si="2"/>
        <v>-1.3021485905824255</v>
      </c>
      <c r="Q42" s="1">
        <f t="shared" si="3"/>
        <v>37645.193399999996</v>
      </c>
      <c r="R42">
        <f t="shared" si="4"/>
        <v>1.743097278426262E-2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35992.043162540984</v>
      </c>
      <c r="F43" s="38">
        <f>ROUND(2*E43,0)/2+1</f>
        <v>35993</v>
      </c>
      <c r="G43">
        <f t="shared" si="1"/>
        <v>-0.72906230189983035</v>
      </c>
      <c r="K43">
        <f>+G43</f>
        <v>-0.72906230189983035</v>
      </c>
      <c r="O43">
        <f t="shared" si="2"/>
        <v>-1.3025816820509162</v>
      </c>
      <c r="Q43" s="1">
        <f t="shared" si="3"/>
        <v>37649.327287698099</v>
      </c>
      <c r="R43">
        <f t="shared" si="4"/>
        <v>0.32892447940888569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>+G44</f>
        <v>-1.756600000000617</v>
      </c>
      <c r="O44">
        <f t="shared" si="2"/>
        <v>-1.3059501712502861</v>
      </c>
      <c r="Q44" s="1">
        <f t="shared" si="3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>+G45</f>
        <v>-2.0881250000020373</v>
      </c>
      <c r="O45">
        <f t="shared" si="2"/>
        <v>-1.3549857497382556</v>
      </c>
      <c r="Q45" s="1">
        <f t="shared" si="3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63"/>
  <sheetViews>
    <sheetView workbookViewId="0">
      <selection activeCell="F33" sqref="F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6" x14ac:dyDescent="0.2">
      <c r="A2" s="21" t="s">
        <v>25</v>
      </c>
      <c r="B2" s="20" t="s">
        <v>33</v>
      </c>
      <c r="C2" s="20"/>
      <c r="D2" s="20"/>
      <c r="E2" s="20"/>
      <c r="F2" s="20"/>
    </row>
    <row r="3" spans="1:6" ht="13.5" thickBot="1" x14ac:dyDescent="0.25"/>
    <row r="4" spans="1:6" ht="13.5" thickBot="1" x14ac:dyDescent="0.25">
      <c r="A4" s="7" t="s">
        <v>1</v>
      </c>
      <c r="C4" s="23">
        <v>25243.69</v>
      </c>
      <c r="D4" s="24">
        <v>0.76195000000000002</v>
      </c>
    </row>
    <row r="6" spans="1:6" x14ac:dyDescent="0.2">
      <c r="A6" s="7" t="s">
        <v>2</v>
      </c>
    </row>
    <row r="7" spans="1:6" x14ac:dyDescent="0.2">
      <c r="A7" t="s">
        <v>3</v>
      </c>
      <c r="C7" s="20">
        <f>C4</f>
        <v>25243.69</v>
      </c>
    </row>
    <row r="8" spans="1:6" x14ac:dyDescent="0.2">
      <c r="A8" t="s">
        <v>4</v>
      </c>
      <c r="C8" s="20">
        <v>0.55137000000000003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>
        <f>INTERCEPT(G21:G993,$F21:$F993)</f>
        <v>0.17327622696798994</v>
      </c>
      <c r="D11" s="5"/>
    </row>
    <row r="12" spans="1:6" x14ac:dyDescent="0.2">
      <c r="A12" t="s">
        <v>17</v>
      </c>
      <c r="C12">
        <f>SLOPE(G21:G993,$F21:$F993)</f>
        <v>-6.8085586883429225E-6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13">
        <v>53081.35</v>
      </c>
    </row>
    <row r="16" spans="1:6" x14ac:dyDescent="0.2">
      <c r="A16" s="7" t="s">
        <v>5</v>
      </c>
      <c r="C16">
        <f>+$C8+C12</f>
        <v>0.55136319144131163</v>
      </c>
    </row>
    <row r="17" spans="1:19" ht="13.5" thickBot="1" x14ac:dyDescent="0.25"/>
    <row r="18" spans="1:19" x14ac:dyDescent="0.2">
      <c r="A18" s="7" t="s">
        <v>6</v>
      </c>
      <c r="C18" s="3">
        <f>+C$15</f>
        <v>53081.35</v>
      </c>
      <c r="D18" s="4">
        <f>+C$16</f>
        <v>0.55136319144131163</v>
      </c>
    </row>
    <row r="19" spans="1:19" ht="13.5" thickTop="1" x14ac:dyDescent="0.2"/>
    <row r="20" spans="1:19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9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Q21" s="1">
        <f t="shared" ref="Q21:Q45" si="1">+C21-15018.5</f>
        <v>10225.189999999999</v>
      </c>
    </row>
    <row r="22" spans="1:19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36564.827067123711</v>
      </c>
      <c r="F22">
        <f t="shared" ref="F22:F38" si="2">ROUND(2*E22,0)/2</f>
        <v>36565</v>
      </c>
      <c r="G22">
        <f t="shared" ref="G22:G45" si="3">C22-($C$7+$C$8*$F22)</f>
        <v>-9.5350000003236346E-2</v>
      </c>
      <c r="N22">
        <f>+G22</f>
        <v>-9.5350000003236346E-2</v>
      </c>
      <c r="O22">
        <f t="shared" ref="O22:O45" si="4">+C$11+C$12*$F22</f>
        <v>-7.5678721471269028E-2</v>
      </c>
      <c r="Q22" s="1">
        <f t="shared" si="1"/>
        <v>30385.938699999999</v>
      </c>
    </row>
    <row r="23" spans="1:19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36565.351941527471</v>
      </c>
      <c r="F23">
        <f t="shared" si="2"/>
        <v>36565.5</v>
      </c>
      <c r="G23">
        <f t="shared" si="3"/>
        <v>-8.1635000002279412E-2</v>
      </c>
      <c r="N23">
        <f>+G23</f>
        <v>-8.1635000002279412E-2</v>
      </c>
      <c r="O23">
        <f t="shared" si="4"/>
        <v>-7.5682125750613199E-2</v>
      </c>
      <c r="Q23" s="1">
        <f t="shared" si="1"/>
        <v>30386.2281</v>
      </c>
      <c r="R23">
        <f t="shared" ref="R23:R45" si="5">+C23-C$22</f>
        <v>0.28940000000147847</v>
      </c>
    </row>
    <row r="24" spans="1:19" x14ac:dyDescent="0.2">
      <c r="A24" s="20" t="s">
        <v>37</v>
      </c>
      <c r="B24" s="28"/>
      <c r="C24" s="32">
        <v>47206.303999999996</v>
      </c>
      <c r="D24" s="20"/>
      <c r="E24">
        <f t="shared" si="0"/>
        <v>39832.805557066938</v>
      </c>
      <c r="F24">
        <f t="shared" si="2"/>
        <v>39833</v>
      </c>
      <c r="G24">
        <f t="shared" si="3"/>
        <v>-0.10721000000194181</v>
      </c>
      <c r="I24">
        <f t="shared" ref="I24:I30" si="6">+G24</f>
        <v>-0.10721000000194181</v>
      </c>
      <c r="O24">
        <f t="shared" si="4"/>
        <v>-9.7929091264773671E-2</v>
      </c>
      <c r="Q24" s="1">
        <f t="shared" si="1"/>
        <v>32187.803999999996</v>
      </c>
      <c r="R24">
        <f t="shared" si="5"/>
        <v>1801.8652999999977</v>
      </c>
      <c r="S24">
        <f t="shared" ref="S24:S45" si="7">+R24-R23</f>
        <v>1801.5758999999962</v>
      </c>
    </row>
    <row r="25" spans="1:19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39834.825978925219</v>
      </c>
      <c r="F25">
        <f t="shared" si="2"/>
        <v>39835</v>
      </c>
      <c r="G25">
        <f t="shared" si="3"/>
        <v>-9.5950000002630986E-2</v>
      </c>
      <c r="I25">
        <f t="shared" si="6"/>
        <v>-9.5950000002630986E-2</v>
      </c>
      <c r="O25">
        <f t="shared" si="4"/>
        <v>-9.7942708382150356E-2</v>
      </c>
      <c r="Q25" s="1">
        <f t="shared" si="1"/>
        <v>32188.917999999998</v>
      </c>
      <c r="R25">
        <f t="shared" si="5"/>
        <v>1802.9792999999991</v>
      </c>
      <c r="S25">
        <f t="shared" si="7"/>
        <v>1.114000000001397</v>
      </c>
    </row>
    <row r="26" spans="1:19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39845.853056930915</v>
      </c>
      <c r="F26">
        <f t="shared" si="2"/>
        <v>39846</v>
      </c>
      <c r="G26">
        <f t="shared" si="3"/>
        <v>-8.1020000005082693E-2</v>
      </c>
      <c r="I26">
        <f t="shared" si="6"/>
        <v>-8.1020000005082693E-2</v>
      </c>
      <c r="O26">
        <f t="shared" si="4"/>
        <v>-9.8017602527722125E-2</v>
      </c>
      <c r="Q26" s="1">
        <f t="shared" si="1"/>
        <v>32194.998</v>
      </c>
      <c r="R26">
        <f t="shared" si="5"/>
        <v>1809.0593000000008</v>
      </c>
      <c r="S26">
        <f t="shared" si="7"/>
        <v>6.0800000000017462</v>
      </c>
    </row>
    <row r="27" spans="1:19" x14ac:dyDescent="0.2">
      <c r="A27" s="20" t="s">
        <v>38</v>
      </c>
      <c r="B27" s="28"/>
      <c r="C27" s="32">
        <v>47958.37</v>
      </c>
      <c r="D27" s="20"/>
      <c r="E27">
        <f t="shared" si="0"/>
        <v>41196.800696447041</v>
      </c>
      <c r="F27">
        <f t="shared" si="2"/>
        <v>41197</v>
      </c>
      <c r="G27">
        <f t="shared" si="3"/>
        <v>-0.10988999999972293</v>
      </c>
      <c r="I27">
        <f t="shared" si="6"/>
        <v>-0.10988999999972293</v>
      </c>
      <c r="O27">
        <f t="shared" si="4"/>
        <v>-0.10721596531567346</v>
      </c>
      <c r="Q27" s="1">
        <f t="shared" si="1"/>
        <v>32939.870000000003</v>
      </c>
      <c r="R27">
        <f t="shared" si="5"/>
        <v>2553.9313000000038</v>
      </c>
      <c r="S27">
        <f t="shared" si="7"/>
        <v>744.87200000000303</v>
      </c>
    </row>
    <row r="28" spans="1:19" x14ac:dyDescent="0.2">
      <c r="A28" s="20" t="s">
        <v>39</v>
      </c>
      <c r="B28" s="28"/>
      <c r="C28" s="32">
        <v>48271.546000000002</v>
      </c>
      <c r="D28" s="20"/>
      <c r="E28">
        <f t="shared" si="0"/>
        <v>41764.796778932483</v>
      </c>
      <c r="F28">
        <f t="shared" si="2"/>
        <v>41765</v>
      </c>
      <c r="G28">
        <f t="shared" si="3"/>
        <v>-0.11204999999608845</v>
      </c>
      <c r="I28">
        <f t="shared" si="6"/>
        <v>-0.11204999999608845</v>
      </c>
      <c r="O28">
        <f t="shared" si="4"/>
        <v>-0.11108322665065223</v>
      </c>
      <c r="Q28" s="1">
        <f t="shared" si="1"/>
        <v>33253.046000000002</v>
      </c>
      <c r="R28">
        <f t="shared" si="5"/>
        <v>2867.1073000000033</v>
      </c>
      <c r="S28">
        <f t="shared" si="7"/>
        <v>313.17599999999948</v>
      </c>
    </row>
    <row r="29" spans="1:19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41835.292090610659</v>
      </c>
      <c r="F29">
        <f t="shared" si="2"/>
        <v>41835.5</v>
      </c>
      <c r="G29">
        <f t="shared" si="3"/>
        <v>-0.11463499999808846</v>
      </c>
      <c r="I29">
        <f t="shared" si="6"/>
        <v>-0.11463499999808846</v>
      </c>
      <c r="O29">
        <f t="shared" si="4"/>
        <v>-0.11156323003818042</v>
      </c>
      <c r="Q29" s="1">
        <f t="shared" si="1"/>
        <v>33291.915000000001</v>
      </c>
      <c r="R29">
        <f t="shared" si="5"/>
        <v>2905.9763000000021</v>
      </c>
      <c r="S29">
        <f t="shared" si="7"/>
        <v>38.868999999998778</v>
      </c>
    </row>
    <row r="30" spans="1:19" x14ac:dyDescent="0.2">
      <c r="A30" s="20" t="s">
        <v>39</v>
      </c>
      <c r="B30" s="28"/>
      <c r="C30" s="32">
        <v>48329.436999999998</v>
      </c>
      <c r="D30" s="20"/>
      <c r="E30">
        <f t="shared" si="0"/>
        <v>41869.791609989661</v>
      </c>
      <c r="F30">
        <f t="shared" si="2"/>
        <v>41870</v>
      </c>
      <c r="G30">
        <f t="shared" si="3"/>
        <v>-0.11490000000048894</v>
      </c>
      <c r="I30">
        <f t="shared" si="6"/>
        <v>-0.11490000000048894</v>
      </c>
      <c r="O30">
        <f t="shared" si="4"/>
        <v>-0.11179812531292821</v>
      </c>
      <c r="Q30" s="1">
        <f t="shared" si="1"/>
        <v>33310.936999999998</v>
      </c>
      <c r="R30">
        <f t="shared" si="5"/>
        <v>2924.9982999999993</v>
      </c>
      <c r="S30">
        <f t="shared" si="7"/>
        <v>19.021999999997206</v>
      </c>
    </row>
    <row r="31" spans="1:19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43094.227107024315</v>
      </c>
      <c r="F31" s="36">
        <f>ROUND(2*E31,0)/2+0.5</f>
        <v>43094.5</v>
      </c>
      <c r="G31">
        <f t="shared" si="3"/>
        <v>-0.15046500000607921</v>
      </c>
      <c r="J31">
        <f>+G31</f>
        <v>-0.15046500000607921</v>
      </c>
      <c r="O31">
        <f t="shared" si="4"/>
        <v>-0.12013520542680411</v>
      </c>
      <c r="Q31" s="1">
        <f t="shared" si="1"/>
        <v>33986.053999999996</v>
      </c>
      <c r="R31">
        <f t="shared" si="5"/>
        <v>3600.1152999999977</v>
      </c>
      <c r="S31">
        <f t="shared" si="7"/>
        <v>675.11699999999837</v>
      </c>
    </row>
    <row r="32" spans="1:19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43164.782269619311</v>
      </c>
      <c r="F32">
        <f t="shared" si="2"/>
        <v>43165</v>
      </c>
      <c r="G32">
        <f t="shared" si="3"/>
        <v>-0.12005000000499422</v>
      </c>
      <c r="I32">
        <f>+G32</f>
        <v>-0.12005000000499422</v>
      </c>
      <c r="O32">
        <f t="shared" si="4"/>
        <v>-0.1206152088143323</v>
      </c>
      <c r="Q32" s="1">
        <f t="shared" si="1"/>
        <v>34024.955999999998</v>
      </c>
      <c r="R32">
        <f t="shared" si="5"/>
        <v>3639.0172999999995</v>
      </c>
      <c r="S32">
        <f t="shared" si="7"/>
        <v>38.902000000001863</v>
      </c>
    </row>
    <row r="33" spans="1:19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43868.366069971169</v>
      </c>
      <c r="F33">
        <f t="shared" si="2"/>
        <v>43868.5</v>
      </c>
      <c r="G33">
        <f t="shared" si="3"/>
        <v>-7.3844999991706572E-2</v>
      </c>
      <c r="I33">
        <f>+G33</f>
        <v>-7.3844999991706572E-2</v>
      </c>
      <c r="O33">
        <f t="shared" si="4"/>
        <v>-0.12540502985158153</v>
      </c>
      <c r="Q33" s="1">
        <f t="shared" si="1"/>
        <v>34412.891000000003</v>
      </c>
      <c r="R33">
        <f t="shared" si="5"/>
        <v>4026.9523000000045</v>
      </c>
      <c r="S33">
        <f t="shared" si="7"/>
        <v>387.93500000000495</v>
      </c>
    </row>
    <row r="34" spans="1:19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44559.268730616466</v>
      </c>
      <c r="F34">
        <f t="shared" si="2"/>
        <v>44559.5</v>
      </c>
      <c r="G34">
        <f t="shared" si="3"/>
        <v>-0.12751500000013039</v>
      </c>
      <c r="N34">
        <f>+G34</f>
        <v>-0.12751500000013039</v>
      </c>
      <c r="O34">
        <f t="shared" si="4"/>
        <v>-0.1301097439052265</v>
      </c>
      <c r="Q34" s="1">
        <f t="shared" si="1"/>
        <v>34793.834000000003</v>
      </c>
      <c r="R34">
        <f t="shared" si="5"/>
        <v>4407.8953000000038</v>
      </c>
      <c r="S34">
        <f t="shared" si="7"/>
        <v>380.9429999999993</v>
      </c>
    </row>
    <row r="35" spans="1:19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46416.740120064562</v>
      </c>
      <c r="F35" s="36">
        <f>ROUND(2*E35,0)/2+0.5</f>
        <v>46417</v>
      </c>
      <c r="G35">
        <f t="shared" si="3"/>
        <v>-0.143290000007255</v>
      </c>
      <c r="J35">
        <f>+G35</f>
        <v>-0.143290000007255</v>
      </c>
      <c r="O35">
        <f t="shared" si="4"/>
        <v>-0.14275664166882351</v>
      </c>
      <c r="Q35" s="1">
        <f t="shared" si="1"/>
        <v>35817.987999999998</v>
      </c>
      <c r="R35">
        <f t="shared" si="5"/>
        <v>5432.0492999999988</v>
      </c>
      <c r="S35">
        <f t="shared" si="7"/>
        <v>1024.153999999995</v>
      </c>
    </row>
    <row r="36" spans="1:19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46463.744853727985</v>
      </c>
      <c r="F36" s="36">
        <f>ROUND(2*E36,0)/2+0.5</f>
        <v>46464</v>
      </c>
      <c r="G36">
        <f t="shared" si="3"/>
        <v>-0.14067999999679159</v>
      </c>
      <c r="J36">
        <f>+G36</f>
        <v>-0.14067999999679159</v>
      </c>
      <c r="O36">
        <f t="shared" si="4"/>
        <v>-0.14307664392717562</v>
      </c>
      <c r="Q36" s="1">
        <f t="shared" si="1"/>
        <v>35843.904999999999</v>
      </c>
      <c r="R36">
        <f t="shared" si="5"/>
        <v>5457.9663</v>
      </c>
      <c r="S36">
        <f t="shared" si="7"/>
        <v>25.917000000001281</v>
      </c>
    </row>
    <row r="37" spans="1:19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46465.725374975067</v>
      </c>
      <c r="F37" s="36">
        <f>ROUND(2*E37,0)/2+0.5</f>
        <v>46466</v>
      </c>
      <c r="G37">
        <f t="shared" si="3"/>
        <v>-0.1514199999946868</v>
      </c>
      <c r="I37">
        <f>+G37</f>
        <v>-0.1514199999946868</v>
      </c>
      <c r="O37">
        <f t="shared" si="4"/>
        <v>-0.1430902610445523</v>
      </c>
      <c r="Q37" s="1">
        <f t="shared" si="1"/>
        <v>35844.997000000003</v>
      </c>
      <c r="R37">
        <f t="shared" si="5"/>
        <v>5459.0583000000042</v>
      </c>
      <c r="S37">
        <f t="shared" si="7"/>
        <v>1.092000000004191</v>
      </c>
    </row>
    <row r="38" spans="1:19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46479.855632334009</v>
      </c>
      <c r="F38">
        <f t="shared" si="2"/>
        <v>46480</v>
      </c>
      <c r="G38">
        <f t="shared" si="3"/>
        <v>-7.9599999997299165E-2</v>
      </c>
      <c r="N38">
        <f>+G38</f>
        <v>-7.9599999997299165E-2</v>
      </c>
      <c r="O38">
        <f t="shared" si="4"/>
        <v>-0.1431855808661891</v>
      </c>
      <c r="Q38" s="1">
        <f t="shared" si="1"/>
        <v>35852.788</v>
      </c>
      <c r="R38">
        <f t="shared" si="5"/>
        <v>5466.8493000000017</v>
      </c>
      <c r="S38">
        <f t="shared" si="7"/>
        <v>7.7909999999974389</v>
      </c>
    </row>
    <row r="39" spans="1:19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47058.746395342503</v>
      </c>
      <c r="F39" s="36">
        <f t="shared" ref="F39:F45" si="8">ROUND(2*E39,0)/2+0.5</f>
        <v>47059</v>
      </c>
      <c r="G39">
        <f t="shared" si="3"/>
        <v>-0.13983000000735046</v>
      </c>
      <c r="J39">
        <f>+G39</f>
        <v>-0.13983000000735046</v>
      </c>
      <c r="O39">
        <f t="shared" si="4"/>
        <v>-0.14712773634673965</v>
      </c>
      <c r="Q39" s="1">
        <f t="shared" si="1"/>
        <v>36171.970999999998</v>
      </c>
      <c r="R39">
        <f t="shared" si="5"/>
        <v>5786.0322999999989</v>
      </c>
      <c r="S39">
        <f t="shared" si="7"/>
        <v>319.18299999999726</v>
      </c>
    </row>
    <row r="40" spans="1:19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47163.73397174311</v>
      </c>
      <c r="F40" s="36">
        <f t="shared" si="8"/>
        <v>47164</v>
      </c>
      <c r="G40">
        <f t="shared" si="3"/>
        <v>-0.14667999999801395</v>
      </c>
      <c r="J40">
        <f>+G40</f>
        <v>-0.14667999999801395</v>
      </c>
      <c r="O40">
        <f t="shared" si="4"/>
        <v>-0.14784263500901568</v>
      </c>
      <c r="Q40" s="1">
        <f t="shared" si="1"/>
        <v>36229.858</v>
      </c>
      <c r="R40">
        <f t="shared" si="5"/>
        <v>5843.9193000000014</v>
      </c>
      <c r="S40">
        <f t="shared" si="7"/>
        <v>57.887000000002445</v>
      </c>
    </row>
    <row r="41" spans="1:19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48323.696001278702</v>
      </c>
      <c r="F41" s="36">
        <f t="shared" si="8"/>
        <v>48324</v>
      </c>
      <c r="G41">
        <f t="shared" si="3"/>
        <v>-0.16761577496072277</v>
      </c>
      <c r="K41">
        <f>+G41</f>
        <v>-0.16761577496072277</v>
      </c>
      <c r="O41">
        <f t="shared" si="4"/>
        <v>-0.15574056308749346</v>
      </c>
      <c r="Q41" s="1">
        <f t="shared" si="1"/>
        <v>36869.42626422504</v>
      </c>
      <c r="R41">
        <f t="shared" si="5"/>
        <v>6483.4875642250408</v>
      </c>
      <c r="S41">
        <f t="shared" si="7"/>
        <v>639.56826422503946</v>
      </c>
    </row>
    <row r="42" spans="1:19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49730.677040825576</v>
      </c>
      <c r="F42" s="36">
        <f t="shared" si="8"/>
        <v>49731</v>
      </c>
      <c r="G42">
        <f t="shared" si="3"/>
        <v>-0.17807000000175321</v>
      </c>
      <c r="J42">
        <f>+G42</f>
        <v>-0.17807000000175321</v>
      </c>
      <c r="O42">
        <f t="shared" si="4"/>
        <v>-0.16532020516199192</v>
      </c>
      <c r="Q42" s="1">
        <f t="shared" si="1"/>
        <v>37645.193399999996</v>
      </c>
      <c r="R42">
        <f t="shared" si="5"/>
        <v>7259.2546999999977</v>
      </c>
      <c r="S42">
        <f t="shared" si="7"/>
        <v>775.76713577495684</v>
      </c>
    </row>
    <row r="43" spans="1:19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49738.174524725866</v>
      </c>
      <c r="F43" s="36">
        <f t="shared" si="8"/>
        <v>49738.5</v>
      </c>
      <c r="G43">
        <f t="shared" si="3"/>
        <v>-0.17945730189967435</v>
      </c>
      <c r="K43">
        <f>+G43</f>
        <v>-0.17945730189967435</v>
      </c>
      <c r="O43">
        <f t="shared" si="4"/>
        <v>-0.16537126935215452</v>
      </c>
      <c r="Q43" s="1">
        <f t="shared" si="1"/>
        <v>37649.327287698099</v>
      </c>
      <c r="R43">
        <f t="shared" si="5"/>
        <v>7263.3885876981003</v>
      </c>
      <c r="S43">
        <f t="shared" si="7"/>
        <v>4.133887698102626</v>
      </c>
    </row>
    <row r="44" spans="1:19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49784.678165297351</v>
      </c>
      <c r="F44" s="36">
        <f t="shared" si="8"/>
        <v>49785</v>
      </c>
      <c r="G44">
        <f t="shared" si="3"/>
        <v>-0.17744999999558786</v>
      </c>
      <c r="J44">
        <f>+G44</f>
        <v>-0.17744999999558786</v>
      </c>
      <c r="O44">
        <f t="shared" si="4"/>
        <v>-0.16568786733116248</v>
      </c>
      <c r="Q44" s="1">
        <f t="shared" si="1"/>
        <v>37674.968000000001</v>
      </c>
      <c r="R44">
        <f t="shared" si="5"/>
        <v>7289.029300000002</v>
      </c>
      <c r="S44">
        <f t="shared" si="7"/>
        <v>25.640712301901658</v>
      </c>
    </row>
    <row r="45" spans="1:19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50488.165841449474</v>
      </c>
      <c r="F45" s="36">
        <f t="shared" si="8"/>
        <v>50488.5</v>
      </c>
      <c r="G45">
        <f t="shared" si="3"/>
        <v>-0.18424500000401167</v>
      </c>
      <c r="J45">
        <f>+G45</f>
        <v>-0.18424500000401167</v>
      </c>
      <c r="O45">
        <f t="shared" si="4"/>
        <v>-0.17047768836841171</v>
      </c>
      <c r="Q45" s="1">
        <f t="shared" si="1"/>
        <v>38062.85</v>
      </c>
      <c r="R45">
        <f t="shared" si="5"/>
        <v>7676.9112999999998</v>
      </c>
      <c r="S45">
        <f t="shared" si="7"/>
        <v>387.88199999999779</v>
      </c>
    </row>
    <row r="46" spans="1:19" x14ac:dyDescent="0.2">
      <c r="B46" s="5"/>
      <c r="C46" s="11"/>
      <c r="D46" s="10"/>
      <c r="Q46" s="1"/>
    </row>
    <row r="47" spans="1:19" x14ac:dyDescent="0.2">
      <c r="B47" s="5"/>
      <c r="C47" s="11"/>
      <c r="D47" s="10"/>
      <c r="Q47" s="1"/>
    </row>
    <row r="48" spans="1:19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63"/>
  <sheetViews>
    <sheetView workbookViewId="0">
      <selection activeCell="D4" sqref="D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51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v>0.55136319144131163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-0.10240536874658078</v>
      </c>
      <c r="D11" s="5"/>
    </row>
    <row r="12" spans="1:18" x14ac:dyDescent="0.2">
      <c r="A12" t="s">
        <v>17</v>
      </c>
      <c r="C12">
        <f>SLOPE(G21:G993,$F21:$F993)</f>
        <v>-6.3957373192142799E-17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0.55136319144131152</v>
      </c>
      <c r="R16">
        <f>SUM(R22:R45)</f>
        <v>9.4169769089730779E-3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0.55136319144131152</v>
      </c>
      <c r="R18">
        <f>SQRT(R16/R17)</f>
        <v>1.9808433503785156E-2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 t="shared" ref="F21:F45" si="1">ROUND(2*E21,0)/2</f>
        <v>0</v>
      </c>
      <c r="H21">
        <v>0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36565.278591227754</v>
      </c>
      <c r="F22">
        <f t="shared" si="1"/>
        <v>36565.5</v>
      </c>
      <c r="G22">
        <f t="shared" ref="G22:G45" si="3">C22-($C$7+$C$8*$F22)</f>
        <v>-0.12207664728339296</v>
      </c>
      <c r="N22">
        <f>+G22</f>
        <v>-0.12207664728339296</v>
      </c>
      <c r="O22">
        <f t="shared" ref="O22:O45" si="4">+C$11+C$12*$F22</f>
        <v>-0.10240536874891941</v>
      </c>
      <c r="Q22" s="1">
        <f t="shared" si="2"/>
        <v>30385.938699999999</v>
      </c>
      <c r="R22">
        <f>+(G22-O22)^2</f>
        <v>3.8695919918083982E-4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36565.803472112973</v>
      </c>
      <c r="F23">
        <f t="shared" si="1"/>
        <v>36566</v>
      </c>
      <c r="G23">
        <f t="shared" si="3"/>
        <v>-0.10835824300011154</v>
      </c>
      <c r="N23">
        <f>+G23</f>
        <v>-0.10835824300011154</v>
      </c>
      <c r="O23">
        <f t="shared" si="4"/>
        <v>-0.10240536874891945</v>
      </c>
      <c r="Q23" s="1">
        <f t="shared" si="2"/>
        <v>30386.2281</v>
      </c>
      <c r="R23">
        <f t="shared" ref="R23:R45" si="5">+(G23-O23)^2</f>
        <v>3.5436711850505805E-5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39833.297436101609</v>
      </c>
      <c r="F24">
        <f t="shared" si="1"/>
        <v>39833.5</v>
      </c>
      <c r="G24">
        <f t="shared" si="3"/>
        <v>-0.1116862774870242</v>
      </c>
      <c r="I24">
        <f t="shared" ref="I24:I30" si="6">+G24</f>
        <v>-0.1116862774870242</v>
      </c>
      <c r="O24">
        <f t="shared" si="4"/>
        <v>-0.10240536874912842</v>
      </c>
      <c r="Q24" s="1">
        <f t="shared" si="2"/>
        <v>32187.803999999996</v>
      </c>
      <c r="R24">
        <f t="shared" si="5"/>
        <v>8.6135267001150181E-5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39835.31788290925</v>
      </c>
      <c r="F25">
        <f t="shared" si="1"/>
        <v>39835.5</v>
      </c>
      <c r="G25">
        <f t="shared" si="3"/>
        <v>-0.10041266037296737</v>
      </c>
      <c r="I25">
        <f t="shared" si="6"/>
        <v>-0.10041266037296737</v>
      </c>
      <c r="O25">
        <f t="shared" si="4"/>
        <v>-0.10240536874912855</v>
      </c>
      <c r="Q25" s="1">
        <f t="shared" si="2"/>
        <v>32188.917999999998</v>
      </c>
      <c r="R25">
        <f t="shared" si="5"/>
        <v>3.9708866724229323E-6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39846.345097083831</v>
      </c>
      <c r="F26">
        <f t="shared" si="1"/>
        <v>39846.5</v>
      </c>
      <c r="G26">
        <f t="shared" si="3"/>
        <v>-8.5407766222488135E-2</v>
      </c>
      <c r="I26">
        <f t="shared" si="6"/>
        <v>-8.5407766222488135E-2</v>
      </c>
      <c r="O26">
        <f t="shared" si="4"/>
        <v>-0.10240536874912926</v>
      </c>
      <c r="Q26" s="1">
        <f t="shared" si="2"/>
        <v>32194.998</v>
      </c>
      <c r="R26">
        <f t="shared" si="5"/>
        <v>2.8891849165367658E-4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41197.309418900171</v>
      </c>
      <c r="F27">
        <f t="shared" si="1"/>
        <v>41197.5</v>
      </c>
      <c r="G27">
        <f t="shared" si="3"/>
        <v>-0.10507940343086375</v>
      </c>
      <c r="I27">
        <f t="shared" si="6"/>
        <v>-0.10507940343086375</v>
      </c>
      <c r="O27">
        <f t="shared" si="4"/>
        <v>-0.10240536874921566</v>
      </c>
      <c r="Q27" s="1">
        <f t="shared" si="2"/>
        <v>32939.870000000003</v>
      </c>
      <c r="R27">
        <f t="shared" si="5"/>
        <v>7.1504614786568069E-6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41765.312515337071</v>
      </c>
      <c r="F28">
        <f t="shared" si="1"/>
        <v>41765.5</v>
      </c>
      <c r="G28">
        <f t="shared" si="3"/>
        <v>-0.10337214209721424</v>
      </c>
      <c r="I28">
        <f t="shared" si="6"/>
        <v>-0.10337214209721424</v>
      </c>
      <c r="O28">
        <f t="shared" si="4"/>
        <v>-0.10240536874925199</v>
      </c>
      <c r="Q28" s="1">
        <f t="shared" si="2"/>
        <v>33253.046000000002</v>
      </c>
      <c r="R28">
        <f t="shared" si="5"/>
        <v>9.3465070633013081E-7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41835.808697533044</v>
      </c>
      <c r="F29">
        <f t="shared" si="1"/>
        <v>41836</v>
      </c>
      <c r="G29">
        <f t="shared" si="3"/>
        <v>-0.10547713870619191</v>
      </c>
      <c r="I29">
        <f t="shared" si="6"/>
        <v>-0.10547713870619191</v>
      </c>
      <c r="O29">
        <f t="shared" si="4"/>
        <v>-0.1024053687492565</v>
      </c>
      <c r="Q29" s="1">
        <f t="shared" si="2"/>
        <v>33291.915000000001</v>
      </c>
      <c r="R29">
        <f t="shared" si="5"/>
        <v>9.4357706683309572E-6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41870.308642932505</v>
      </c>
      <c r="F30">
        <f t="shared" si="1"/>
        <v>41870.5</v>
      </c>
      <c r="G30">
        <f t="shared" si="3"/>
        <v>-0.10550724343920592</v>
      </c>
      <c r="I30">
        <f t="shared" si="6"/>
        <v>-0.10550724343920592</v>
      </c>
      <c r="O30">
        <f t="shared" si="4"/>
        <v>-0.10240536874925871</v>
      </c>
      <c r="Q30" s="1">
        <f t="shared" si="2"/>
        <v>33310.936999999998</v>
      </c>
      <c r="R30">
        <f t="shared" si="5"/>
        <v>9.6216265921351299E-6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43094.759260020641</v>
      </c>
      <c r="F31">
        <f t="shared" si="1"/>
        <v>43095</v>
      </c>
      <c r="G31">
        <f t="shared" si="3"/>
        <v>-0.13273516332992585</v>
      </c>
      <c r="J31">
        <f>+G31</f>
        <v>-0.13273516332992585</v>
      </c>
      <c r="O31">
        <f t="shared" si="4"/>
        <v>-0.10240536874933702</v>
      </c>
      <c r="Q31" s="1">
        <f t="shared" si="2"/>
        <v>33986.053999999996</v>
      </c>
      <c r="R31">
        <f t="shared" si="5"/>
        <v>9.1989643930071583E-4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43165.315293872496</v>
      </c>
      <c r="F32">
        <f t="shared" si="1"/>
        <v>43165.5</v>
      </c>
      <c r="G32">
        <f t="shared" si="3"/>
        <v>-0.10184015993581852</v>
      </c>
      <c r="I32">
        <f>+G32</f>
        <v>-0.10184015993581852</v>
      </c>
      <c r="O32">
        <f t="shared" si="4"/>
        <v>-0.10240536874934153</v>
      </c>
      <c r="Q32" s="1">
        <f t="shared" si="2"/>
        <v>34024.955999999998</v>
      </c>
      <c r="R32">
        <f t="shared" si="5"/>
        <v>3.1946100288408922E-7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43868.90778249313</v>
      </c>
      <c r="F33">
        <f t="shared" si="1"/>
        <v>43869</v>
      </c>
      <c r="G33">
        <f t="shared" si="3"/>
        <v>-5.0845338890212588E-2</v>
      </c>
      <c r="I33">
        <f>+G33</f>
        <v>-5.0845338890212588E-2</v>
      </c>
      <c r="O33">
        <f t="shared" si="4"/>
        <v>-0.10240536874938652</v>
      </c>
      <c r="Q33" s="1">
        <f t="shared" si="2"/>
        <v>34412.891000000003</v>
      </c>
      <c r="R33">
        <f t="shared" si="5"/>
        <v>2.6584366790789078E-3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44559.818974812988</v>
      </c>
      <c r="F34">
        <f t="shared" si="1"/>
        <v>44560</v>
      </c>
      <c r="G34">
        <f t="shared" si="3"/>
        <v>-9.9810624844394624E-2</v>
      </c>
      <c r="N34">
        <f>+G34</f>
        <v>-9.9810624844394624E-2</v>
      </c>
      <c r="O34">
        <f t="shared" si="4"/>
        <v>-0.10240536874943072</v>
      </c>
      <c r="Q34" s="1">
        <f t="shared" si="2"/>
        <v>34793.834000000003</v>
      </c>
      <c r="R34">
        <f t="shared" si="5"/>
        <v>6.7326959327219804E-6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46417.313301416048</v>
      </c>
      <c r="F35">
        <f t="shared" si="1"/>
        <v>46417.5</v>
      </c>
      <c r="G35">
        <f t="shared" si="3"/>
        <v>-0.10293872708280105</v>
      </c>
      <c r="J35">
        <f>+G35</f>
        <v>-0.10293872708280105</v>
      </c>
      <c r="O35">
        <f t="shared" si="4"/>
        <v>-0.10240536874954952</v>
      </c>
      <c r="Q35" s="1">
        <f t="shared" si="2"/>
        <v>35817.987999999998</v>
      </c>
      <c r="R35">
        <f t="shared" si="5"/>
        <v>2.8447111164885563E-7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46464.318615521719</v>
      </c>
      <c r="F36">
        <f t="shared" si="1"/>
        <v>46464.5</v>
      </c>
      <c r="G36">
        <f t="shared" si="3"/>
        <v>-0.10000872482487466</v>
      </c>
      <c r="J36">
        <f>+G36</f>
        <v>-0.10000872482487466</v>
      </c>
      <c r="O36">
        <f t="shared" si="4"/>
        <v>-0.10240536874955253</v>
      </c>
      <c r="Q36" s="1">
        <f t="shared" si="2"/>
        <v>35843.904999999999</v>
      </c>
      <c r="R36">
        <f t="shared" si="5"/>
        <v>5.7439021016953243E-6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46466.299161225448</v>
      </c>
      <c r="F37">
        <f t="shared" si="1"/>
        <v>46466.5</v>
      </c>
      <c r="G37">
        <f t="shared" si="3"/>
        <v>-0.1107351077007479</v>
      </c>
      <c r="I37">
        <f>+G37</f>
        <v>-0.1107351077007479</v>
      </c>
      <c r="O37">
        <f t="shared" si="4"/>
        <v>-0.10240536874955265</v>
      </c>
      <c r="Q37" s="1">
        <f t="shared" si="2"/>
        <v>35844.997000000003</v>
      </c>
      <c r="R37">
        <f t="shared" si="5"/>
        <v>6.9384550995059351E-5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46480.429593073161</v>
      </c>
      <c r="F38">
        <f t="shared" si="1"/>
        <v>46480.5</v>
      </c>
      <c r="G38">
        <f t="shared" si="3"/>
        <v>-3.8819787878310308E-2</v>
      </c>
      <c r="N38">
        <f>+G38</f>
        <v>-3.8819787878310308E-2</v>
      </c>
      <c r="O38">
        <f t="shared" si="4"/>
        <v>-0.10240536874955355</v>
      </c>
      <c r="Q38" s="1">
        <f t="shared" si="2"/>
        <v>35852.788</v>
      </c>
      <c r="R38">
        <f t="shared" si="5"/>
        <v>4.0431260947334149E-3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47059.327504567074</v>
      </c>
      <c r="F39">
        <f t="shared" si="1"/>
        <v>47059.5</v>
      </c>
      <c r="G39">
        <f t="shared" si="3"/>
        <v>-9.5107632405415643E-2</v>
      </c>
      <c r="J39">
        <f>+G39</f>
        <v>-9.5107632405415643E-2</v>
      </c>
      <c r="O39">
        <f t="shared" si="4"/>
        <v>-0.10240536874959058</v>
      </c>
      <c r="Q39" s="1">
        <f t="shared" si="2"/>
        <v>36171.970999999998</v>
      </c>
      <c r="R39">
        <f t="shared" si="5"/>
        <v>5.3256955749091787E-5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47164.316377416355</v>
      </c>
      <c r="F40">
        <f t="shared" si="1"/>
        <v>47164.5</v>
      </c>
      <c r="G40">
        <f t="shared" si="3"/>
        <v>-0.10124273374094628</v>
      </c>
      <c r="J40">
        <f>+G40</f>
        <v>-0.10124273374094628</v>
      </c>
      <c r="O40">
        <f t="shared" si="4"/>
        <v>-0.1024053687495973</v>
      </c>
      <c r="Q40" s="1">
        <f t="shared" si="2"/>
        <v>36229.858</v>
      </c>
      <c r="R40">
        <f t="shared" si="5"/>
        <v>1.3517201633409563E-6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48324.292730848931</v>
      </c>
      <c r="F41">
        <f t="shared" si="1"/>
        <v>48324.5</v>
      </c>
      <c r="G41">
        <f t="shared" si="3"/>
        <v>-0.11428058062301716</v>
      </c>
      <c r="K41">
        <f>+G41</f>
        <v>-0.11428058062301716</v>
      </c>
      <c r="O41">
        <f t="shared" si="4"/>
        <v>-0.10240536874967149</v>
      </c>
      <c r="Q41" s="1">
        <f t="shared" si="2"/>
        <v>36869.42626422504</v>
      </c>
      <c r="R41">
        <f t="shared" si="5"/>
        <v>1.4102065703684998E-4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49731.291144629569</v>
      </c>
      <c r="F42">
        <f t="shared" si="1"/>
        <v>49731.5</v>
      </c>
      <c r="G42">
        <f t="shared" si="3"/>
        <v>-0.11515516359213507</v>
      </c>
      <c r="J42">
        <f>+G42</f>
        <v>-0.11515516359213507</v>
      </c>
      <c r="O42">
        <f t="shared" si="4"/>
        <v>-0.10240536874976147</v>
      </c>
      <c r="Q42" s="1">
        <f t="shared" si="2"/>
        <v>37645.193399999996</v>
      </c>
      <c r="R42">
        <f t="shared" si="5"/>
        <v>1.6255726852261636E-4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49738.788721113218</v>
      </c>
      <c r="F43">
        <f t="shared" si="1"/>
        <v>49739</v>
      </c>
      <c r="G43">
        <f t="shared" si="3"/>
        <v>-0.11649140129884472</v>
      </c>
      <c r="K43">
        <f>+G43</f>
        <v>-0.11649140129884472</v>
      </c>
      <c r="O43">
        <f t="shared" si="4"/>
        <v>-0.10240536874976196</v>
      </c>
      <c r="Q43" s="1">
        <f t="shared" si="2"/>
        <v>37649.327287698099</v>
      </c>
      <c r="R43">
        <f t="shared" si="5"/>
        <v>1.9841631297381907E-4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49785.292935939156</v>
      </c>
      <c r="F44">
        <f t="shared" si="1"/>
        <v>49785.5</v>
      </c>
      <c r="G44">
        <f t="shared" si="3"/>
        <v>-0.11416750141506782</v>
      </c>
      <c r="J44">
        <f>+G44</f>
        <v>-0.11416750141506782</v>
      </c>
      <c r="O44">
        <f t="shared" si="4"/>
        <v>-0.10240536874976493</v>
      </c>
      <c r="Q44" s="1">
        <f t="shared" si="2"/>
        <v>37674.968000000001</v>
      </c>
      <c r="R44">
        <f t="shared" si="5"/>
        <v>1.3834776483618528E-4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50488.789299173055</v>
      </c>
      <c r="F45">
        <f t="shared" si="1"/>
        <v>50489</v>
      </c>
      <c r="G45">
        <f t="shared" si="3"/>
        <v>-0.11617268038389739</v>
      </c>
      <c r="J45">
        <f>+G45</f>
        <v>-0.11617268038389739</v>
      </c>
      <c r="O45">
        <f t="shared" si="4"/>
        <v>-0.10240536874980992</v>
      </c>
      <c r="Q45" s="1">
        <f t="shared" si="2"/>
        <v>38062.85</v>
      </c>
      <c r="R45">
        <f t="shared" si="5"/>
        <v>1.8953886963008013E-4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A (old)</vt:lpstr>
      <vt:lpstr>B</vt:lpstr>
      <vt:lpstr>BAV</vt:lpstr>
      <vt:lpstr>C</vt:lpstr>
      <vt:lpstr>D</vt:lpstr>
      <vt:lpstr>E</vt:lpstr>
      <vt:lpstr>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2023-08-21T04:42:51Z</dcterms:modified>
</cp:coreProperties>
</file>