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B6E98B7-21F5-40AD-8AC6-9984FAB2147C}" xr6:coauthVersionLast="47" xr6:coauthVersionMax="47" xr10:uidLastSave="{00000000-0000-0000-0000-000000000000}"/>
  <bookViews>
    <workbookView xWindow="15720" yWindow="765" windowWidth="12975" windowHeight="14640"/>
  </bookViews>
  <sheets>
    <sheet name="Active" sheetId="3" r:id="rId1"/>
    <sheet name="A (old)" sheetId="1" r:id="rId2"/>
    <sheet name="Samec 2006" sheetId="4" r:id="rId3"/>
  </sheets>
  <definedNames>
    <definedName name="solver_adj" localSheetId="0" hidden="1">Active!$S$2:$S$7</definedName>
    <definedName name="solver_adj" localSheetId="2" hidden="1">'Samec 2006'!$S$2:$S$7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Active!$S$8</definedName>
    <definedName name="solver_opt" localSheetId="2" hidden="1">'Samec 2006'!$S$8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0" i="3" l="1"/>
  <c r="F180" i="3" s="1"/>
  <c r="P180" i="3"/>
  <c r="E197" i="3"/>
  <c r="F197" i="3" s="1"/>
  <c r="P197" i="3"/>
  <c r="E198" i="3"/>
  <c r="F198" i="3" s="1"/>
  <c r="P198" i="3"/>
  <c r="E199" i="3"/>
  <c r="F199" i="3" s="1"/>
  <c r="P199" i="3"/>
  <c r="E193" i="3"/>
  <c r="F193" i="3" s="1"/>
  <c r="G193" i="3" s="1"/>
  <c r="K193" i="3" s="1"/>
  <c r="P193" i="3"/>
  <c r="E194" i="3"/>
  <c r="F194" i="3"/>
  <c r="G194" i="3" s="1"/>
  <c r="P194" i="3"/>
  <c r="E195" i="3"/>
  <c r="F195" i="3" s="1"/>
  <c r="P195" i="3"/>
  <c r="E196" i="3"/>
  <c r="F196" i="3" s="1"/>
  <c r="G196" i="3" s="1"/>
  <c r="P196" i="3"/>
  <c r="E178" i="3"/>
  <c r="F178" i="3" s="1"/>
  <c r="G178" i="3" s="1"/>
  <c r="E181" i="3"/>
  <c r="F181" i="3" s="1"/>
  <c r="E182" i="3"/>
  <c r="F182" i="3" s="1"/>
  <c r="E183" i="3"/>
  <c r="F183" i="3"/>
  <c r="G183" i="3"/>
  <c r="K183" i="3" s="1"/>
  <c r="E184" i="3"/>
  <c r="F184" i="3" s="1"/>
  <c r="G184" i="3" s="1"/>
  <c r="E185" i="3"/>
  <c r="F185" i="3" s="1"/>
  <c r="E186" i="3"/>
  <c r="F186" i="3" s="1"/>
  <c r="G186" i="3" s="1"/>
  <c r="K186" i="3" s="1"/>
  <c r="E190" i="3"/>
  <c r="F190" i="3" s="1"/>
  <c r="G190" i="3"/>
  <c r="E191" i="3"/>
  <c r="F191" i="3"/>
  <c r="G191" i="3" s="1"/>
  <c r="K191" i="3" s="1"/>
  <c r="E192" i="3"/>
  <c r="F192" i="3" s="1"/>
  <c r="E187" i="3"/>
  <c r="F187" i="3" s="1"/>
  <c r="G187" i="3" s="1"/>
  <c r="K187" i="3" s="1"/>
  <c r="E188" i="3"/>
  <c r="F188" i="3" s="1"/>
  <c r="E189" i="3"/>
  <c r="F189" i="3" s="1"/>
  <c r="G189" i="3" s="1"/>
  <c r="K189" i="3" s="1"/>
  <c r="P178" i="3"/>
  <c r="P181" i="3"/>
  <c r="P182" i="3"/>
  <c r="P183" i="3"/>
  <c r="P184" i="3"/>
  <c r="P185" i="3"/>
  <c r="P186" i="3"/>
  <c r="P190" i="3"/>
  <c r="P191" i="3"/>
  <c r="P192" i="3"/>
  <c r="P187" i="3"/>
  <c r="P188" i="3"/>
  <c r="P189" i="3"/>
  <c r="E156" i="3"/>
  <c r="F156" i="3" s="1"/>
  <c r="G156" i="3" s="1"/>
  <c r="K156" i="3" s="1"/>
  <c r="E157" i="3"/>
  <c r="F157" i="3" s="1"/>
  <c r="E139" i="3"/>
  <c r="F139" i="3" s="1"/>
  <c r="E140" i="3"/>
  <c r="F140" i="3" s="1"/>
  <c r="E141" i="3"/>
  <c r="F141" i="3"/>
  <c r="G141" i="3" s="1"/>
  <c r="K141" i="3" s="1"/>
  <c r="E142" i="3"/>
  <c r="F142" i="3" s="1"/>
  <c r="G142" i="3" s="1"/>
  <c r="E143" i="3"/>
  <c r="F143" i="3" s="1"/>
  <c r="E144" i="3"/>
  <c r="F144" i="3" s="1"/>
  <c r="G144" i="3" s="1"/>
  <c r="K144" i="3" s="1"/>
  <c r="E145" i="3"/>
  <c r="F145" i="3" s="1"/>
  <c r="G145" i="3" s="1"/>
  <c r="E146" i="3"/>
  <c r="F146" i="3" s="1"/>
  <c r="G146" i="3" s="1"/>
  <c r="K146" i="3" s="1"/>
  <c r="E147" i="3"/>
  <c r="F147" i="3" s="1"/>
  <c r="G147" i="3" s="1"/>
  <c r="K147" i="3" s="1"/>
  <c r="E148" i="3"/>
  <c r="F148" i="3" s="1"/>
  <c r="E149" i="3"/>
  <c r="F149" i="3" s="1"/>
  <c r="G149" i="3" s="1"/>
  <c r="K149" i="3" s="1"/>
  <c r="E150" i="3"/>
  <c r="F150" i="3" s="1"/>
  <c r="E151" i="3"/>
  <c r="F151" i="3" s="1"/>
  <c r="G151" i="3" s="1"/>
  <c r="E152" i="3"/>
  <c r="F152" i="3" s="1"/>
  <c r="E153" i="3"/>
  <c r="F153" i="3" s="1"/>
  <c r="G153" i="3" s="1"/>
  <c r="K153" i="3" s="1"/>
  <c r="E154" i="3"/>
  <c r="F154" i="3" s="1"/>
  <c r="G154" i="3" s="1"/>
  <c r="K154" i="3" s="1"/>
  <c r="E155" i="3"/>
  <c r="F155" i="3" s="1"/>
  <c r="G155" i="3" s="1"/>
  <c r="E158" i="3"/>
  <c r="F158" i="3" s="1"/>
  <c r="G158" i="3"/>
  <c r="E159" i="3"/>
  <c r="F159" i="3" s="1"/>
  <c r="E160" i="3"/>
  <c r="F160" i="3" s="1"/>
  <c r="G160" i="3"/>
  <c r="K160" i="3" s="1"/>
  <c r="E161" i="3"/>
  <c r="F161" i="3" s="1"/>
  <c r="E162" i="3"/>
  <c r="F162" i="3" s="1"/>
  <c r="E163" i="3"/>
  <c r="F163" i="3" s="1"/>
  <c r="E164" i="3"/>
  <c r="F164" i="3" s="1"/>
  <c r="G164" i="3" s="1"/>
  <c r="E165" i="3"/>
  <c r="F165" i="3" s="1"/>
  <c r="G165" i="3" s="1"/>
  <c r="E166" i="3"/>
  <c r="F166" i="3" s="1"/>
  <c r="G166" i="3" s="1"/>
  <c r="E167" i="3"/>
  <c r="F167" i="3" s="1"/>
  <c r="E168" i="3"/>
  <c r="F168" i="3" s="1"/>
  <c r="G168" i="3" s="1"/>
  <c r="K168" i="3" s="1"/>
  <c r="E169" i="3"/>
  <c r="F169" i="3"/>
  <c r="G169" i="3" s="1"/>
  <c r="K169" i="3" s="1"/>
  <c r="E170" i="3"/>
  <c r="F170" i="3" s="1"/>
  <c r="E171" i="3"/>
  <c r="F171" i="3" s="1"/>
  <c r="G171" i="3" s="1"/>
  <c r="E172" i="3"/>
  <c r="F172" i="3" s="1"/>
  <c r="G172" i="3" s="1"/>
  <c r="E173" i="3"/>
  <c r="F173" i="3" s="1"/>
  <c r="E174" i="3"/>
  <c r="F174" i="3" s="1"/>
  <c r="G174" i="3" s="1"/>
  <c r="K174" i="3" s="1"/>
  <c r="E175" i="3"/>
  <c r="F175" i="3" s="1"/>
  <c r="G175" i="3" s="1"/>
  <c r="E176" i="3"/>
  <c r="F176" i="3" s="1"/>
  <c r="G176" i="3" s="1"/>
  <c r="E177" i="3"/>
  <c r="F177" i="3" s="1"/>
  <c r="E179" i="3"/>
  <c r="F179" i="3" s="1"/>
  <c r="G179" i="3" s="1"/>
  <c r="K179" i="3" s="1"/>
  <c r="P156" i="3"/>
  <c r="P157" i="3"/>
  <c r="P172" i="3"/>
  <c r="P174" i="3"/>
  <c r="P162" i="3"/>
  <c r="P163" i="3"/>
  <c r="P164" i="3"/>
  <c r="P168" i="3"/>
  <c r="P169" i="3"/>
  <c r="P170" i="3"/>
  <c r="P173" i="3"/>
  <c r="P175" i="3"/>
  <c r="P176" i="3"/>
  <c r="P177" i="3"/>
  <c r="P179" i="3"/>
  <c r="P160" i="3"/>
  <c r="P165" i="3"/>
  <c r="P166" i="3"/>
  <c r="P167" i="3"/>
  <c r="P171" i="3"/>
  <c r="E21" i="3"/>
  <c r="F21" i="3" s="1"/>
  <c r="G21" i="3" s="1"/>
  <c r="I21" i="3" s="1"/>
  <c r="E22" i="3"/>
  <c r="F22" i="3" s="1"/>
  <c r="E23" i="3"/>
  <c r="F23" i="3" s="1"/>
  <c r="G23" i="3" s="1"/>
  <c r="E24" i="3"/>
  <c r="F24" i="3" s="1"/>
  <c r="G24" i="3" s="1"/>
  <c r="I24" i="3" s="1"/>
  <c r="E25" i="3"/>
  <c r="F25" i="3" s="1"/>
  <c r="E26" i="3"/>
  <c r="F26" i="3"/>
  <c r="E27" i="3"/>
  <c r="F27" i="3" s="1"/>
  <c r="E28" i="3"/>
  <c r="F28" i="3" s="1"/>
  <c r="G28" i="3" s="1"/>
  <c r="I28" i="3" s="1"/>
  <c r="E96" i="3"/>
  <c r="F96" i="3" s="1"/>
  <c r="E97" i="3"/>
  <c r="F97" i="3" s="1"/>
  <c r="G97" i="3" s="1"/>
  <c r="E98" i="3"/>
  <c r="F98" i="3" s="1"/>
  <c r="E103" i="3"/>
  <c r="F103" i="3"/>
  <c r="G103" i="3" s="1"/>
  <c r="E104" i="3"/>
  <c r="F104" i="3"/>
  <c r="E107" i="3"/>
  <c r="F107" i="3" s="1"/>
  <c r="E108" i="3"/>
  <c r="F108" i="3"/>
  <c r="G108" i="3" s="1"/>
  <c r="I108" i="3" s="1"/>
  <c r="E109" i="3"/>
  <c r="F109" i="3" s="1"/>
  <c r="E110" i="3"/>
  <c r="F110" i="3" s="1"/>
  <c r="E111" i="3"/>
  <c r="F111" i="3" s="1"/>
  <c r="G111" i="3" s="1"/>
  <c r="I111" i="3" s="1"/>
  <c r="E112" i="3"/>
  <c r="F112" i="3"/>
  <c r="E114" i="3"/>
  <c r="F114" i="3" s="1"/>
  <c r="E115" i="3"/>
  <c r="F115" i="3" s="1"/>
  <c r="G115" i="3"/>
  <c r="E31" i="3"/>
  <c r="F31" i="3" s="1"/>
  <c r="G31" i="3" s="1"/>
  <c r="I31" i="3" s="1"/>
  <c r="E40" i="3"/>
  <c r="F40" i="3" s="1"/>
  <c r="E46" i="3"/>
  <c r="F46" i="3" s="1"/>
  <c r="E63" i="3"/>
  <c r="F63" i="3" s="1"/>
  <c r="E67" i="3"/>
  <c r="F67" i="3" s="1"/>
  <c r="E29" i="3"/>
  <c r="F29" i="3" s="1"/>
  <c r="G29" i="3" s="1"/>
  <c r="E30" i="3"/>
  <c r="F30" i="3" s="1"/>
  <c r="E73" i="3"/>
  <c r="F73" i="3" s="1"/>
  <c r="E74" i="3"/>
  <c r="F74" i="3" s="1"/>
  <c r="G74" i="3" s="1"/>
  <c r="I74" i="3" s="1"/>
  <c r="E75" i="3"/>
  <c r="F75" i="3" s="1"/>
  <c r="G75" i="3" s="1"/>
  <c r="E72" i="3"/>
  <c r="F72" i="3"/>
  <c r="E76" i="3"/>
  <c r="F76" i="3" s="1"/>
  <c r="E77" i="3"/>
  <c r="F77" i="3" s="1"/>
  <c r="E78" i="3"/>
  <c r="F78" i="3" s="1"/>
  <c r="E80" i="3"/>
  <c r="F80" i="3" s="1"/>
  <c r="E81" i="3"/>
  <c r="F81" i="3" s="1"/>
  <c r="E82" i="3"/>
  <c r="F82" i="3" s="1"/>
  <c r="G82" i="3" s="1"/>
  <c r="I82" i="3" s="1"/>
  <c r="E83" i="3"/>
  <c r="F83" i="3" s="1"/>
  <c r="E84" i="3"/>
  <c r="F84" i="3" s="1"/>
  <c r="E86" i="3"/>
  <c r="F86" i="3"/>
  <c r="E88" i="3"/>
  <c r="F88" i="3" s="1"/>
  <c r="E89" i="3"/>
  <c r="F89" i="3" s="1"/>
  <c r="E90" i="3"/>
  <c r="F90" i="3" s="1"/>
  <c r="E93" i="3"/>
  <c r="F93" i="3"/>
  <c r="G93" i="3" s="1"/>
  <c r="E94" i="3"/>
  <c r="F94" i="3" s="1"/>
  <c r="G94" i="3" s="1"/>
  <c r="I94" i="3" s="1"/>
  <c r="E95" i="3"/>
  <c r="F95" i="3" s="1"/>
  <c r="E92" i="3"/>
  <c r="F92" i="3" s="1"/>
  <c r="G92" i="3" s="1"/>
  <c r="D9" i="3"/>
  <c r="C9" i="3"/>
  <c r="E37" i="3"/>
  <c r="F37" i="3" s="1"/>
  <c r="G37" i="3" s="1"/>
  <c r="E38" i="3"/>
  <c r="F38" i="3" s="1"/>
  <c r="E39" i="3"/>
  <c r="F39" i="3" s="1"/>
  <c r="E42" i="3"/>
  <c r="F42" i="3"/>
  <c r="G42" i="3" s="1"/>
  <c r="I42" i="3" s="1"/>
  <c r="E43" i="3"/>
  <c r="F43" i="3" s="1"/>
  <c r="E44" i="3"/>
  <c r="F44" i="3" s="1"/>
  <c r="E45" i="3"/>
  <c r="F45" i="3" s="1"/>
  <c r="G45" i="3" s="1"/>
  <c r="I45" i="3" s="1"/>
  <c r="E47" i="3"/>
  <c r="F47" i="3" s="1"/>
  <c r="E48" i="3"/>
  <c r="F48" i="3" s="1"/>
  <c r="G48" i="3" s="1"/>
  <c r="E49" i="3"/>
  <c r="F49" i="3" s="1"/>
  <c r="E50" i="3"/>
  <c r="F50" i="3" s="1"/>
  <c r="E51" i="3"/>
  <c r="F51" i="3" s="1"/>
  <c r="E52" i="3"/>
  <c r="F52" i="3" s="1"/>
  <c r="E53" i="3"/>
  <c r="F53" i="3" s="1"/>
  <c r="G53" i="3" s="1"/>
  <c r="E54" i="3"/>
  <c r="F54" i="3" s="1"/>
  <c r="E55" i="3"/>
  <c r="F55" i="3" s="1"/>
  <c r="G55" i="3" s="1"/>
  <c r="E57" i="3"/>
  <c r="F57" i="3" s="1"/>
  <c r="G57" i="3" s="1"/>
  <c r="I57" i="3" s="1"/>
  <c r="E61" i="3"/>
  <c r="F61" i="3" s="1"/>
  <c r="E62" i="3"/>
  <c r="F62" i="3" s="1"/>
  <c r="E64" i="3"/>
  <c r="F64" i="3" s="1"/>
  <c r="E65" i="3"/>
  <c r="F65" i="3" s="1"/>
  <c r="G65" i="3" s="1"/>
  <c r="E66" i="3"/>
  <c r="F66" i="3" s="1"/>
  <c r="E68" i="3"/>
  <c r="F68" i="3" s="1"/>
  <c r="G68" i="3" s="1"/>
  <c r="I68" i="3" s="1"/>
  <c r="E69" i="3"/>
  <c r="F69" i="3" s="1"/>
  <c r="G69" i="3" s="1"/>
  <c r="E70" i="3"/>
  <c r="F70" i="3" s="1"/>
  <c r="E71" i="3"/>
  <c r="F71" i="3" s="1"/>
  <c r="G71" i="3" s="1"/>
  <c r="E79" i="3"/>
  <c r="F79" i="3"/>
  <c r="G79" i="3" s="1"/>
  <c r="I79" i="3" s="1"/>
  <c r="E87" i="3"/>
  <c r="F87" i="3" s="1"/>
  <c r="E91" i="3"/>
  <c r="F91" i="3"/>
  <c r="G91" i="3" s="1"/>
  <c r="I91" i="3" s="1"/>
  <c r="E101" i="3"/>
  <c r="F101" i="3"/>
  <c r="E102" i="3"/>
  <c r="F102" i="3" s="1"/>
  <c r="E105" i="3"/>
  <c r="F105" i="3" s="1"/>
  <c r="G105" i="3" s="1"/>
  <c r="I105" i="3" s="1"/>
  <c r="E106" i="3"/>
  <c r="F106" i="3" s="1"/>
  <c r="G106" i="3" s="1"/>
  <c r="E99" i="3"/>
  <c r="F99" i="3" s="1"/>
  <c r="G99" i="3" s="1"/>
  <c r="E100" i="3"/>
  <c r="F100" i="3" s="1"/>
  <c r="G100" i="3" s="1"/>
  <c r="J100" i="3" s="1"/>
  <c r="E123" i="3"/>
  <c r="F123" i="3" s="1"/>
  <c r="G123" i="3" s="1"/>
  <c r="E124" i="3"/>
  <c r="F124" i="3" s="1"/>
  <c r="E125" i="3"/>
  <c r="F125" i="3"/>
  <c r="G125" i="3" s="1"/>
  <c r="J125" i="3" s="1"/>
  <c r="E126" i="3"/>
  <c r="F126" i="3" s="1"/>
  <c r="G126" i="3" s="1"/>
  <c r="E127" i="3"/>
  <c r="F127" i="3" s="1"/>
  <c r="E128" i="3"/>
  <c r="F128" i="3" s="1"/>
  <c r="E129" i="3"/>
  <c r="F129" i="3" s="1"/>
  <c r="G129" i="3" s="1"/>
  <c r="K129" i="3" s="1"/>
  <c r="E130" i="3"/>
  <c r="F130" i="3" s="1"/>
  <c r="E131" i="3"/>
  <c r="F131" i="3" s="1"/>
  <c r="E132" i="3"/>
  <c r="F132" i="3"/>
  <c r="G132" i="3" s="1"/>
  <c r="K132" i="3" s="1"/>
  <c r="E133" i="3"/>
  <c r="F133" i="3" s="1"/>
  <c r="E134" i="3"/>
  <c r="F134" i="3" s="1"/>
  <c r="E135" i="3"/>
  <c r="F135" i="3" s="1"/>
  <c r="E136" i="3"/>
  <c r="F136" i="3"/>
  <c r="E137" i="3"/>
  <c r="F137" i="3" s="1"/>
  <c r="E138" i="3"/>
  <c r="F138" i="3" s="1"/>
  <c r="R2" i="3"/>
  <c r="R3" i="3"/>
  <c r="R4" i="3"/>
  <c r="R5" i="3"/>
  <c r="R6" i="3"/>
  <c r="R7" i="3"/>
  <c r="P158" i="3"/>
  <c r="P159" i="3"/>
  <c r="P161" i="3"/>
  <c r="E158" i="4"/>
  <c r="F158" i="4"/>
  <c r="P158" i="4"/>
  <c r="E156" i="4"/>
  <c r="F156" i="4"/>
  <c r="G156" i="4"/>
  <c r="E157" i="4"/>
  <c r="F157" i="4"/>
  <c r="G157" i="4"/>
  <c r="F11" i="4"/>
  <c r="P157" i="4"/>
  <c r="P156" i="4"/>
  <c r="R2" i="4"/>
  <c r="R3" i="4"/>
  <c r="R4" i="4"/>
  <c r="R5" i="4"/>
  <c r="R6" i="4"/>
  <c r="R7" i="4"/>
  <c r="E21" i="4"/>
  <c r="F21" i="4"/>
  <c r="G21" i="4"/>
  <c r="E22" i="4"/>
  <c r="F22" i="4"/>
  <c r="E23" i="4"/>
  <c r="F23" i="4"/>
  <c r="G23" i="4"/>
  <c r="E24" i="4"/>
  <c r="F24" i="4"/>
  <c r="G24" i="4"/>
  <c r="E25" i="4"/>
  <c r="F25" i="4"/>
  <c r="G25" i="4"/>
  <c r="L25" i="4"/>
  <c r="E26" i="4"/>
  <c r="F26" i="4"/>
  <c r="E27" i="4"/>
  <c r="F27" i="4"/>
  <c r="G27" i="4"/>
  <c r="E28" i="4"/>
  <c r="F28" i="4"/>
  <c r="G28" i="4"/>
  <c r="E29" i="4"/>
  <c r="F29" i="4"/>
  <c r="G29" i="4"/>
  <c r="L29" i="4"/>
  <c r="E30" i="4"/>
  <c r="F30" i="4"/>
  <c r="E31" i="4"/>
  <c r="F31" i="4"/>
  <c r="G31" i="4"/>
  <c r="E32" i="4"/>
  <c r="F32" i="4"/>
  <c r="G32" i="4"/>
  <c r="E33" i="4"/>
  <c r="F33" i="4"/>
  <c r="G33" i="4"/>
  <c r="H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E39" i="4"/>
  <c r="F39" i="4"/>
  <c r="G39" i="4"/>
  <c r="E40" i="4"/>
  <c r="F40" i="4"/>
  <c r="G40" i="4"/>
  <c r="L40" i="4"/>
  <c r="E41" i="4"/>
  <c r="F41" i="4"/>
  <c r="G41" i="4"/>
  <c r="E42" i="4"/>
  <c r="F42" i="4"/>
  <c r="E43" i="4"/>
  <c r="F43" i="4"/>
  <c r="G43" i="4"/>
  <c r="E44" i="4"/>
  <c r="F44" i="4"/>
  <c r="G44" i="4"/>
  <c r="E45" i="4"/>
  <c r="F45" i="4"/>
  <c r="G45" i="4"/>
  <c r="E46" i="4"/>
  <c r="F46" i="4"/>
  <c r="E47" i="4"/>
  <c r="F47" i="4"/>
  <c r="G47" i="4"/>
  <c r="E48" i="4"/>
  <c r="F48" i="4"/>
  <c r="G48" i="4"/>
  <c r="I48" i="4"/>
  <c r="E49" i="4"/>
  <c r="F49" i="4"/>
  <c r="G49" i="4"/>
  <c r="E50" i="4"/>
  <c r="F50" i="4"/>
  <c r="E51" i="4"/>
  <c r="F51" i="4"/>
  <c r="G51" i="4"/>
  <c r="E52" i="4"/>
  <c r="F52" i="4"/>
  <c r="G52" i="4"/>
  <c r="E53" i="4"/>
  <c r="F53" i="4"/>
  <c r="G53" i="4"/>
  <c r="E54" i="4"/>
  <c r="F54" i="4"/>
  <c r="E55" i="4"/>
  <c r="F55" i="4"/>
  <c r="G55" i="4"/>
  <c r="E56" i="4"/>
  <c r="F56" i="4"/>
  <c r="G56" i="4"/>
  <c r="M56" i="4"/>
  <c r="E57" i="4"/>
  <c r="F57" i="4"/>
  <c r="G57" i="4"/>
  <c r="E58" i="4"/>
  <c r="F58" i="4"/>
  <c r="E59" i="4"/>
  <c r="F59" i="4"/>
  <c r="G59" i="4"/>
  <c r="E60" i="4"/>
  <c r="F60" i="4"/>
  <c r="G60" i="4"/>
  <c r="M60" i="4"/>
  <c r="E61" i="4"/>
  <c r="F61" i="4"/>
  <c r="G61" i="4"/>
  <c r="E62" i="4"/>
  <c r="F62" i="4"/>
  <c r="E63" i="4"/>
  <c r="F63" i="4"/>
  <c r="G63" i="4"/>
  <c r="E64" i="4"/>
  <c r="F64" i="4"/>
  <c r="G64" i="4"/>
  <c r="I64" i="4"/>
  <c r="E65" i="4"/>
  <c r="F65" i="4"/>
  <c r="G65" i="4"/>
  <c r="E66" i="4"/>
  <c r="F66" i="4"/>
  <c r="E67" i="4"/>
  <c r="F67" i="4"/>
  <c r="E68" i="4"/>
  <c r="F68" i="4"/>
  <c r="G68" i="4"/>
  <c r="E69" i="4"/>
  <c r="F69" i="4"/>
  <c r="G69" i="4"/>
  <c r="E70" i="4"/>
  <c r="F70" i="4"/>
  <c r="E71" i="4"/>
  <c r="F71" i="4"/>
  <c r="G71" i="4"/>
  <c r="E72" i="4"/>
  <c r="F72" i="4"/>
  <c r="G72" i="4"/>
  <c r="L72" i="4"/>
  <c r="E73" i="4"/>
  <c r="F73" i="4"/>
  <c r="G73" i="4"/>
  <c r="E74" i="4"/>
  <c r="F74" i="4"/>
  <c r="E75" i="4"/>
  <c r="F75" i="4"/>
  <c r="G75" i="4"/>
  <c r="E76" i="4"/>
  <c r="F76" i="4"/>
  <c r="G76" i="4"/>
  <c r="E77" i="4"/>
  <c r="F77" i="4"/>
  <c r="G77" i="4"/>
  <c r="E78" i="4"/>
  <c r="F78" i="4"/>
  <c r="E79" i="4"/>
  <c r="F79" i="4"/>
  <c r="G79" i="4"/>
  <c r="E80" i="4"/>
  <c r="F80" i="4"/>
  <c r="G80" i="4"/>
  <c r="L80" i="4"/>
  <c r="E81" i="4"/>
  <c r="F81" i="4"/>
  <c r="G81" i="4"/>
  <c r="E82" i="4"/>
  <c r="F82" i="4"/>
  <c r="E83" i="4"/>
  <c r="F83" i="4"/>
  <c r="E84" i="4"/>
  <c r="F84" i="4"/>
  <c r="G84" i="4"/>
  <c r="L84" i="4"/>
  <c r="E85" i="4"/>
  <c r="F85" i="4"/>
  <c r="G85" i="4"/>
  <c r="E86" i="4"/>
  <c r="F86" i="4"/>
  <c r="E87" i="4"/>
  <c r="F87" i="4"/>
  <c r="G87" i="4"/>
  <c r="I87" i="4"/>
  <c r="E88" i="4"/>
  <c r="F88" i="4"/>
  <c r="G88" i="4"/>
  <c r="L88" i="4"/>
  <c r="E89" i="4"/>
  <c r="F89" i="4"/>
  <c r="G89" i="4"/>
  <c r="E90" i="4"/>
  <c r="F90" i="4"/>
  <c r="E91" i="4"/>
  <c r="F91" i="4"/>
  <c r="G91" i="4"/>
  <c r="I91" i="4"/>
  <c r="E92" i="4"/>
  <c r="F92" i="4"/>
  <c r="G92" i="4"/>
  <c r="L92" i="4"/>
  <c r="E93" i="4"/>
  <c r="F93" i="4"/>
  <c r="G93" i="4"/>
  <c r="E94" i="4"/>
  <c r="F94" i="4"/>
  <c r="E95" i="4"/>
  <c r="F95" i="4"/>
  <c r="G95" i="4"/>
  <c r="L95" i="4"/>
  <c r="E96" i="4"/>
  <c r="F96" i="4"/>
  <c r="G96" i="4"/>
  <c r="L96" i="4"/>
  <c r="E97" i="4"/>
  <c r="F97" i="4"/>
  <c r="G97" i="4"/>
  <c r="E98" i="4"/>
  <c r="F98" i="4"/>
  <c r="E99" i="4"/>
  <c r="F99" i="4"/>
  <c r="G99" i="4"/>
  <c r="E100" i="4"/>
  <c r="F100" i="4"/>
  <c r="G100" i="4"/>
  <c r="M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O108" i="4"/>
  <c r="E109" i="4"/>
  <c r="F109" i="4"/>
  <c r="E110" i="4"/>
  <c r="F110" i="4"/>
  <c r="G110" i="4"/>
  <c r="E111" i="4"/>
  <c r="F111" i="4"/>
  <c r="G111" i="4"/>
  <c r="E112" i="4"/>
  <c r="F112" i="4"/>
  <c r="E113" i="4"/>
  <c r="F113" i="4"/>
  <c r="E114" i="4"/>
  <c r="F114" i="4"/>
  <c r="G114" i="4"/>
  <c r="E115" i="4"/>
  <c r="F115" i="4"/>
  <c r="G115" i="4"/>
  <c r="E116" i="4"/>
  <c r="F116" i="4"/>
  <c r="E117" i="4"/>
  <c r="F117" i="4"/>
  <c r="E118" i="4"/>
  <c r="F118" i="4"/>
  <c r="G118" i="4"/>
  <c r="E119" i="4"/>
  <c r="F119" i="4"/>
  <c r="O119" i="4"/>
  <c r="E120" i="4"/>
  <c r="F120" i="4"/>
  <c r="E121" i="4"/>
  <c r="F121" i="4"/>
  <c r="E122" i="4"/>
  <c r="F122" i="4"/>
  <c r="G122" i="4"/>
  <c r="J122" i="4"/>
  <c r="O122" i="4"/>
  <c r="E123" i="4"/>
  <c r="F123" i="4"/>
  <c r="E124" i="4"/>
  <c r="F124" i="4"/>
  <c r="E125" i="4"/>
  <c r="F125" i="4"/>
  <c r="E126" i="4"/>
  <c r="F126" i="4"/>
  <c r="G126" i="4"/>
  <c r="E127" i="4"/>
  <c r="F127" i="4"/>
  <c r="E128" i="4"/>
  <c r="F128" i="4"/>
  <c r="O128" i="4"/>
  <c r="E129" i="4"/>
  <c r="F129" i="4"/>
  <c r="E130" i="4"/>
  <c r="F130" i="4"/>
  <c r="G130" i="4"/>
  <c r="E131" i="4"/>
  <c r="F131" i="4"/>
  <c r="O131" i="4"/>
  <c r="E132" i="4"/>
  <c r="F132" i="4"/>
  <c r="E133" i="4"/>
  <c r="F133" i="4"/>
  <c r="E134" i="4"/>
  <c r="F134" i="4"/>
  <c r="G134" i="4"/>
  <c r="M134" i="4"/>
  <c r="O134" i="4"/>
  <c r="E135" i="4"/>
  <c r="F135" i="4"/>
  <c r="G135" i="4"/>
  <c r="E136" i="4"/>
  <c r="F136" i="4"/>
  <c r="E137" i="4"/>
  <c r="F137" i="4"/>
  <c r="E138" i="4"/>
  <c r="F138" i="4"/>
  <c r="G138" i="4"/>
  <c r="E139" i="4"/>
  <c r="F139" i="4"/>
  <c r="G139" i="4"/>
  <c r="E140" i="4"/>
  <c r="F140" i="4"/>
  <c r="E141" i="4"/>
  <c r="F141" i="4"/>
  <c r="E142" i="4"/>
  <c r="F142" i="4"/>
  <c r="G142" i="4"/>
  <c r="E143" i="4"/>
  <c r="F143" i="4"/>
  <c r="G143" i="4"/>
  <c r="E144" i="4"/>
  <c r="F144" i="4"/>
  <c r="E145" i="4"/>
  <c r="F145" i="4"/>
  <c r="E146" i="4"/>
  <c r="F146" i="4"/>
  <c r="G146" i="4"/>
  <c r="M146" i="4"/>
  <c r="O146" i="4"/>
  <c r="E147" i="4"/>
  <c r="F147" i="4"/>
  <c r="E148" i="4"/>
  <c r="F148" i="4"/>
  <c r="E149" i="4"/>
  <c r="F149" i="4"/>
  <c r="E150" i="4"/>
  <c r="F150" i="4"/>
  <c r="G150" i="4"/>
  <c r="M150" i="4"/>
  <c r="E151" i="4"/>
  <c r="F151" i="4"/>
  <c r="G151" i="4"/>
  <c r="J151" i="4"/>
  <c r="E152" i="4"/>
  <c r="F152" i="4"/>
  <c r="E153" i="4"/>
  <c r="F153" i="4"/>
  <c r="E154" i="4"/>
  <c r="F154" i="4"/>
  <c r="G154" i="4"/>
  <c r="M154" i="4"/>
  <c r="E155" i="4"/>
  <c r="F155" i="4"/>
  <c r="G155" i="4"/>
  <c r="V8" i="4"/>
  <c r="V9" i="4"/>
  <c r="G11" i="4"/>
  <c r="E14" i="4"/>
  <c r="E15" i="4" s="1"/>
  <c r="V14" i="4"/>
  <c r="C17" i="4"/>
  <c r="V20" i="4"/>
  <c r="L21" i="4"/>
  <c r="P21" i="4"/>
  <c r="P22" i="4"/>
  <c r="P23" i="4"/>
  <c r="P24" i="4"/>
  <c r="V24" i="4"/>
  <c r="P25" i="4"/>
  <c r="P26" i="4"/>
  <c r="P27" i="4"/>
  <c r="P28" i="4"/>
  <c r="V28" i="4"/>
  <c r="P29" i="4"/>
  <c r="P30" i="4"/>
  <c r="P31" i="4"/>
  <c r="V31" i="4"/>
  <c r="P32" i="4"/>
  <c r="P33" i="4"/>
  <c r="P34" i="4"/>
  <c r="P35" i="4"/>
  <c r="J36" i="4"/>
  <c r="P36" i="4"/>
  <c r="P37" i="4"/>
  <c r="P38" i="4"/>
  <c r="P39" i="4"/>
  <c r="P40" i="4"/>
  <c r="P41" i="4"/>
  <c r="P42" i="4"/>
  <c r="P43" i="4"/>
  <c r="I44" i="4"/>
  <c r="P44" i="4"/>
  <c r="P45" i="4"/>
  <c r="P46" i="4"/>
  <c r="P47" i="4"/>
  <c r="P48" i="4"/>
  <c r="P49" i="4"/>
  <c r="P50" i="4"/>
  <c r="P51" i="4"/>
  <c r="I52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I68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M85" i="4"/>
  <c r="P85" i="4"/>
  <c r="P86" i="4"/>
  <c r="P87" i="4"/>
  <c r="P88" i="4"/>
  <c r="L89" i="4"/>
  <c r="P89" i="4"/>
  <c r="P90" i="4"/>
  <c r="P91" i="4"/>
  <c r="P92" i="4"/>
  <c r="L93" i="4"/>
  <c r="P93" i="4"/>
  <c r="P94" i="4"/>
  <c r="P95" i="4"/>
  <c r="P96" i="4"/>
  <c r="P97" i="4"/>
  <c r="P98" i="4"/>
  <c r="M99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K118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J130" i="4"/>
  <c r="P130" i="4"/>
  <c r="P131" i="4"/>
  <c r="P132" i="4"/>
  <c r="P133" i="4"/>
  <c r="P134" i="4"/>
  <c r="M135" i="4"/>
  <c r="P135" i="4"/>
  <c r="P136" i="4"/>
  <c r="P137" i="4"/>
  <c r="P138" i="4"/>
  <c r="P139" i="4"/>
  <c r="P140" i="4"/>
  <c r="P141" i="4"/>
  <c r="M142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E56" i="3"/>
  <c r="F56" i="3" s="1"/>
  <c r="G56" i="3" s="1"/>
  <c r="E58" i="3"/>
  <c r="F58" i="3"/>
  <c r="E59" i="3"/>
  <c r="F59" i="3" s="1"/>
  <c r="E60" i="3"/>
  <c r="F60" i="3" s="1"/>
  <c r="G60" i="3" s="1"/>
  <c r="I60" i="3" s="1"/>
  <c r="E85" i="3"/>
  <c r="F85" i="3" s="1"/>
  <c r="E33" i="3"/>
  <c r="F33" i="3" s="1"/>
  <c r="G33" i="3" s="1"/>
  <c r="H33" i="3" s="1"/>
  <c r="E32" i="3"/>
  <c r="F32" i="3" s="1"/>
  <c r="E34" i="3"/>
  <c r="F34" i="3" s="1"/>
  <c r="E35" i="3"/>
  <c r="F35" i="3" s="1"/>
  <c r="E36" i="3"/>
  <c r="F36" i="3" s="1"/>
  <c r="E41" i="3"/>
  <c r="F41" i="3" s="1"/>
  <c r="E113" i="3"/>
  <c r="F113" i="3" s="1"/>
  <c r="G113" i="3" s="1"/>
  <c r="E116" i="3"/>
  <c r="F116" i="3" s="1"/>
  <c r="E117" i="3"/>
  <c r="F117" i="3" s="1"/>
  <c r="G117" i="3" s="1"/>
  <c r="E118" i="3"/>
  <c r="F118" i="3"/>
  <c r="G118" i="3" s="1"/>
  <c r="K118" i="3" s="1"/>
  <c r="E119" i="3"/>
  <c r="F119" i="3"/>
  <c r="G119" i="3" s="1"/>
  <c r="K119" i="3" s="1"/>
  <c r="E121" i="3"/>
  <c r="F121" i="3" s="1"/>
  <c r="G121" i="3" s="1"/>
  <c r="E122" i="3"/>
  <c r="F122" i="3" s="1"/>
  <c r="G122" i="3" s="1"/>
  <c r="K122" i="3" s="1"/>
  <c r="E120" i="3"/>
  <c r="F120" i="3" s="1"/>
  <c r="P155" i="3"/>
  <c r="P154" i="3"/>
  <c r="P153" i="3"/>
  <c r="P152" i="3"/>
  <c r="P150" i="3"/>
  <c r="P129" i="3"/>
  <c r="P131" i="3"/>
  <c r="P132" i="3"/>
  <c r="P133" i="3"/>
  <c r="P134" i="3"/>
  <c r="P135" i="3"/>
  <c r="P137" i="3"/>
  <c r="P140" i="3"/>
  <c r="P141" i="3"/>
  <c r="P126" i="3"/>
  <c r="P127" i="3"/>
  <c r="P142" i="3"/>
  <c r="P143" i="3"/>
  <c r="P151" i="3"/>
  <c r="P148" i="3"/>
  <c r="P149" i="3"/>
  <c r="P136" i="3"/>
  <c r="P36" i="3"/>
  <c r="P147" i="3"/>
  <c r="P146" i="3"/>
  <c r="P145" i="3"/>
  <c r="P144" i="3"/>
  <c r="F16" i="3"/>
  <c r="F17" i="3" s="1"/>
  <c r="C17" i="3"/>
  <c r="P139" i="3"/>
  <c r="P138" i="3"/>
  <c r="P120" i="3"/>
  <c r="P130" i="3"/>
  <c r="P121" i="3"/>
  <c r="P122" i="3"/>
  <c r="P124" i="3"/>
  <c r="P128" i="3"/>
  <c r="P125" i="3"/>
  <c r="P123" i="3"/>
  <c r="P113" i="3"/>
  <c r="P123" i="1"/>
  <c r="P125" i="1"/>
  <c r="P99" i="1"/>
  <c r="P120" i="1"/>
  <c r="P100" i="1"/>
  <c r="P114" i="1"/>
  <c r="P55" i="1"/>
  <c r="C8" i="1"/>
  <c r="E115" i="1"/>
  <c r="F115" i="1"/>
  <c r="G115" i="1"/>
  <c r="P127" i="1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38" i="3"/>
  <c r="P39" i="3"/>
  <c r="P40" i="3"/>
  <c r="P41" i="3"/>
  <c r="P42" i="3"/>
  <c r="P43" i="3"/>
  <c r="P44" i="3"/>
  <c r="P45" i="3"/>
  <c r="P46" i="3"/>
  <c r="P47" i="3"/>
  <c r="I48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I69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4" i="3"/>
  <c r="P115" i="3"/>
  <c r="P116" i="3"/>
  <c r="P117" i="3"/>
  <c r="P118" i="3"/>
  <c r="P119" i="3"/>
  <c r="P126" i="1"/>
  <c r="P56" i="1"/>
  <c r="P58" i="1"/>
  <c r="P59" i="1"/>
  <c r="P60" i="1"/>
  <c r="P85" i="1"/>
  <c r="P21" i="1"/>
  <c r="P22" i="1"/>
  <c r="P23" i="1"/>
  <c r="P24" i="1"/>
  <c r="P25" i="1"/>
  <c r="P26" i="1"/>
  <c r="P27" i="1"/>
  <c r="P28" i="1"/>
  <c r="P96" i="1"/>
  <c r="P97" i="1"/>
  <c r="P98" i="1"/>
  <c r="P105" i="1"/>
  <c r="P106" i="1"/>
  <c r="P109" i="1"/>
  <c r="P110" i="1"/>
  <c r="P111" i="1"/>
  <c r="P112" i="1"/>
  <c r="P115" i="1"/>
  <c r="P116" i="1"/>
  <c r="P118" i="1"/>
  <c r="P119" i="1"/>
  <c r="P31" i="1"/>
  <c r="P39" i="1"/>
  <c r="P45" i="1"/>
  <c r="P63" i="1"/>
  <c r="P67" i="1"/>
  <c r="P29" i="1"/>
  <c r="P30" i="1"/>
  <c r="P73" i="1"/>
  <c r="P74" i="1"/>
  <c r="P75" i="1"/>
  <c r="P72" i="1"/>
  <c r="P76" i="1"/>
  <c r="P77" i="1"/>
  <c r="P78" i="1"/>
  <c r="P80" i="1"/>
  <c r="P81" i="1"/>
  <c r="P82" i="1"/>
  <c r="P83" i="1"/>
  <c r="P84" i="1"/>
  <c r="P86" i="1"/>
  <c r="P88" i="1"/>
  <c r="P89" i="1"/>
  <c r="P90" i="1"/>
  <c r="P93" i="1"/>
  <c r="P94" i="1"/>
  <c r="P95" i="1"/>
  <c r="P92" i="1"/>
  <c r="P32" i="1"/>
  <c r="P34" i="1"/>
  <c r="P35" i="1"/>
  <c r="P40" i="1"/>
  <c r="P101" i="1"/>
  <c r="P102" i="1"/>
  <c r="P36" i="1"/>
  <c r="P37" i="1"/>
  <c r="P38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7" i="1"/>
  <c r="P61" i="1"/>
  <c r="P62" i="1"/>
  <c r="P64" i="1"/>
  <c r="P65" i="1"/>
  <c r="P66" i="1"/>
  <c r="P68" i="1"/>
  <c r="P69" i="1"/>
  <c r="P70" i="1"/>
  <c r="P71" i="1"/>
  <c r="P79" i="1"/>
  <c r="P87" i="1"/>
  <c r="P91" i="1"/>
  <c r="P103" i="1"/>
  <c r="P104" i="1"/>
  <c r="P107" i="1"/>
  <c r="P108" i="1"/>
  <c r="P122" i="1"/>
  <c r="C18" i="1"/>
  <c r="P33" i="1"/>
  <c r="P117" i="1"/>
  <c r="P121" i="1"/>
  <c r="P124" i="1"/>
  <c r="E102" i="1"/>
  <c r="F102" i="1"/>
  <c r="G102" i="1"/>
  <c r="G36" i="3"/>
  <c r="E119" i="1"/>
  <c r="F119" i="1"/>
  <c r="G119" i="1"/>
  <c r="Q119" i="1"/>
  <c r="E124" i="1"/>
  <c r="F124" i="1"/>
  <c r="G124" i="1"/>
  <c r="E108" i="1"/>
  <c r="F108" i="1"/>
  <c r="G108" i="1"/>
  <c r="E116" i="1"/>
  <c r="F116" i="1"/>
  <c r="G116" i="1"/>
  <c r="Q116" i="1"/>
  <c r="E125" i="1"/>
  <c r="F125" i="1"/>
  <c r="G125" i="1"/>
  <c r="J125" i="1"/>
  <c r="E90" i="1"/>
  <c r="F90" i="1"/>
  <c r="G90" i="1"/>
  <c r="E92" i="1"/>
  <c r="F92" i="1"/>
  <c r="G92" i="1"/>
  <c r="E94" i="1"/>
  <c r="F94" i="1"/>
  <c r="G94" i="1"/>
  <c r="E98" i="1"/>
  <c r="F98" i="1"/>
  <c r="G98" i="1"/>
  <c r="E113" i="1"/>
  <c r="F113" i="1"/>
  <c r="G113" i="1"/>
  <c r="L113" i="1"/>
  <c r="E121" i="1"/>
  <c r="F121" i="1"/>
  <c r="G121" i="1"/>
  <c r="E123" i="1"/>
  <c r="F123" i="1"/>
  <c r="G123" i="1"/>
  <c r="J123" i="1"/>
  <c r="E106" i="1"/>
  <c r="F106" i="1"/>
  <c r="G106" i="1"/>
  <c r="E110" i="1"/>
  <c r="F110" i="1"/>
  <c r="G110" i="1"/>
  <c r="E118" i="1"/>
  <c r="F118" i="1"/>
  <c r="G118" i="1"/>
  <c r="E122" i="1"/>
  <c r="F122" i="1"/>
  <c r="G122" i="1"/>
  <c r="E127" i="1"/>
  <c r="F127" i="1"/>
  <c r="G127" i="1"/>
  <c r="E99" i="1"/>
  <c r="F99" i="1"/>
  <c r="G99" i="1"/>
  <c r="M99" i="1"/>
  <c r="E101" i="1"/>
  <c r="F101" i="1"/>
  <c r="G101" i="1"/>
  <c r="Q101" i="1"/>
  <c r="E105" i="1"/>
  <c r="F105" i="1"/>
  <c r="G105" i="1"/>
  <c r="E55" i="1"/>
  <c r="F55" i="1"/>
  <c r="G55" i="1"/>
  <c r="Q55" i="1"/>
  <c r="E22" i="1"/>
  <c r="F22" i="1"/>
  <c r="G22" i="1"/>
  <c r="E23" i="1"/>
  <c r="F23" i="1"/>
  <c r="G23" i="1"/>
  <c r="E24" i="1"/>
  <c r="F24" i="1"/>
  <c r="G24" i="1"/>
  <c r="E25" i="1"/>
  <c r="F25" i="1"/>
  <c r="G25" i="1"/>
  <c r="Q25" i="1"/>
  <c r="E26" i="1"/>
  <c r="F26" i="1"/>
  <c r="G26" i="1"/>
  <c r="L26" i="1"/>
  <c r="E27" i="1"/>
  <c r="F27" i="1"/>
  <c r="G27" i="1"/>
  <c r="E28" i="1"/>
  <c r="F28" i="1"/>
  <c r="G28" i="1"/>
  <c r="E29" i="1"/>
  <c r="F29" i="1"/>
  <c r="G29" i="1"/>
  <c r="E30" i="1"/>
  <c r="F30" i="1"/>
  <c r="G30" i="1"/>
  <c r="L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J35" i="1"/>
  <c r="E36" i="1"/>
  <c r="F36" i="1"/>
  <c r="G36" i="1"/>
  <c r="E37" i="1"/>
  <c r="F37" i="1"/>
  <c r="G37" i="1"/>
  <c r="Q37" i="1"/>
  <c r="E38" i="1"/>
  <c r="F38" i="1"/>
  <c r="G38" i="1"/>
  <c r="E39" i="1"/>
  <c r="F39" i="1"/>
  <c r="G39" i="1"/>
  <c r="E40" i="1"/>
  <c r="F40" i="1"/>
  <c r="G40" i="1"/>
  <c r="E41" i="1"/>
  <c r="F41" i="1"/>
  <c r="G41" i="1"/>
  <c r="Q41" i="1"/>
  <c r="E42" i="1"/>
  <c r="F42" i="1"/>
  <c r="G42" i="1"/>
  <c r="Q42" i="1"/>
  <c r="E43" i="1"/>
  <c r="F43" i="1"/>
  <c r="G43" i="1"/>
  <c r="E44" i="1"/>
  <c r="F44" i="1"/>
  <c r="G44" i="1"/>
  <c r="E45" i="1"/>
  <c r="F45" i="1"/>
  <c r="G45" i="1"/>
  <c r="E46" i="1"/>
  <c r="F46" i="1"/>
  <c r="G46" i="1"/>
  <c r="Q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Q51" i="1"/>
  <c r="E52" i="1"/>
  <c r="F52" i="1"/>
  <c r="G52" i="1"/>
  <c r="E53" i="1"/>
  <c r="F53" i="1"/>
  <c r="G53" i="1"/>
  <c r="Q53" i="1"/>
  <c r="E54" i="1"/>
  <c r="F54" i="1"/>
  <c r="G54" i="1"/>
  <c r="E56" i="1"/>
  <c r="F56" i="1"/>
  <c r="G56" i="1"/>
  <c r="E57" i="1"/>
  <c r="F57" i="1"/>
  <c r="G57" i="1"/>
  <c r="E58" i="1"/>
  <c r="F58" i="1"/>
  <c r="G58" i="1"/>
  <c r="Q58" i="1"/>
  <c r="E59" i="1"/>
  <c r="F59" i="1"/>
  <c r="G59" i="1"/>
  <c r="Q59" i="1"/>
  <c r="E60" i="1"/>
  <c r="F60" i="1"/>
  <c r="G60" i="1"/>
  <c r="E61" i="1"/>
  <c r="F61" i="1"/>
  <c r="G61" i="1"/>
  <c r="E62" i="1"/>
  <c r="F62" i="1"/>
  <c r="G62" i="1"/>
  <c r="E63" i="1"/>
  <c r="F63" i="1"/>
  <c r="G63" i="1"/>
  <c r="Q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E70" i="1"/>
  <c r="F70" i="1"/>
  <c r="G70" i="1"/>
  <c r="Q70" i="1"/>
  <c r="E71" i="1"/>
  <c r="F71" i="1"/>
  <c r="G71" i="1"/>
  <c r="E72" i="1"/>
  <c r="F72" i="1"/>
  <c r="G72" i="1"/>
  <c r="E73" i="1"/>
  <c r="F73" i="1"/>
  <c r="G73" i="1"/>
  <c r="E74" i="1"/>
  <c r="F74" i="1"/>
  <c r="G74" i="1"/>
  <c r="L74" i="1"/>
  <c r="E75" i="1"/>
  <c r="F75" i="1"/>
  <c r="G75" i="1"/>
  <c r="L75" i="1"/>
  <c r="E76" i="1"/>
  <c r="F76" i="1"/>
  <c r="G76" i="1"/>
  <c r="E77" i="1"/>
  <c r="F77" i="1"/>
  <c r="G77" i="1"/>
  <c r="E78" i="1"/>
  <c r="F78" i="1"/>
  <c r="G78" i="1"/>
  <c r="E79" i="1"/>
  <c r="F79" i="1"/>
  <c r="G79" i="1"/>
  <c r="Q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L84" i="1"/>
  <c r="E85" i="1"/>
  <c r="F85" i="1"/>
  <c r="G85" i="1"/>
  <c r="E87" i="1"/>
  <c r="F87" i="1"/>
  <c r="G87" i="1"/>
  <c r="Q87" i="1"/>
  <c r="E89" i="1"/>
  <c r="F89" i="1"/>
  <c r="G89" i="1"/>
  <c r="E91" i="1"/>
  <c r="F91" i="1"/>
  <c r="G91" i="1"/>
  <c r="I91" i="1"/>
  <c r="E93" i="1"/>
  <c r="F93" i="1"/>
  <c r="G93" i="1"/>
  <c r="E95" i="1"/>
  <c r="F95" i="1"/>
  <c r="G95" i="1"/>
  <c r="Q95" i="1"/>
  <c r="E97" i="1"/>
  <c r="F97" i="1"/>
  <c r="G97" i="1"/>
  <c r="L97" i="1"/>
  <c r="G153" i="4"/>
  <c r="O153" i="4"/>
  <c r="O140" i="4"/>
  <c r="G140" i="4"/>
  <c r="G137" i="4"/>
  <c r="O137" i="4"/>
  <c r="O107" i="4"/>
  <c r="G107" i="4"/>
  <c r="O94" i="4"/>
  <c r="G94" i="4"/>
  <c r="L81" i="4"/>
  <c r="O78" i="4"/>
  <c r="G78" i="4"/>
  <c r="L75" i="4"/>
  <c r="I65" i="4"/>
  <c r="O62" i="4"/>
  <c r="G62" i="4"/>
  <c r="M59" i="4"/>
  <c r="I49" i="4"/>
  <c r="O46" i="4"/>
  <c r="G46" i="4"/>
  <c r="I43" i="4"/>
  <c r="O30" i="4"/>
  <c r="G30" i="4"/>
  <c r="Q30" i="4"/>
  <c r="L27" i="4"/>
  <c r="G147" i="4"/>
  <c r="G131" i="4"/>
  <c r="G127" i="4"/>
  <c r="G123" i="4"/>
  <c r="G119" i="4"/>
  <c r="O144" i="4"/>
  <c r="G144" i="4"/>
  <c r="G141" i="4"/>
  <c r="O141" i="4"/>
  <c r="O98" i="4"/>
  <c r="G98" i="4"/>
  <c r="O82" i="4"/>
  <c r="G82" i="4"/>
  <c r="I79" i="4"/>
  <c r="I69" i="4"/>
  <c r="O66" i="4"/>
  <c r="G66" i="4"/>
  <c r="L63" i="4"/>
  <c r="I53" i="4"/>
  <c r="O50" i="4"/>
  <c r="G50" i="4"/>
  <c r="I47" i="4"/>
  <c r="I37" i="4"/>
  <c r="O34" i="4"/>
  <c r="G34" i="4"/>
  <c r="L31" i="4"/>
  <c r="L24" i="4"/>
  <c r="J156" i="4"/>
  <c r="Q146" i="4"/>
  <c r="Q122" i="4"/>
  <c r="Q95" i="4"/>
  <c r="G145" i="4"/>
  <c r="O145" i="4"/>
  <c r="O132" i="4"/>
  <c r="G132" i="4"/>
  <c r="G128" i="4"/>
  <c r="O124" i="4"/>
  <c r="G124" i="4"/>
  <c r="O120" i="4"/>
  <c r="G120" i="4"/>
  <c r="O116" i="4"/>
  <c r="G116" i="4"/>
  <c r="O112" i="4"/>
  <c r="G112" i="4"/>
  <c r="G105" i="4"/>
  <c r="O105" i="4"/>
  <c r="O102" i="4"/>
  <c r="G102" i="4"/>
  <c r="L73" i="4"/>
  <c r="O70" i="4"/>
  <c r="G70" i="4"/>
  <c r="I57" i="4"/>
  <c r="O54" i="4"/>
  <c r="G54" i="4"/>
  <c r="I51" i="4"/>
  <c r="J41" i="4"/>
  <c r="O38" i="4"/>
  <c r="G38" i="4"/>
  <c r="J35" i="4"/>
  <c r="L28" i="4"/>
  <c r="O22" i="4"/>
  <c r="G22" i="4"/>
  <c r="J157" i="4"/>
  <c r="Q134" i="4"/>
  <c r="O152" i="4"/>
  <c r="G152" i="4"/>
  <c r="G149" i="4"/>
  <c r="O149" i="4"/>
  <c r="O136" i="4"/>
  <c r="G136" i="4"/>
  <c r="G133" i="4"/>
  <c r="O133" i="4"/>
  <c r="G129" i="4"/>
  <c r="O129" i="4"/>
  <c r="G125" i="4"/>
  <c r="O125" i="4"/>
  <c r="G121" i="4"/>
  <c r="O121" i="4"/>
  <c r="G113" i="4"/>
  <c r="O113" i="4"/>
  <c r="G109" i="4"/>
  <c r="O109" i="4"/>
  <c r="O106" i="4"/>
  <c r="G106" i="4"/>
  <c r="O103" i="4"/>
  <c r="G103" i="4"/>
  <c r="O90" i="4"/>
  <c r="G90" i="4"/>
  <c r="L77" i="4"/>
  <c r="O74" i="4"/>
  <c r="Q74" i="4"/>
  <c r="G74" i="4"/>
  <c r="I71" i="4"/>
  <c r="I61" i="4"/>
  <c r="O58" i="4"/>
  <c r="G58" i="4"/>
  <c r="I55" i="4"/>
  <c r="I45" i="4"/>
  <c r="O42" i="4"/>
  <c r="Q42" i="4"/>
  <c r="G42" i="4"/>
  <c r="I39" i="4"/>
  <c r="J32" i="4"/>
  <c r="O26" i="4"/>
  <c r="G26" i="4"/>
  <c r="L23" i="4"/>
  <c r="O160" i="3"/>
  <c r="Q160" i="3" s="1"/>
  <c r="O97" i="4"/>
  <c r="O93" i="4"/>
  <c r="Q93" i="4"/>
  <c r="O89" i="4"/>
  <c r="Q89" i="4"/>
  <c r="O85" i="4"/>
  <c r="Q85" i="4"/>
  <c r="O81" i="4"/>
  <c r="Q81" i="4"/>
  <c r="O77" i="4"/>
  <c r="Q77" i="4"/>
  <c r="O73" i="4"/>
  <c r="Q73" i="4"/>
  <c r="O69" i="4"/>
  <c r="Q69" i="4"/>
  <c r="O65" i="4"/>
  <c r="Q65" i="4"/>
  <c r="O61" i="4"/>
  <c r="Q61" i="4"/>
  <c r="O57" i="4"/>
  <c r="Q57" i="4"/>
  <c r="O53" i="4"/>
  <c r="Q53" i="4"/>
  <c r="O49" i="4"/>
  <c r="Q49" i="4"/>
  <c r="O45" i="4"/>
  <c r="Q45" i="4"/>
  <c r="O41" i="4"/>
  <c r="Q41" i="4"/>
  <c r="O37" i="4"/>
  <c r="Q37" i="4"/>
  <c r="O33" i="4"/>
  <c r="Q33" i="4"/>
  <c r="O29" i="4"/>
  <c r="Q29" i="4"/>
  <c r="O25" i="4"/>
  <c r="Q25" i="4"/>
  <c r="O21" i="4"/>
  <c r="Q21" i="4"/>
  <c r="V7" i="4"/>
  <c r="V3" i="4"/>
  <c r="O156" i="4"/>
  <c r="Q156" i="4"/>
  <c r="G108" i="4"/>
  <c r="Q108" i="4"/>
  <c r="G104" i="4"/>
  <c r="O99" i="4"/>
  <c r="Q99" i="4"/>
  <c r="O95" i="4"/>
  <c r="O91" i="4"/>
  <c r="Q91" i="4"/>
  <c r="O87" i="4"/>
  <c r="Q87" i="4"/>
  <c r="O79" i="4"/>
  <c r="Q79" i="4"/>
  <c r="O75" i="4"/>
  <c r="Q75" i="4"/>
  <c r="O71" i="4"/>
  <c r="Q71" i="4"/>
  <c r="O63" i="4"/>
  <c r="Q63" i="4"/>
  <c r="O59" i="4"/>
  <c r="Q59" i="4"/>
  <c r="O55" i="4"/>
  <c r="Q55" i="4"/>
  <c r="O51" i="4"/>
  <c r="Q51" i="4"/>
  <c r="O47" i="4"/>
  <c r="Q47" i="4"/>
  <c r="O43" i="4"/>
  <c r="Q43" i="4"/>
  <c r="O39" i="4"/>
  <c r="Q39" i="4"/>
  <c r="O35" i="4"/>
  <c r="Q35" i="4"/>
  <c r="O31" i="4"/>
  <c r="Q31" i="4"/>
  <c r="O27" i="4"/>
  <c r="Q27" i="4"/>
  <c r="O23" i="4"/>
  <c r="Q23" i="4"/>
  <c r="V5" i="4"/>
  <c r="O100" i="4"/>
  <c r="Q100" i="4"/>
  <c r="O96" i="4"/>
  <c r="Q96" i="4"/>
  <c r="O92" i="4"/>
  <c r="Q92" i="4"/>
  <c r="O88" i="4"/>
  <c r="Q88" i="4"/>
  <c r="O84" i="4"/>
  <c r="Q84" i="4"/>
  <c r="O80" i="4"/>
  <c r="Q80" i="4"/>
  <c r="O76" i="4"/>
  <c r="O72" i="4"/>
  <c r="Q72" i="4"/>
  <c r="O68" i="4"/>
  <c r="Q68" i="4"/>
  <c r="O64" i="4"/>
  <c r="Q64" i="4"/>
  <c r="O60" i="4"/>
  <c r="Q60" i="4"/>
  <c r="O56" i="4"/>
  <c r="Q56" i="4"/>
  <c r="O52" i="4"/>
  <c r="Q52" i="4"/>
  <c r="O48" i="4"/>
  <c r="Q48" i="4"/>
  <c r="O44" i="4"/>
  <c r="Q44" i="4"/>
  <c r="O40" i="4"/>
  <c r="Q40" i="4"/>
  <c r="O36" i="4"/>
  <c r="Q36" i="4"/>
  <c r="O32" i="4"/>
  <c r="Q32" i="4"/>
  <c r="O28" i="4"/>
  <c r="Q28" i="4"/>
  <c r="O24" i="4"/>
  <c r="Q24" i="4"/>
  <c r="V6" i="4"/>
  <c r="V2" i="4"/>
  <c r="K155" i="3"/>
  <c r="K164" i="3"/>
  <c r="Q26" i="4"/>
  <c r="L26" i="4"/>
  <c r="Q58" i="4"/>
  <c r="M58" i="4"/>
  <c r="K113" i="4"/>
  <c r="Q113" i="4"/>
  <c r="J121" i="4"/>
  <c r="Q121" i="4"/>
  <c r="M129" i="4"/>
  <c r="Q129" i="4"/>
  <c r="Q22" i="4"/>
  <c r="L22" i="4"/>
  <c r="Q54" i="4"/>
  <c r="I54" i="4"/>
  <c r="Q102" i="4"/>
  <c r="I102" i="4"/>
  <c r="Q120" i="4"/>
  <c r="M120" i="4"/>
  <c r="M141" i="4"/>
  <c r="Q141" i="4"/>
  <c r="Q131" i="4"/>
  <c r="M131" i="4"/>
  <c r="L30" i="4"/>
  <c r="Q46" i="4"/>
  <c r="L46" i="4"/>
  <c r="Q78" i="4"/>
  <c r="L78" i="4"/>
  <c r="Q94" i="4"/>
  <c r="L94" i="4"/>
  <c r="L95" i="1"/>
  <c r="I87" i="1"/>
  <c r="Q78" i="1"/>
  <c r="L78" i="1"/>
  <c r="Q74" i="1"/>
  <c r="I70" i="1"/>
  <c r="Q62" i="1"/>
  <c r="I62" i="1"/>
  <c r="M58" i="1"/>
  <c r="I53" i="1"/>
  <c r="L45" i="1"/>
  <c r="Q45" i="1"/>
  <c r="I41" i="1"/>
  <c r="I37" i="1"/>
  <c r="Q29" i="1"/>
  <c r="L29" i="1"/>
  <c r="L25" i="1"/>
  <c r="M55" i="1"/>
  <c r="Q110" i="1"/>
  <c r="L110" i="1"/>
  <c r="L119" i="1"/>
  <c r="J36" i="3"/>
  <c r="L108" i="4"/>
  <c r="I42" i="4"/>
  <c r="L74" i="4"/>
  <c r="Q90" i="4"/>
  <c r="L90" i="4"/>
  <c r="Q106" i="4"/>
  <c r="I106" i="4"/>
  <c r="Q136" i="4"/>
  <c r="J136" i="4"/>
  <c r="Q152" i="4"/>
  <c r="M152" i="4"/>
  <c r="Q105" i="4"/>
  <c r="I105" i="4"/>
  <c r="Q50" i="4"/>
  <c r="I50" i="4"/>
  <c r="Q82" i="4"/>
  <c r="L82" i="4"/>
  <c r="L111" i="4"/>
  <c r="Q97" i="1"/>
  <c r="Q75" i="1"/>
  <c r="M59" i="1"/>
  <c r="I42" i="1"/>
  <c r="R26" i="1"/>
  <c r="Q124" i="1"/>
  <c r="K124" i="1"/>
  <c r="L104" i="4"/>
  <c r="L109" i="4"/>
  <c r="Q109" i="4"/>
  <c r="J125" i="4"/>
  <c r="Q125" i="4"/>
  <c r="M133" i="4"/>
  <c r="Q133" i="4"/>
  <c r="J149" i="4"/>
  <c r="Q149" i="4"/>
  <c r="Q38" i="4"/>
  <c r="I38" i="4"/>
  <c r="Q70" i="4"/>
  <c r="I70" i="4"/>
  <c r="Q116" i="4"/>
  <c r="J116" i="4"/>
  <c r="Q124" i="4"/>
  <c r="J124" i="4"/>
  <c r="Q132" i="4"/>
  <c r="M132" i="4"/>
  <c r="J123" i="4"/>
  <c r="M147" i="4"/>
  <c r="Q62" i="4"/>
  <c r="I62" i="4"/>
  <c r="Q107" i="4"/>
  <c r="L107" i="4"/>
  <c r="Q140" i="4"/>
  <c r="M140" i="4"/>
  <c r="Q91" i="1"/>
  <c r="L80" i="1"/>
  <c r="Q80" i="1"/>
  <c r="Q76" i="1"/>
  <c r="L76" i="1"/>
  <c r="L72" i="1"/>
  <c r="Q72" i="1"/>
  <c r="I64" i="1"/>
  <c r="Q64" i="1"/>
  <c r="Q60" i="1"/>
  <c r="M60" i="1"/>
  <c r="Q56" i="1"/>
  <c r="M56" i="1"/>
  <c r="Q47" i="1"/>
  <c r="I47" i="1"/>
  <c r="Q43" i="1"/>
  <c r="I43" i="1"/>
  <c r="L39" i="1"/>
  <c r="Q39" i="1"/>
  <c r="L31" i="1"/>
  <c r="Q31" i="1"/>
  <c r="L27" i="1"/>
  <c r="Q27" i="1"/>
  <c r="Q23" i="1"/>
  <c r="L23" i="1"/>
  <c r="L118" i="1"/>
  <c r="Q118" i="1"/>
  <c r="Q98" i="1"/>
  <c r="L98" i="1"/>
  <c r="Q90" i="1"/>
  <c r="L90" i="1"/>
  <c r="Q108" i="1"/>
  <c r="I108" i="1"/>
  <c r="M102" i="1"/>
  <c r="Q102" i="1"/>
  <c r="Q103" i="4"/>
  <c r="L103" i="4"/>
  <c r="Q145" i="4"/>
  <c r="M145" i="4"/>
  <c r="Q34" i="4"/>
  <c r="J34" i="4"/>
  <c r="Q66" i="4"/>
  <c r="I66" i="4"/>
  <c r="Q98" i="4"/>
  <c r="L98" i="4"/>
  <c r="Q144" i="4"/>
  <c r="M144" i="4"/>
  <c r="Q119" i="4"/>
  <c r="K119" i="4"/>
  <c r="M137" i="4"/>
  <c r="Q137" i="4"/>
  <c r="M153" i="4"/>
  <c r="Q153" i="4"/>
  <c r="L93" i="1"/>
  <c r="Q93" i="1"/>
  <c r="M85" i="1"/>
  <c r="Q85" i="1"/>
  <c r="Q81" i="1"/>
  <c r="L81" i="1"/>
  <c r="L77" i="1"/>
  <c r="Q77" i="1"/>
  <c r="Q73" i="1"/>
  <c r="L73" i="1"/>
  <c r="I69" i="1"/>
  <c r="Q69" i="1"/>
  <c r="Q65" i="1"/>
  <c r="I65" i="1"/>
  <c r="Q61" i="1"/>
  <c r="I61" i="1"/>
  <c r="Q57" i="1"/>
  <c r="I57" i="1"/>
  <c r="Q52" i="1"/>
  <c r="I52" i="1"/>
  <c r="Q48" i="1"/>
  <c r="I48" i="1"/>
  <c r="Q44" i="1"/>
  <c r="I44" i="1"/>
  <c r="J40" i="1"/>
  <c r="R40" i="1"/>
  <c r="Q36" i="1"/>
  <c r="I36" i="1"/>
  <c r="Q32" i="1"/>
  <c r="J32" i="1"/>
  <c r="L28" i="1"/>
  <c r="Q28" i="1"/>
  <c r="L24" i="1"/>
  <c r="Q24" i="1"/>
  <c r="Q105" i="1"/>
  <c r="L105" i="1"/>
  <c r="Q122" i="1"/>
  <c r="J122" i="1"/>
  <c r="Q121" i="1"/>
  <c r="J121" i="1"/>
  <c r="L92" i="1"/>
  <c r="Q92" i="1"/>
  <c r="L115" i="1"/>
  <c r="Q115" i="1"/>
  <c r="G195" i="3"/>
  <c r="K195" i="3" s="1"/>
  <c r="I54" i="1"/>
  <c r="Q54" i="1"/>
  <c r="L106" i="1"/>
  <c r="Q106" i="1"/>
  <c r="I38" i="1"/>
  <c r="Q38" i="1"/>
  <c r="I71" i="1"/>
  <c r="Q71" i="1"/>
  <c r="Q89" i="1"/>
  <c r="L89" i="1"/>
  <c r="L22" i="1"/>
  <c r="Q22" i="1"/>
  <c r="I46" i="1"/>
  <c r="I79" i="1"/>
  <c r="M143" i="4"/>
  <c r="L83" i="1"/>
  <c r="Q83" i="1"/>
  <c r="L67" i="1"/>
  <c r="Q67" i="1"/>
  <c r="I50" i="1"/>
  <c r="Q50" i="1"/>
  <c r="J34" i="1"/>
  <c r="Q34" i="1"/>
  <c r="L114" i="4"/>
  <c r="G83" i="4"/>
  <c r="O83" i="4"/>
  <c r="Q30" i="1"/>
  <c r="L63" i="1"/>
  <c r="L116" i="1"/>
  <c r="L112" i="4"/>
  <c r="Q112" i="4"/>
  <c r="Q128" i="4"/>
  <c r="J128" i="4"/>
  <c r="K127" i="1"/>
  <c r="R127" i="1"/>
  <c r="L82" i="1"/>
  <c r="Q82" i="1"/>
  <c r="Q66" i="1"/>
  <c r="I66" i="1"/>
  <c r="Q49" i="1"/>
  <c r="I49" i="1"/>
  <c r="Q33" i="1"/>
  <c r="H33" i="1"/>
  <c r="Q94" i="1"/>
  <c r="L94" i="1"/>
  <c r="G67" i="4"/>
  <c r="O67" i="4"/>
  <c r="G158" i="4"/>
  <c r="O158" i="4"/>
  <c r="I106" i="3"/>
  <c r="I37" i="3"/>
  <c r="G114" i="3"/>
  <c r="I114" i="3" s="1"/>
  <c r="G27" i="3"/>
  <c r="I27" i="3" s="1"/>
  <c r="L115" i="4"/>
  <c r="M101" i="1"/>
  <c r="Q35" i="1"/>
  <c r="I51" i="1"/>
  <c r="Q68" i="1"/>
  <c r="Q84" i="1"/>
  <c r="G148" i="4"/>
  <c r="O148" i="4"/>
  <c r="L76" i="4"/>
  <c r="Q76" i="4"/>
  <c r="G117" i="4"/>
  <c r="O117" i="4"/>
  <c r="G101" i="4"/>
  <c r="O101" i="4"/>
  <c r="L97" i="4"/>
  <c r="Q97" i="4"/>
  <c r="O86" i="4"/>
  <c r="G86" i="4"/>
  <c r="M127" i="4"/>
  <c r="M126" i="4"/>
  <c r="L110" i="4"/>
  <c r="E104" i="1"/>
  <c r="F104" i="1"/>
  <c r="G104" i="1"/>
  <c r="E109" i="1"/>
  <c r="F109" i="1"/>
  <c r="G109" i="1"/>
  <c r="E86" i="1"/>
  <c r="F86" i="1"/>
  <c r="G86" i="1"/>
  <c r="E111" i="1"/>
  <c r="F111" i="1"/>
  <c r="G111" i="1"/>
  <c r="M155" i="4"/>
  <c r="Q155" i="4"/>
  <c r="G112" i="3"/>
  <c r="E117" i="1"/>
  <c r="F117" i="1"/>
  <c r="G117" i="1"/>
  <c r="E96" i="1"/>
  <c r="F96" i="1"/>
  <c r="G96" i="1"/>
  <c r="E112" i="1"/>
  <c r="F112" i="1"/>
  <c r="G112" i="1"/>
  <c r="Q139" i="4"/>
  <c r="J139" i="4"/>
  <c r="I103" i="3"/>
  <c r="G98" i="3"/>
  <c r="I98" i="3" s="1"/>
  <c r="E114" i="1"/>
  <c r="F114" i="1"/>
  <c r="G114" i="1"/>
  <c r="M114" i="1"/>
  <c r="E126" i="1"/>
  <c r="F126" i="1"/>
  <c r="G126" i="1"/>
  <c r="E21" i="1"/>
  <c r="F21" i="1"/>
  <c r="G21" i="1"/>
  <c r="E103" i="1"/>
  <c r="F103" i="1"/>
  <c r="G103" i="1"/>
  <c r="E120" i="1"/>
  <c r="F120" i="1"/>
  <c r="G120" i="1"/>
  <c r="M120" i="1"/>
  <c r="E107" i="1"/>
  <c r="F107" i="1"/>
  <c r="G107" i="1"/>
  <c r="E100" i="1"/>
  <c r="F100" i="1"/>
  <c r="G100" i="1"/>
  <c r="M100" i="1"/>
  <c r="J138" i="4"/>
  <c r="G40" i="3"/>
  <c r="I40" i="3" s="1"/>
  <c r="E88" i="1"/>
  <c r="F88" i="1"/>
  <c r="G88" i="1"/>
  <c r="V4" i="4"/>
  <c r="O157" i="4"/>
  <c r="Q157" i="4"/>
  <c r="K190" i="3"/>
  <c r="V27" i="4"/>
  <c r="V23" i="4"/>
  <c r="V19" i="4"/>
  <c r="O151" i="4"/>
  <c r="Q151" i="4"/>
  <c r="O143" i="4"/>
  <c r="Q143" i="4"/>
  <c r="O138" i="4"/>
  <c r="Q138" i="4"/>
  <c r="O110" i="4"/>
  <c r="Q110" i="4"/>
  <c r="V30" i="4"/>
  <c r="V18" i="4"/>
  <c r="V13" i="4"/>
  <c r="O130" i="4"/>
  <c r="Q130" i="4"/>
  <c r="O127" i="4"/>
  <c r="Q127" i="4"/>
  <c r="V33" i="4"/>
  <c r="V26" i="4"/>
  <c r="V22" i="4"/>
  <c r="V17" i="4"/>
  <c r="V12" i="4"/>
  <c r="O155" i="4"/>
  <c r="O118" i="4"/>
  <c r="Q118" i="4"/>
  <c r="O115" i="4"/>
  <c r="Q115" i="4"/>
  <c r="V29" i="4"/>
  <c r="V11" i="4"/>
  <c r="O150" i="4"/>
  <c r="Q150" i="4"/>
  <c r="O147" i="4"/>
  <c r="Q147" i="4"/>
  <c r="O142" i="4"/>
  <c r="Q142" i="4"/>
  <c r="O135" i="4"/>
  <c r="Q135" i="4"/>
  <c r="V25" i="4"/>
  <c r="V21" i="4"/>
  <c r="V16" i="4"/>
  <c r="O126" i="4"/>
  <c r="Q126" i="4"/>
  <c r="O123" i="4"/>
  <c r="Q123" i="4"/>
  <c r="V32" i="4"/>
  <c r="V15" i="4"/>
  <c r="V10" i="4"/>
  <c r="O154" i="4"/>
  <c r="Q154" i="4"/>
  <c r="O139" i="4"/>
  <c r="O114" i="4"/>
  <c r="Q114" i="4"/>
  <c r="O111" i="4"/>
  <c r="Q111" i="4"/>
  <c r="O104" i="4"/>
  <c r="Q104" i="4"/>
  <c r="L88" i="1"/>
  <c r="Q88" i="1"/>
  <c r="L109" i="1"/>
  <c r="Q109" i="1"/>
  <c r="Q158" i="4"/>
  <c r="J158" i="4"/>
  <c r="L83" i="4"/>
  <c r="Q83" i="4"/>
  <c r="I107" i="1"/>
  <c r="Q107" i="1"/>
  <c r="Q86" i="1"/>
  <c r="L86" i="1"/>
  <c r="I103" i="1"/>
  <c r="Q103" i="1"/>
  <c r="I104" i="1"/>
  <c r="Q104" i="1"/>
  <c r="I101" i="4"/>
  <c r="Q101" i="4"/>
  <c r="Q112" i="1"/>
  <c r="L112" i="1"/>
  <c r="J148" i="4"/>
  <c r="Q148" i="4"/>
  <c r="L67" i="4"/>
  <c r="Q67" i="4"/>
  <c r="Q126" i="1"/>
  <c r="K126" i="1"/>
  <c r="Q96" i="1"/>
  <c r="L96" i="1"/>
  <c r="Q117" i="1"/>
  <c r="J117" i="1"/>
  <c r="L86" i="4"/>
  <c r="Q86" i="4"/>
  <c r="J117" i="4"/>
  <c r="Q117" i="4"/>
  <c r="C12" i="1"/>
  <c r="C16" i="1"/>
  <c r="D18" i="1"/>
  <c r="Q21" i="1"/>
  <c r="L21" i="1"/>
  <c r="C11" i="1"/>
  <c r="I112" i="3"/>
  <c r="L111" i="1"/>
  <c r="Q111" i="1"/>
  <c r="N121" i="1"/>
  <c r="N111" i="1"/>
  <c r="N108" i="1"/>
  <c r="N105" i="1"/>
  <c r="N120" i="1"/>
  <c r="N115" i="1"/>
  <c r="N114" i="1"/>
  <c r="N116" i="1"/>
  <c r="N107" i="1"/>
  <c r="N104" i="1"/>
  <c r="N101" i="1"/>
  <c r="N123" i="1"/>
  <c r="N110" i="1"/>
  <c r="N103" i="1"/>
  <c r="N98" i="1"/>
  <c r="N95" i="1"/>
  <c r="N102" i="1"/>
  <c r="N100" i="1"/>
  <c r="N106" i="1"/>
  <c r="N97" i="1"/>
  <c r="N94" i="1"/>
  <c r="N127" i="1"/>
  <c r="N113" i="1"/>
  <c r="N126" i="1"/>
  <c r="N118" i="1"/>
  <c r="N125" i="1"/>
  <c r="N96" i="1"/>
  <c r="N124" i="1"/>
  <c r="N119" i="1"/>
  <c r="N99" i="1"/>
  <c r="N117" i="1"/>
  <c r="N112" i="1"/>
  <c r="N109" i="1"/>
  <c r="N122" i="1"/>
  <c r="S8" i="4"/>
  <c r="S9" i="4"/>
  <c r="S10" i="4"/>
  <c r="C11" i="4"/>
  <c r="O32" i="3" l="1"/>
  <c r="O50" i="3"/>
  <c r="O97" i="3"/>
  <c r="O144" i="3"/>
  <c r="O119" i="3"/>
  <c r="Q119" i="3" s="1"/>
  <c r="O184" i="3"/>
  <c r="O82" i="3"/>
  <c r="V6" i="3"/>
  <c r="V14" i="3"/>
  <c r="V22" i="3"/>
  <c r="V30" i="3"/>
  <c r="O155" i="3"/>
  <c r="Q155" i="3" s="1"/>
  <c r="O178" i="3"/>
  <c r="O149" i="3"/>
  <c r="Q149" i="3" s="1"/>
  <c r="O58" i="3"/>
  <c r="O183" i="3"/>
  <c r="Q183" i="3" s="1"/>
  <c r="O141" i="3"/>
  <c r="O55" i="3"/>
  <c r="G58" i="3"/>
  <c r="I58" i="3" s="1"/>
  <c r="G137" i="3"/>
  <c r="K137" i="3" s="1"/>
  <c r="O137" i="3"/>
  <c r="G131" i="3"/>
  <c r="O131" i="3"/>
  <c r="G87" i="3"/>
  <c r="O87" i="3"/>
  <c r="O39" i="3"/>
  <c r="G39" i="3"/>
  <c r="I39" i="3" s="1"/>
  <c r="G84" i="3"/>
  <c r="O84" i="3"/>
  <c r="I29" i="3"/>
  <c r="O107" i="3"/>
  <c r="G107" i="3"/>
  <c r="Q107" i="3" s="1"/>
  <c r="K172" i="3"/>
  <c r="K166" i="3"/>
  <c r="G159" i="3"/>
  <c r="J159" i="3" s="1"/>
  <c r="O159" i="3"/>
  <c r="Q159" i="3" s="1"/>
  <c r="O130" i="3"/>
  <c r="G130" i="3"/>
  <c r="G83" i="3"/>
  <c r="O83" i="3"/>
  <c r="K194" i="3"/>
  <c r="J123" i="3"/>
  <c r="G64" i="3"/>
  <c r="O64" i="3"/>
  <c r="G177" i="3"/>
  <c r="K177" i="3" s="1"/>
  <c r="O177" i="3"/>
  <c r="G157" i="3"/>
  <c r="K157" i="3" s="1"/>
  <c r="O157" i="3"/>
  <c r="Q157" i="3" s="1"/>
  <c r="G188" i="3"/>
  <c r="O188" i="3"/>
  <c r="G181" i="3"/>
  <c r="K181" i="3" s="1"/>
  <c r="O181" i="3"/>
  <c r="Q181" i="3" s="1"/>
  <c r="O62" i="3"/>
  <c r="G62" i="3"/>
  <c r="I62" i="3" s="1"/>
  <c r="G44" i="3"/>
  <c r="O44" i="3"/>
  <c r="Q44" i="3" s="1"/>
  <c r="G90" i="3"/>
  <c r="O90" i="3"/>
  <c r="K176" i="3"/>
  <c r="G163" i="3"/>
  <c r="O163" i="3"/>
  <c r="K178" i="3"/>
  <c r="Q178" i="3"/>
  <c r="G134" i="3"/>
  <c r="K134" i="3" s="1"/>
  <c r="O134" i="3"/>
  <c r="G51" i="3"/>
  <c r="O51" i="3"/>
  <c r="G89" i="3"/>
  <c r="O89" i="3"/>
  <c r="G110" i="3"/>
  <c r="O110" i="3"/>
  <c r="G143" i="3"/>
  <c r="O143" i="3"/>
  <c r="G185" i="3"/>
  <c r="O185" i="3"/>
  <c r="I92" i="3"/>
  <c r="G80" i="3"/>
  <c r="O80" i="3"/>
  <c r="G161" i="3"/>
  <c r="J161" i="3" s="1"/>
  <c r="O161" i="3"/>
  <c r="K142" i="3"/>
  <c r="O35" i="3"/>
  <c r="G35" i="3"/>
  <c r="O85" i="3"/>
  <c r="G85" i="3"/>
  <c r="O172" i="3"/>
  <c r="Q172" i="3" s="1"/>
  <c r="G95" i="3"/>
  <c r="I95" i="3" s="1"/>
  <c r="O95" i="3"/>
  <c r="G78" i="3"/>
  <c r="I78" i="3" s="1"/>
  <c r="O78" i="3"/>
  <c r="Q78" i="3" s="1"/>
  <c r="G192" i="3"/>
  <c r="O192" i="3"/>
  <c r="O34" i="3"/>
  <c r="G34" i="3"/>
  <c r="G66" i="3"/>
  <c r="O66" i="3"/>
  <c r="O77" i="3"/>
  <c r="G77" i="3"/>
  <c r="G30" i="3"/>
  <c r="O30" i="3"/>
  <c r="G167" i="3"/>
  <c r="O167" i="3"/>
  <c r="Q167" i="3" s="1"/>
  <c r="I23" i="3"/>
  <c r="O176" i="3"/>
  <c r="Q176" i="3" s="1"/>
  <c r="O23" i="3"/>
  <c r="Q23" i="3" s="1"/>
  <c r="O27" i="3"/>
  <c r="O195" i="3"/>
  <c r="O60" i="3"/>
  <c r="V31" i="3"/>
  <c r="V23" i="3"/>
  <c r="V15" i="3"/>
  <c r="V7" i="3"/>
  <c r="O91" i="3"/>
  <c r="O53" i="3"/>
  <c r="O146" i="3"/>
  <c r="O123" i="3"/>
  <c r="Q123" i="3" s="1"/>
  <c r="O103" i="3"/>
  <c r="Q103" i="3" s="1"/>
  <c r="G50" i="3"/>
  <c r="Q27" i="3"/>
  <c r="J158" i="3"/>
  <c r="O142" i="3"/>
  <c r="Q142" i="3" s="1"/>
  <c r="O187" i="3"/>
  <c r="Q187" i="3" s="1"/>
  <c r="O108" i="3"/>
  <c r="Q108" i="3" s="1"/>
  <c r="O40" i="3"/>
  <c r="Q40" i="3" s="1"/>
  <c r="O98" i="3"/>
  <c r="Q98" i="3" s="1"/>
  <c r="O114" i="3"/>
  <c r="J117" i="3"/>
  <c r="O166" i="3"/>
  <c r="Q166" i="3" s="1"/>
  <c r="O125" i="3"/>
  <c r="O36" i="3"/>
  <c r="Q36" i="3" s="1"/>
  <c r="O147" i="3"/>
  <c r="V29" i="3"/>
  <c r="V21" i="3"/>
  <c r="V13" i="3"/>
  <c r="V5" i="3"/>
  <c r="O79" i="3"/>
  <c r="Q79" i="3" s="1"/>
  <c r="O28" i="3"/>
  <c r="Q28" i="3" s="1"/>
  <c r="O38" i="3"/>
  <c r="O115" i="3"/>
  <c r="O156" i="3"/>
  <c r="Q156" i="3" s="1"/>
  <c r="O169" i="3"/>
  <c r="Q169" i="3" s="1"/>
  <c r="O29" i="3"/>
  <c r="Q29" i="3" s="1"/>
  <c r="O171" i="3"/>
  <c r="Q171" i="3" s="1"/>
  <c r="O168" i="3"/>
  <c r="Q168" i="3" s="1"/>
  <c r="V28" i="3"/>
  <c r="V20" i="3"/>
  <c r="V12" i="3"/>
  <c r="V4" i="3"/>
  <c r="O69" i="3"/>
  <c r="O48" i="3"/>
  <c r="Q48" i="3" s="1"/>
  <c r="O118" i="3"/>
  <c r="Q118" i="3" s="1"/>
  <c r="O41" i="3"/>
  <c r="O74" i="3"/>
  <c r="Q74" i="3" s="1"/>
  <c r="O49" i="3"/>
  <c r="O150" i="3"/>
  <c r="O189" i="3"/>
  <c r="Q189" i="3" s="1"/>
  <c r="O56" i="3"/>
  <c r="O193" i="3"/>
  <c r="Q193" i="3" s="1"/>
  <c r="O129" i="3"/>
  <c r="Q129" i="3" s="1"/>
  <c r="O164" i="3"/>
  <c r="Q164" i="3" s="1"/>
  <c r="O175" i="3"/>
  <c r="V27" i="3"/>
  <c r="V19" i="3"/>
  <c r="V11" i="3"/>
  <c r="V3" i="3"/>
  <c r="O122" i="3"/>
  <c r="O100" i="3"/>
  <c r="Q100" i="3" s="1"/>
  <c r="O61" i="3"/>
  <c r="O21" i="3"/>
  <c r="Q21" i="3" s="1"/>
  <c r="Q58" i="3"/>
  <c r="Q122" i="3"/>
  <c r="K121" i="3"/>
  <c r="O158" i="3"/>
  <c r="Q158" i="3" s="1"/>
  <c r="O132" i="3"/>
  <c r="O179" i="3"/>
  <c r="Q179" i="3" s="1"/>
  <c r="V2" i="3"/>
  <c r="V26" i="3"/>
  <c r="V18" i="3"/>
  <c r="V10" i="3"/>
  <c r="O99" i="3"/>
  <c r="Q99" i="3" s="1"/>
  <c r="O42" i="3"/>
  <c r="Q42" i="3" s="1"/>
  <c r="O94" i="3"/>
  <c r="Q94" i="3" s="1"/>
  <c r="O111" i="3"/>
  <c r="Q111" i="3" s="1"/>
  <c r="O173" i="3"/>
  <c r="O140" i="3"/>
  <c r="O174" i="3"/>
  <c r="Q174" i="3" s="1"/>
  <c r="O194" i="3"/>
  <c r="Q194" i="3" s="1"/>
  <c r="O153" i="3"/>
  <c r="Q153" i="3" s="1"/>
  <c r="V33" i="3"/>
  <c r="V25" i="3"/>
  <c r="V17" i="3"/>
  <c r="V9" i="3"/>
  <c r="O106" i="3"/>
  <c r="Q106" i="3" s="1"/>
  <c r="O37" i="3"/>
  <c r="Q37" i="3" s="1"/>
  <c r="O121" i="3"/>
  <c r="Q121" i="3" s="1"/>
  <c r="O117" i="3"/>
  <c r="Q117" i="3" s="1"/>
  <c r="O93" i="3"/>
  <c r="O190" i="3"/>
  <c r="Q190" i="3" s="1"/>
  <c r="O191" i="3"/>
  <c r="Q191" i="3" s="1"/>
  <c r="O112" i="3"/>
  <c r="Q112" i="3" s="1"/>
  <c r="G41" i="3"/>
  <c r="O33" i="3"/>
  <c r="Q33" i="3" s="1"/>
  <c r="O113" i="3"/>
  <c r="Q113" i="3" s="1"/>
  <c r="V32" i="3"/>
  <c r="V24" i="3"/>
  <c r="V16" i="3"/>
  <c r="V8" i="3"/>
  <c r="O105" i="3"/>
  <c r="Q105" i="3" s="1"/>
  <c r="Q146" i="3"/>
  <c r="O151" i="3"/>
  <c r="Q60" i="3"/>
  <c r="O92" i="3"/>
  <c r="Q92" i="3" s="1"/>
  <c r="O148" i="3"/>
  <c r="I71" i="3"/>
  <c r="J99" i="3"/>
  <c r="K171" i="3"/>
  <c r="J113" i="3"/>
  <c r="K126" i="3"/>
  <c r="K184" i="3"/>
  <c r="Q184" i="3"/>
  <c r="K196" i="3"/>
  <c r="Q196" i="3"/>
  <c r="Q56" i="3"/>
  <c r="J56" i="3"/>
  <c r="I75" i="3"/>
  <c r="Q141" i="3"/>
  <c r="O71" i="3"/>
  <c r="Q71" i="3" s="1"/>
  <c r="O57" i="3"/>
  <c r="Q57" i="3" s="1"/>
  <c r="O45" i="3"/>
  <c r="Q45" i="3" s="1"/>
  <c r="O145" i="3"/>
  <c r="Q145" i="3" s="1"/>
  <c r="G116" i="3"/>
  <c r="O116" i="3"/>
  <c r="O31" i="3"/>
  <c r="Q31" i="3" s="1"/>
  <c r="O24" i="3"/>
  <c r="Q24" i="3" s="1"/>
  <c r="Q69" i="3"/>
  <c r="Q55" i="3"/>
  <c r="I55" i="3"/>
  <c r="O47" i="3"/>
  <c r="G47" i="3"/>
  <c r="I93" i="3"/>
  <c r="Q93" i="3"/>
  <c r="I110" i="3"/>
  <c r="Q110" i="3"/>
  <c r="G173" i="3"/>
  <c r="G150" i="3"/>
  <c r="G133" i="3"/>
  <c r="O133" i="3"/>
  <c r="G102" i="3"/>
  <c r="O102" i="3"/>
  <c r="O54" i="3"/>
  <c r="G54" i="3"/>
  <c r="G88" i="3"/>
  <c r="O88" i="3"/>
  <c r="O67" i="3"/>
  <c r="G67" i="3"/>
  <c r="I115" i="3"/>
  <c r="Q115" i="3"/>
  <c r="G25" i="3"/>
  <c r="O25" i="3"/>
  <c r="K165" i="3"/>
  <c r="K145" i="3"/>
  <c r="Q114" i="3"/>
  <c r="Q195" i="3"/>
  <c r="O186" i="3"/>
  <c r="Q186" i="3" s="1"/>
  <c r="Q82" i="3"/>
  <c r="O126" i="3"/>
  <c r="Q126" i="3" s="1"/>
  <c r="O196" i="3"/>
  <c r="O68" i="3"/>
  <c r="Q68" i="3" s="1"/>
  <c r="O120" i="3"/>
  <c r="G120" i="3"/>
  <c r="Q62" i="3"/>
  <c r="Q50" i="3"/>
  <c r="I50" i="3"/>
  <c r="O86" i="3"/>
  <c r="G86" i="3"/>
  <c r="O109" i="3"/>
  <c r="G109" i="3"/>
  <c r="G104" i="3"/>
  <c r="O104" i="3"/>
  <c r="O96" i="3"/>
  <c r="G96" i="3"/>
  <c r="O182" i="3"/>
  <c r="G182" i="3"/>
  <c r="O165" i="3"/>
  <c r="Q165" i="3" s="1"/>
  <c r="O154" i="3"/>
  <c r="Q154" i="3" s="1"/>
  <c r="Q39" i="3"/>
  <c r="O136" i="3"/>
  <c r="G136" i="3"/>
  <c r="Q132" i="3"/>
  <c r="Q125" i="3"/>
  <c r="G101" i="3"/>
  <c r="O101" i="3"/>
  <c r="Q66" i="3"/>
  <c r="I66" i="3"/>
  <c r="Q53" i="3"/>
  <c r="I53" i="3"/>
  <c r="I44" i="3"/>
  <c r="G81" i="3"/>
  <c r="O81" i="3"/>
  <c r="Q144" i="3"/>
  <c r="Q95" i="3"/>
  <c r="O75" i="3"/>
  <c r="Q75" i="3" s="1"/>
  <c r="G32" i="3"/>
  <c r="O65" i="3"/>
  <c r="Q65" i="3" s="1"/>
  <c r="G63" i="3"/>
  <c r="O63" i="3"/>
  <c r="G22" i="3"/>
  <c r="O22" i="3"/>
  <c r="K167" i="3"/>
  <c r="G152" i="3"/>
  <c r="O152" i="3"/>
  <c r="G140" i="3"/>
  <c r="G135" i="3"/>
  <c r="O135" i="3"/>
  <c r="O128" i="3"/>
  <c r="G128" i="3"/>
  <c r="O124" i="3"/>
  <c r="G124" i="3"/>
  <c r="Q91" i="3"/>
  <c r="I65" i="3"/>
  <c r="G61" i="3"/>
  <c r="G52" i="3"/>
  <c r="O52" i="3"/>
  <c r="G49" i="3"/>
  <c r="O43" i="3"/>
  <c r="G43" i="3"/>
  <c r="G38" i="3"/>
  <c r="O76" i="3"/>
  <c r="G76" i="3"/>
  <c r="O73" i="3"/>
  <c r="G73" i="3"/>
  <c r="O46" i="3"/>
  <c r="G46" i="3"/>
  <c r="K175" i="3"/>
  <c r="Q175" i="3"/>
  <c r="G162" i="3"/>
  <c r="O162" i="3"/>
  <c r="G148" i="3"/>
  <c r="G59" i="3"/>
  <c r="O59" i="3"/>
  <c r="G138" i="3"/>
  <c r="O138" i="3"/>
  <c r="I107" i="3"/>
  <c r="G26" i="3"/>
  <c r="O26" i="3"/>
  <c r="Q151" i="3"/>
  <c r="K151" i="3"/>
  <c r="G139" i="3"/>
  <c r="O139" i="3"/>
  <c r="O127" i="3"/>
  <c r="G127" i="3"/>
  <c r="G70" i="3"/>
  <c r="O70" i="3"/>
  <c r="G72" i="3"/>
  <c r="O72" i="3"/>
  <c r="I97" i="3"/>
  <c r="Q97" i="3"/>
  <c r="G170" i="3"/>
  <c r="O170" i="3"/>
  <c r="Q147" i="3"/>
  <c r="G199" i="3"/>
  <c r="O199" i="3"/>
  <c r="G198" i="3"/>
  <c r="O198" i="3"/>
  <c r="G197" i="3"/>
  <c r="O197" i="3"/>
  <c r="G180" i="3"/>
  <c r="O180" i="3"/>
  <c r="C11" i="3"/>
  <c r="C12" i="3"/>
  <c r="C12" i="4"/>
  <c r="Q137" i="3" l="1"/>
  <c r="Q134" i="3"/>
  <c r="Q177" i="3"/>
  <c r="Q161" i="3"/>
  <c r="K185" i="3"/>
  <c r="Q185" i="3"/>
  <c r="I51" i="3"/>
  <c r="Q51" i="3"/>
  <c r="I64" i="3"/>
  <c r="Q64" i="3"/>
  <c r="Q83" i="3"/>
  <c r="I83" i="3"/>
  <c r="J34" i="3"/>
  <c r="Q34" i="3"/>
  <c r="K130" i="3"/>
  <c r="Q130" i="3"/>
  <c r="Q85" i="3"/>
  <c r="I85" i="3"/>
  <c r="Q143" i="3"/>
  <c r="K143" i="3"/>
  <c r="I90" i="3"/>
  <c r="Q90" i="3"/>
  <c r="K188" i="3"/>
  <c r="Q188" i="3"/>
  <c r="I87" i="3"/>
  <c r="Q87" i="3"/>
  <c r="Q41" i="3"/>
  <c r="J41" i="3"/>
  <c r="I80" i="3"/>
  <c r="Q80" i="3"/>
  <c r="I30" i="3"/>
  <c r="Q30" i="3"/>
  <c r="K192" i="3"/>
  <c r="Q192" i="3"/>
  <c r="Q35" i="3"/>
  <c r="J35" i="3"/>
  <c r="K131" i="3"/>
  <c r="Q131" i="3"/>
  <c r="I77" i="3"/>
  <c r="Q77" i="3"/>
  <c r="I89" i="3"/>
  <c r="Q89" i="3"/>
  <c r="Q163" i="3"/>
  <c r="K163" i="3"/>
  <c r="I84" i="3"/>
  <c r="Q84" i="3"/>
  <c r="Q70" i="3"/>
  <c r="I70" i="3"/>
  <c r="I26" i="3"/>
  <c r="Q26" i="3"/>
  <c r="I76" i="3"/>
  <c r="Q76" i="3"/>
  <c r="I61" i="3"/>
  <c r="Q61" i="3"/>
  <c r="I22" i="3"/>
  <c r="Q22" i="3"/>
  <c r="Q104" i="3"/>
  <c r="I104" i="3"/>
  <c r="Q25" i="3"/>
  <c r="I25" i="3"/>
  <c r="K170" i="3"/>
  <c r="Q170" i="3"/>
  <c r="I38" i="3"/>
  <c r="Q38" i="3"/>
  <c r="K140" i="3"/>
  <c r="Q140" i="3"/>
  <c r="Q63" i="3"/>
  <c r="I63" i="3"/>
  <c r="K182" i="3"/>
  <c r="Q182" i="3"/>
  <c r="I102" i="3"/>
  <c r="Q102" i="3"/>
  <c r="Q43" i="3"/>
  <c r="I43" i="3"/>
  <c r="I86" i="3"/>
  <c r="Q86" i="3"/>
  <c r="I67" i="3"/>
  <c r="Q67" i="3"/>
  <c r="I47" i="3"/>
  <c r="Q47" i="3"/>
  <c r="K139" i="3"/>
  <c r="Q139" i="3"/>
  <c r="K138" i="3"/>
  <c r="Q138" i="3"/>
  <c r="I46" i="3"/>
  <c r="Q46" i="3"/>
  <c r="Q124" i="3"/>
  <c r="K124" i="3"/>
  <c r="K152" i="3"/>
  <c r="Q152" i="3"/>
  <c r="Q32" i="3"/>
  <c r="J32" i="3"/>
  <c r="Q136" i="3"/>
  <c r="K136" i="3"/>
  <c r="K133" i="3"/>
  <c r="Q133" i="3"/>
  <c r="Q49" i="3"/>
  <c r="I49" i="3"/>
  <c r="Q96" i="3"/>
  <c r="I96" i="3"/>
  <c r="Q150" i="3"/>
  <c r="K150" i="3"/>
  <c r="Q116" i="3"/>
  <c r="J116" i="3"/>
  <c r="Q127" i="3"/>
  <c r="K127" i="3"/>
  <c r="Q135" i="3"/>
  <c r="K135" i="3"/>
  <c r="I81" i="3"/>
  <c r="Q81" i="3"/>
  <c r="Q120" i="3"/>
  <c r="K120" i="3"/>
  <c r="Q72" i="3"/>
  <c r="I72" i="3"/>
  <c r="I59" i="3"/>
  <c r="Q59" i="3"/>
  <c r="Q73" i="3"/>
  <c r="I73" i="3"/>
  <c r="Q128" i="3"/>
  <c r="K128" i="3"/>
  <c r="Q88" i="3"/>
  <c r="I88" i="3"/>
  <c r="Q173" i="3"/>
  <c r="K173" i="3"/>
  <c r="K162" i="3"/>
  <c r="Q162" i="3"/>
  <c r="I101" i="3"/>
  <c r="Q101" i="3"/>
  <c r="I109" i="3"/>
  <c r="Q109" i="3"/>
  <c r="J148" i="3"/>
  <c r="Q148" i="3"/>
  <c r="I52" i="3"/>
  <c r="Q52" i="3"/>
  <c r="I54" i="3"/>
  <c r="Q54" i="3"/>
  <c r="C16" i="3"/>
  <c r="D18" i="3" s="1"/>
  <c r="N180" i="3"/>
  <c r="N197" i="3"/>
  <c r="N198" i="3"/>
  <c r="N199" i="3"/>
  <c r="N140" i="3"/>
  <c r="N130" i="3"/>
  <c r="N123" i="3"/>
  <c r="N182" i="3"/>
  <c r="N195" i="3"/>
  <c r="N137" i="3"/>
  <c r="N171" i="3"/>
  <c r="N145" i="3"/>
  <c r="N166" i="3"/>
  <c r="N179" i="3"/>
  <c r="N135" i="3"/>
  <c r="N185" i="3"/>
  <c r="N148" i="3"/>
  <c r="N165" i="3"/>
  <c r="N163" i="3"/>
  <c r="N168" i="3"/>
  <c r="N183" i="3"/>
  <c r="N155" i="3"/>
  <c r="N131" i="3"/>
  <c r="N172" i="3"/>
  <c r="N161" i="3"/>
  <c r="N142" i="3"/>
  <c r="N178" i="3"/>
  <c r="N159" i="3"/>
  <c r="N138" i="3"/>
  <c r="N188" i="3"/>
  <c r="N126" i="3"/>
  <c r="N192" i="3"/>
  <c r="N141" i="3"/>
  <c r="N146" i="3"/>
  <c r="N143" i="3"/>
  <c r="N164" i="3"/>
  <c r="N158" i="3"/>
  <c r="N170" i="3"/>
  <c r="N187" i="3"/>
  <c r="N149" i="3"/>
  <c r="N194" i="3"/>
  <c r="N193" i="3"/>
  <c r="N160" i="3"/>
  <c r="N147" i="3"/>
  <c r="N169" i="3"/>
  <c r="N144" i="3"/>
  <c r="N175" i="3"/>
  <c r="N157" i="3"/>
  <c r="N186" i="3"/>
  <c r="N139" i="3"/>
  <c r="N177" i="3"/>
  <c r="N173" i="3"/>
  <c r="N150" i="3"/>
  <c r="N133" i="3"/>
  <c r="N176" i="3"/>
  <c r="N152" i="3"/>
  <c r="N154" i="3"/>
  <c r="N181" i="3"/>
  <c r="N184" i="3"/>
  <c r="N125" i="3"/>
  <c r="C15" i="3"/>
  <c r="N191" i="3"/>
  <c r="N132" i="3"/>
  <c r="N190" i="3"/>
  <c r="N167" i="3"/>
  <c r="N124" i="3"/>
  <c r="N129" i="3"/>
  <c r="N189" i="3"/>
  <c r="N151" i="3"/>
  <c r="N174" i="3"/>
  <c r="N153" i="3"/>
  <c r="N196" i="3"/>
  <c r="N127" i="3"/>
  <c r="N156" i="3"/>
  <c r="N134" i="3"/>
  <c r="N128" i="3"/>
  <c r="N136" i="3"/>
  <c r="N162" i="3"/>
  <c r="K180" i="3"/>
  <c r="Q180" i="3"/>
  <c r="K199" i="3"/>
  <c r="Q199" i="3"/>
  <c r="K198" i="3"/>
  <c r="Q198" i="3"/>
  <c r="K197" i="3"/>
  <c r="Q197" i="3"/>
  <c r="C16" i="4"/>
  <c r="D18" i="4" s="1"/>
  <c r="N123" i="4"/>
  <c r="N147" i="4"/>
  <c r="N126" i="4"/>
  <c r="N140" i="4"/>
  <c r="N127" i="4"/>
  <c r="N124" i="4"/>
  <c r="N130" i="4"/>
  <c r="N142" i="4"/>
  <c r="N136" i="4"/>
  <c r="N151" i="4"/>
  <c r="N135" i="4"/>
  <c r="N143" i="4"/>
  <c r="N128" i="4"/>
  <c r="N139" i="4"/>
  <c r="N157" i="4"/>
  <c r="N133" i="4"/>
  <c r="C15" i="4"/>
  <c r="N155" i="4"/>
  <c r="N150" i="4"/>
  <c r="N158" i="4"/>
  <c r="N153" i="4"/>
  <c r="N146" i="4"/>
  <c r="N134" i="4"/>
  <c r="N129" i="4"/>
  <c r="N132" i="4"/>
  <c r="N141" i="4"/>
  <c r="N125" i="4"/>
  <c r="N131" i="4"/>
  <c r="N144" i="4"/>
  <c r="N148" i="4"/>
  <c r="N156" i="4"/>
  <c r="N152" i="4"/>
  <c r="N137" i="4"/>
  <c r="N154" i="4"/>
  <c r="N138" i="4"/>
  <c r="N145" i="4"/>
  <c r="N149" i="4"/>
  <c r="F18" i="3" l="1"/>
  <c r="F19" i="3" s="1"/>
  <c r="S9" i="3"/>
  <c r="S8" i="3"/>
  <c r="C18" i="3"/>
  <c r="E16" i="4"/>
  <c r="E17" i="4" s="1"/>
  <c r="C18" i="4"/>
  <c r="S10" i="3" l="1"/>
</calcChain>
</file>

<file path=xl/sharedStrings.xml><?xml version="1.0" encoding="utf-8"?>
<sst xmlns="http://schemas.openxmlformats.org/spreadsheetml/2006/main" count="1188" uniqueCount="169">
  <si>
    <t>V</t>
  </si>
  <si>
    <t>VSB-059</t>
  </si>
  <si>
    <t>IBVS 6244</t>
  </si>
  <si>
    <t>OEJV 0181</t>
  </si>
  <si>
    <t>VSB 060</t>
  </si>
  <si>
    <t>Calc</t>
  </si>
  <si>
    <t>Data</t>
  </si>
  <si>
    <t>EA</t>
  </si>
  <si>
    <t>Epoch =</t>
  </si>
  <si>
    <t>error</t>
  </si>
  <si>
    <t>GCVS</t>
  </si>
  <si>
    <t>GCVS 4</t>
  </si>
  <si>
    <t>IBVS 4562</t>
  </si>
  <si>
    <t>IBVS 4711</t>
  </si>
  <si>
    <t>n</t>
  </si>
  <si>
    <t>n'</t>
  </si>
  <si>
    <t>New Ephemeris =</t>
  </si>
  <si>
    <t>New Period =</t>
  </si>
  <si>
    <t>O-C</t>
  </si>
  <si>
    <t>Period =</t>
  </si>
  <si>
    <t>Rounding Tol. =</t>
  </si>
  <si>
    <t>Source</t>
  </si>
  <si>
    <t>ToM</t>
  </si>
  <si>
    <t>Type</t>
  </si>
  <si>
    <t>XZ CMi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</si>
  <si>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</si>
  <si>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</si>
  <si>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</si>
  <si>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</si>
  <si>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</si>
  <si>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</si>
  <si>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</si>
  <si>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</si>
  <si>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</si>
  <si>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</si>
  <si>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</si>
  <si>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5224</t>
  </si>
  <si>
    <t>Lin. Fit</t>
  </si>
  <si>
    <t>Q. fit</t>
  </si>
  <si>
    <t>IBVS 4877</t>
  </si>
  <si>
    <t>OMT #2</t>
  </si>
  <si>
    <t>OMT = "Observed Minima Timings" - see www.aavso.org</t>
  </si>
  <si>
    <t>Diethelm R</t>
  </si>
  <si>
    <t>BBSAG Bull...18</t>
  </si>
  <si>
    <t>B</t>
  </si>
  <si>
    <t>BBSAG Bull...23</t>
  </si>
  <si>
    <t>BBSAG Bull...24</t>
  </si>
  <si>
    <t>BBSAG Bull...29</t>
  </si>
  <si>
    <t>BBSAG Bull.8</t>
  </si>
  <si>
    <t>v</t>
  </si>
  <si>
    <t>BBSAG Bull.15</t>
  </si>
  <si>
    <t>phe</t>
  </si>
  <si>
    <t>IBVS 1643</t>
  </si>
  <si>
    <t>K</t>
  </si>
  <si>
    <t>BBSAG Bull.27</t>
  </si>
  <si>
    <t>BBSAG Bull.37</t>
  </si>
  <si>
    <t>phe  V</t>
  </si>
  <si>
    <t>BAV-M 36</t>
  </si>
  <si>
    <t>Paschke A</t>
  </si>
  <si>
    <t>BBSAG Bull.76</t>
  </si>
  <si>
    <t>BBSAG Bull.79</t>
  </si>
  <si>
    <t>BBSAG Bull.88</t>
  </si>
  <si>
    <t>Peter H</t>
  </si>
  <si>
    <t>BBSAG Bull.87</t>
  </si>
  <si>
    <t>BBSAG Bull.90</t>
  </si>
  <si>
    <t>BBSAG Bull.91</t>
  </si>
  <si>
    <t>BBSAG Bull.94</t>
  </si>
  <si>
    <t>BAV-M 56</t>
  </si>
  <si>
    <t>BBSAG Bull.95</t>
  </si>
  <si>
    <t>BBSAG Bull.97</t>
  </si>
  <si>
    <t>Walas O</t>
  </si>
  <si>
    <t>BBSAG Bull.98</t>
  </si>
  <si>
    <t>BBSAG Bull.100</t>
  </si>
  <si>
    <t>BBSAG Bull.101</t>
  </si>
  <si>
    <t>PASP 696,149</t>
  </si>
  <si>
    <t>BBSAG Bull.104</t>
  </si>
  <si>
    <t>BBSAG Bull.106</t>
  </si>
  <si>
    <t>BBSAG Bull.108</t>
  </si>
  <si>
    <t>BBSAG Bull.109</t>
  </si>
  <si>
    <t>BBSAG Bull.111</t>
  </si>
  <si>
    <t>BBSAG Bull.114</t>
  </si>
  <si>
    <t>BBSAG Bull.117</t>
  </si>
  <si>
    <t>BBSAG</t>
  </si>
  <si>
    <t>Misc</t>
  </si>
  <si>
    <t>Nelson</t>
  </si>
  <si>
    <t>AAVSO</t>
  </si>
  <si>
    <t>IBVS 5371</t>
  </si>
  <si>
    <t>I</t>
  </si>
  <si>
    <t>II</t>
  </si>
  <si>
    <t>IBVS</t>
  </si>
  <si>
    <t>RHN 2004</t>
  </si>
  <si>
    <t>Primary</t>
  </si>
  <si>
    <t>Secondary</t>
  </si>
  <si>
    <t>Pashke</t>
  </si>
  <si>
    <t>IBVS 5583</t>
  </si>
  <si>
    <t>Eccentric orbit?</t>
  </si>
  <si>
    <t>IBVS 5296</t>
  </si>
  <si>
    <t># of data points:</t>
  </si>
  <si>
    <t>IBVS 5731</t>
  </si>
  <si>
    <t>XZ CMi / gsc 0185-1659</t>
  </si>
  <si>
    <t>Possible third star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</si>
  <si>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</si>
  <si>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</si>
  <si>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</si>
  <si>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</si>
  <si>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</si>
  <si>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</si>
  <si>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</si>
  <si>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5741</t>
  </si>
  <si>
    <t>IBVS 5795</t>
  </si>
  <si>
    <t>IBVS 5802</t>
  </si>
  <si>
    <t>Start of linear fit &gt;&gt;&gt;&gt;&gt;&gt;&gt;&gt;&gt;&gt;&gt;&gt;&gt;&gt;&gt;&gt;&gt;&gt;&gt;&gt;&gt;</t>
  </si>
  <si>
    <t>IBVS 5870</t>
  </si>
  <si>
    <t>IBVS 5894</t>
  </si>
  <si>
    <t>OEJV 0074</t>
  </si>
  <si>
    <t>IBVS 5938</t>
  </si>
  <si>
    <t>Add cycle</t>
  </si>
  <si>
    <t>Old Cycle</t>
  </si>
  <si>
    <t>OEJV 0137</t>
  </si>
  <si>
    <t>PE</t>
  </si>
  <si>
    <t>IBVS 5929</t>
  </si>
  <si>
    <t>IBVS 5992</t>
  </si>
  <si>
    <t>IBVS 6010</t>
  </si>
  <si>
    <t>JAVSO..36..171</t>
  </si>
  <si>
    <t>JAVSO..36..186</t>
  </si>
  <si>
    <t>JAVSO..37...44</t>
  </si>
  <si>
    <t>JAVSO..38..183</t>
  </si>
  <si>
    <t>JAVSO..39..177</t>
  </si>
  <si>
    <t>IBVS 6033</t>
  </si>
  <si>
    <t>OEJV 0160</t>
  </si>
  <si>
    <t>2013JAVSO..41..122</t>
  </si>
  <si>
    <t>2013JAVSO..41..328</t>
  </si>
  <si>
    <t>Sine fit</t>
  </si>
  <si>
    <t>Const</t>
  </si>
  <si>
    <t>Lin coeff</t>
  </si>
  <si>
    <t>Quad. Coeff</t>
  </si>
  <si>
    <t>Sin Ampl</t>
  </si>
  <si>
    <t>Ang freq</t>
  </si>
  <si>
    <t>Ph. Cnst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</si>
  <si>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</si>
  <si>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</si>
  <si>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# points</t>
  </si>
  <si>
    <t>rms dev'n</t>
  </si>
  <si>
    <t>Elements from Samec, et al. 2006Obs…126..255</t>
  </si>
  <si>
    <t>IBVS 6149</t>
  </si>
  <si>
    <t>IBVS 6152</t>
  </si>
  <si>
    <t>pg</t>
  </si>
  <si>
    <t>vis</t>
  </si>
  <si>
    <t>CCD</t>
  </si>
  <si>
    <t>s5</t>
  </si>
  <si>
    <t>s6</t>
  </si>
  <si>
    <t>OEJV 0179</t>
  </si>
  <si>
    <t>JAVSO 43, 77</t>
  </si>
  <si>
    <t>JAVSO..44..164</t>
  </si>
  <si>
    <t>JAVSO..45..121</t>
  </si>
  <si>
    <t>JAVSO..45..215</t>
  </si>
  <si>
    <t>JAVSO..46…79 (2018)</t>
  </si>
  <si>
    <t>Ic</t>
  </si>
  <si>
    <t>IBVS 6262</t>
  </si>
  <si>
    <t>JAVSO..46..184</t>
  </si>
  <si>
    <t>JAVSO..47..263</t>
  </si>
  <si>
    <t>JAVSO..48..256</t>
  </si>
  <si>
    <t>VSB 069</t>
  </si>
  <si>
    <t>JAVSO 49, 108</t>
  </si>
  <si>
    <t>JAVSO 49, 256</t>
  </si>
  <si>
    <t>IBVS, 63, 6262</t>
  </si>
  <si>
    <t>JAVSO, 50, 133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</si>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</sst>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yyyy/mm/dd\ "/>
    <numFmt numFmtId="177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System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49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4" fontId="40" fillId="2" borderId="0"/>
    <xf numFmtId="3" fontId="40" fillId="2" borderId="0"/>
    <xf numFmtId="164" fontId="40" fillId="2" borderId="0"/>
    <xf numFmtId="0" fontId="40" fillId="2" borderId="0"/>
    <xf numFmtId="0" fontId="29" fillId="0" borderId="0" applyNumberFormat="0" applyFill="0" applyBorder="0" applyAlignment="0" applyProtection="0"/>
    <xf numFmtId="2" fontId="40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8" fillId="0" borderId="0"/>
    <xf numFmtId="0" fontId="4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40" fillId="2" borderId="7"/>
    <xf numFmtId="0" fontId="37" fillId="0" borderId="0" applyNumberFormat="0" applyFill="0" applyBorder="0" applyAlignment="0" applyProtection="0"/>
  </cellStyleXfs>
  <cellXfs count="135">
    <xf numFmtId="0" fontId="0" fillId="2" borderId="0" xfId="0" applyFill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72" fontId="0" fillId="2" borderId="5" xfId="0" applyNumberFormat="1" applyFill="1" applyBorder="1"/>
    <xf numFmtId="0" fontId="0" fillId="2" borderId="8" xfId="0" applyFill="1" applyBorder="1"/>
    <xf numFmtId="0" fontId="0" fillId="0" borderId="8" xfId="0" applyBorder="1"/>
    <xf numFmtId="172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0" borderId="12" xfId="0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0" borderId="14" xfId="0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5" xfId="0" applyFont="1" applyFill="1" applyBorder="1"/>
    <xf numFmtId="0" fontId="6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5" xfId="0" applyFont="1" applyFill="1" applyBorder="1"/>
    <xf numFmtId="0" fontId="0" fillId="2" borderId="16" xfId="0" applyFill="1" applyBorder="1"/>
    <xf numFmtId="0" fontId="9" fillId="2" borderId="0" xfId="0" applyFont="1" applyFill="1"/>
    <xf numFmtId="0" fontId="0" fillId="2" borderId="0" xfId="0" applyFill="1" applyBorder="1"/>
    <xf numFmtId="0" fontId="0" fillId="2" borderId="0" xfId="0" applyFill="1" applyAlignment="1">
      <alignment wrapText="1"/>
    </xf>
    <xf numFmtId="0" fontId="10" fillId="2" borderId="5" xfId="0" applyFont="1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6" fillId="2" borderId="0" xfId="0" applyFont="1" applyFill="1"/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8" fillId="2" borderId="0" xfId="28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2" borderId="12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3" fillId="0" borderId="0" xfId="0" applyNumberFormat="1" applyFont="1"/>
    <xf numFmtId="0" fontId="0" fillId="0" borderId="17" xfId="0" applyBorder="1"/>
    <xf numFmtId="0" fontId="0" fillId="0" borderId="18" xfId="0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2" borderId="5" xfId="0" applyFont="1" applyFill="1" applyBorder="1"/>
    <xf numFmtId="0" fontId="1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0" fillId="2" borderId="10" xfId="0" applyFill="1" applyBorder="1"/>
    <xf numFmtId="11" fontId="0" fillId="2" borderId="11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Border="1" applyAlignment="1">
      <alignment horizontal="left"/>
    </xf>
    <xf numFmtId="0" fontId="22" fillId="0" borderId="0" xfId="0" applyFont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39" fillId="2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left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42" applyFont="1"/>
    <xf numFmtId="0" fontId="11" fillId="0" borderId="0" xfId="42" applyFont="1" applyAlignment="1">
      <alignment horizontal="center"/>
    </xf>
    <xf numFmtId="0" fontId="11" fillId="0" borderId="0" xfId="42" applyFont="1" applyAlignment="1">
      <alignment horizontal="left"/>
    </xf>
    <xf numFmtId="0" fontId="41" fillId="0" borderId="5" xfId="0" applyFont="1" applyBorder="1" applyAlignment="1">
      <alignment horizontal="left" vertical="center"/>
    </xf>
    <xf numFmtId="0" fontId="11" fillId="0" borderId="0" xfId="42" applyFont="1" applyBorder="1"/>
    <xf numFmtId="0" fontId="41" fillId="0" borderId="5" xfId="0" applyFont="1" applyBorder="1" applyAlignment="1">
      <alignment horizontal="center" vertical="center"/>
    </xf>
    <xf numFmtId="0" fontId="11" fillId="0" borderId="0" xfId="42" applyFont="1" applyBorder="1" applyAlignment="1">
      <alignment horizontal="center"/>
    </xf>
    <xf numFmtId="0" fontId="41" fillId="0" borderId="5" xfId="0" applyFont="1" applyBorder="1" applyAlignment="1">
      <alignment horizontal="left"/>
    </xf>
    <xf numFmtId="0" fontId="11" fillId="0" borderId="0" xfId="42" applyFont="1" applyBorder="1" applyAlignment="1">
      <alignment horizontal="left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7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14" fontId="0" fillId="2" borderId="8" xfId="0" applyNumberFormat="1" applyFill="1" applyBorder="1"/>
    <xf numFmtId="14" fontId="0" fillId="2" borderId="5" xfId="0" applyNumberFormat="1" applyFill="1" applyBorder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38157649668522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-2.4068286729743704E-3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8-4DE7-BF8A-9B866B1158D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8.1202906876569614E-3</c:v>
                </c:pt>
                <c:pt idx="1">
                  <c:v>-1.3476692947733682E-2</c:v>
                </c:pt>
                <c:pt idx="2">
                  <c:v>-1.5988784143701196E-3</c:v>
                </c:pt>
                <c:pt idx="3">
                  <c:v>2.3563735958305188E-3</c:v>
                </c:pt>
                <c:pt idx="4">
                  <c:v>3.246246611524839E-3</c:v>
                </c:pt>
                <c:pt idx="5">
                  <c:v>2.0179124636342749E-2</c:v>
                </c:pt>
                <c:pt idx="6">
                  <c:v>1.2222414181451313E-2</c:v>
                </c:pt>
                <c:pt idx="7">
                  <c:v>2.8644303238252178E-3</c:v>
                </c:pt>
                <c:pt idx="8">
                  <c:v>3.7789893467561342E-3</c:v>
                </c:pt>
                <c:pt idx="9">
                  <c:v>4.4089470175094903E-3</c:v>
                </c:pt>
                <c:pt idx="10">
                  <c:v>-7.9039140837267041E-4</c:v>
                </c:pt>
                <c:pt idx="16">
                  <c:v>-8.2820501484093256E-3</c:v>
                </c:pt>
                <c:pt idx="17">
                  <c:v>-2.8205014677951112E-4</c:v>
                </c:pt>
                <c:pt idx="18">
                  <c:v>7.179498570621945E-4</c:v>
                </c:pt>
                <c:pt idx="19">
                  <c:v>-2.8310844063526019E-3</c:v>
                </c:pt>
                <c:pt idx="21">
                  <c:v>-3.3348545548506081E-4</c:v>
                </c:pt>
                <c:pt idx="22">
                  <c:v>-1.4556709211319685E-3</c:v>
                </c:pt>
                <c:pt idx="23">
                  <c:v>-1.0090715215483215E-2</c:v>
                </c:pt>
                <c:pt idx="24">
                  <c:v>-3.7533623908529989E-3</c:v>
                </c:pt>
                <c:pt idx="25">
                  <c:v>3.2228051859419793E-3</c:v>
                </c:pt>
                <c:pt idx="26">
                  <c:v>3.2110312386066653E-3</c:v>
                </c:pt>
                <c:pt idx="27">
                  <c:v>1.6743399828555994E-3</c:v>
                </c:pt>
                <c:pt idx="28">
                  <c:v>2.1494226821232587E-3</c:v>
                </c:pt>
                <c:pt idx="29">
                  <c:v>5.7228584191761911E-3</c:v>
                </c:pt>
                <c:pt idx="30">
                  <c:v>1.1535293939232361E-2</c:v>
                </c:pt>
                <c:pt idx="31">
                  <c:v>1.282789878314361E-2</c:v>
                </c:pt>
                <c:pt idx="32">
                  <c:v>1.1583812374738045E-2</c:v>
                </c:pt>
                <c:pt idx="33">
                  <c:v>9.5184333695215173E-3</c:v>
                </c:pt>
                <c:pt idx="34">
                  <c:v>5.4409958756878041E-3</c:v>
                </c:pt>
                <c:pt idx="36">
                  <c:v>2.8307036460319068E-2</c:v>
                </c:pt>
                <c:pt idx="37">
                  <c:v>3.8801876726211049E-3</c:v>
                </c:pt>
                <c:pt idx="38">
                  <c:v>4.8801876764628105E-3</c:v>
                </c:pt>
                <c:pt idx="39">
                  <c:v>7.8801876734360121E-3</c:v>
                </c:pt>
                <c:pt idx="40">
                  <c:v>1.9369941292097792E-3</c:v>
                </c:pt>
                <c:pt idx="41">
                  <c:v>1.6185135529667605E-2</c:v>
                </c:pt>
                <c:pt idx="42">
                  <c:v>7.7741156710544601E-3</c:v>
                </c:pt>
                <c:pt idx="43">
                  <c:v>6.1168396423454396E-3</c:v>
                </c:pt>
                <c:pt idx="44">
                  <c:v>6.2872590206097811E-3</c:v>
                </c:pt>
                <c:pt idx="45">
                  <c:v>1.4437047371757217E-2</c:v>
                </c:pt>
                <c:pt idx="46">
                  <c:v>3.3028034231392667E-3</c:v>
                </c:pt>
                <c:pt idx="47">
                  <c:v>2.0075862114026677E-2</c:v>
                </c:pt>
                <c:pt idx="48">
                  <c:v>8.4252734159235843E-3</c:v>
                </c:pt>
                <c:pt idx="49">
                  <c:v>2.5953961179766338E-2</c:v>
                </c:pt>
                <c:pt idx="50">
                  <c:v>1.2799086201994214E-2</c:v>
                </c:pt>
                <c:pt idx="51">
                  <c:v>-2.9530569299822673E-3</c:v>
                </c:pt>
                <c:pt idx="52">
                  <c:v>1.7046943074092269E-2</c:v>
                </c:pt>
                <c:pt idx="53">
                  <c:v>1.0002195085689891E-2</c:v>
                </c:pt>
                <c:pt idx="54">
                  <c:v>1.0339547916373704E-2</c:v>
                </c:pt>
                <c:pt idx="55">
                  <c:v>1.926211042155046E-2</c:v>
                </c:pt>
                <c:pt idx="56">
                  <c:v>5.6442112327204086E-3</c:v>
                </c:pt>
                <c:pt idx="57">
                  <c:v>2.6978162932209671E-3</c:v>
                </c:pt>
                <c:pt idx="58">
                  <c:v>1.5709874773165211E-2</c:v>
                </c:pt>
                <c:pt idx="59">
                  <c:v>1.9498193338222336E-2</c:v>
                </c:pt>
                <c:pt idx="60">
                  <c:v>1.5095461501914542E-2</c:v>
                </c:pt>
                <c:pt idx="61">
                  <c:v>1.4355376843013801E-2</c:v>
                </c:pt>
                <c:pt idx="62">
                  <c:v>1.0746334730356466E-2</c:v>
                </c:pt>
                <c:pt idx="63">
                  <c:v>1.2988549133297056E-3</c:v>
                </c:pt>
                <c:pt idx="64">
                  <c:v>8.636207741801627E-3</c:v>
                </c:pt>
                <c:pt idx="65">
                  <c:v>8.636207741801627E-3</c:v>
                </c:pt>
                <c:pt idx="66">
                  <c:v>1.0355661375797354E-2</c:v>
                </c:pt>
                <c:pt idx="67">
                  <c:v>1.1266165405686479E-2</c:v>
                </c:pt>
                <c:pt idx="68">
                  <c:v>1.1448643264884595E-2</c:v>
                </c:pt>
                <c:pt idx="69">
                  <c:v>7.5022483215434477E-3</c:v>
                </c:pt>
                <c:pt idx="70">
                  <c:v>4.2217019581585191E-3</c:v>
                </c:pt>
                <c:pt idx="71">
                  <c:v>7.469558811862953E-3</c:v>
                </c:pt>
                <c:pt idx="72">
                  <c:v>1.2684726170846261E-2</c:v>
                </c:pt>
                <c:pt idx="73">
                  <c:v>1.0652036675310228E-2</c:v>
                </c:pt>
                <c:pt idx="74">
                  <c:v>2.8199433290865272E-4</c:v>
                </c:pt>
                <c:pt idx="75">
                  <c:v>7.5684059993363917E-5</c:v>
                </c:pt>
                <c:pt idx="76">
                  <c:v>1.6180724429432303E-2</c:v>
                </c:pt>
                <c:pt idx="77">
                  <c:v>-2.2220074097276665E-3</c:v>
                </c:pt>
                <c:pt idx="80">
                  <c:v>7.1483194551547058E-3</c:v>
                </c:pt>
                <c:pt idx="81">
                  <c:v>-7.2096643998520449E-3</c:v>
                </c:pt>
                <c:pt idx="82">
                  <c:v>6.9486965003306977E-3</c:v>
                </c:pt>
                <c:pt idx="83">
                  <c:v>-2.4124887495418079E-3</c:v>
                </c:pt>
                <c:pt idx="84">
                  <c:v>-9.018329466925934E-3</c:v>
                </c:pt>
                <c:pt idx="85">
                  <c:v>-1.8097664724336937E-4</c:v>
                </c:pt>
                <c:pt idx="86">
                  <c:v>1.4814737078268081E-2</c:v>
                </c:pt>
                <c:pt idx="87">
                  <c:v>1.1648088162473869E-2</c:v>
                </c:pt>
                <c:pt idx="88">
                  <c:v>1.8603340176923666E-2</c:v>
                </c:pt>
                <c:pt idx="89">
                  <c:v>1.4200608340615872E-2</c:v>
                </c:pt>
                <c:pt idx="90">
                  <c:v>8.481439232127741E-3</c:v>
                </c:pt>
                <c:pt idx="91">
                  <c:v>8.3474798157112673E-3</c:v>
                </c:pt>
                <c:pt idx="93">
                  <c:v>6.2373528344323859E-3</c:v>
                </c:pt>
                <c:pt idx="94">
                  <c:v>4.3959982576780021E-3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8-4DE7-BF8A-9B866B1158D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-2.7068286726716906E-3</c:v>
                </c:pt>
                <c:pt idx="13">
                  <c:v>-2.8842661631642841E-3</c:v>
                </c:pt>
                <c:pt idx="14">
                  <c:v>-3.8021653599571437E-3</c:v>
                </c:pt>
                <c:pt idx="15">
                  <c:v>-3.125716742943041E-3</c:v>
                </c:pt>
                <c:pt idx="20">
                  <c:v>-1.6624079944449477E-3</c:v>
                </c:pt>
                <c:pt idx="35">
                  <c:v>7.2249356599058956E-3</c:v>
                </c:pt>
                <c:pt idx="78">
                  <c:v>2.3705049170530401E-3</c:v>
                </c:pt>
                <c:pt idx="79">
                  <c:v>2.2483194552478381E-3</c:v>
                </c:pt>
                <c:pt idx="92">
                  <c:v>0</c:v>
                </c:pt>
                <c:pt idx="95">
                  <c:v>-2.1067335837869905E-3</c:v>
                </c:pt>
                <c:pt idx="96">
                  <c:v>-3.060900722630322E-3</c:v>
                </c:pt>
                <c:pt idx="102">
                  <c:v>-2.2947999241296202E-3</c:v>
                </c:pt>
                <c:pt idx="104">
                  <c:v>2.1099594014231116E-3</c:v>
                </c:pt>
                <c:pt idx="127">
                  <c:v>1.0688488742744084E-2</c:v>
                </c:pt>
                <c:pt idx="137">
                  <c:v>1.1379780902643688E-2</c:v>
                </c:pt>
                <c:pt idx="138">
                  <c:v>4.2484573205001652E-3</c:v>
                </c:pt>
                <c:pt idx="140">
                  <c:v>1.1683174314384814E-2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8-4DE7-BF8A-9B866B1158D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-5.7202085954486392E-3</c:v>
                </c:pt>
                <c:pt idx="98">
                  <c:v>-5.5259419605135918E-3</c:v>
                </c:pt>
                <c:pt idx="99">
                  <c:v>-4.4414597505237907E-3</c:v>
                </c:pt>
                <c:pt idx="100">
                  <c:v>-5.8257962155039422E-3</c:v>
                </c:pt>
                <c:pt idx="101">
                  <c:v>-4.347981681348756E-3</c:v>
                </c:pt>
                <c:pt idx="103">
                  <c:v>-2.0111019694013521E-4</c:v>
                </c:pt>
                <c:pt idx="105">
                  <c:v>2.3280471141333692E-3</c:v>
                </c:pt>
                <c:pt idx="106">
                  <c:v>2.3280471141333692E-3</c:v>
                </c:pt>
                <c:pt idx="107">
                  <c:v>7.6850882760481909E-4</c:v>
                </c:pt>
                <c:pt idx="108">
                  <c:v>7.8920347732491791E-5</c:v>
                </c:pt>
                <c:pt idx="109">
                  <c:v>9.6413003484485671E-4</c:v>
                </c:pt>
                <c:pt idx="110">
                  <c:v>1.2761885081999935E-3</c:v>
                </c:pt>
                <c:pt idx="111">
                  <c:v>1.6540030410396867E-3</c:v>
                </c:pt>
                <c:pt idx="112">
                  <c:v>1.6819367083371617E-3</c:v>
                </c:pt>
                <c:pt idx="113">
                  <c:v>3.7523560822592117E-3</c:v>
                </c:pt>
                <c:pt idx="114">
                  <c:v>2.4122714239638299E-3</c:v>
                </c:pt>
                <c:pt idx="115">
                  <c:v>2.7795819187304005E-3</c:v>
                </c:pt>
                <c:pt idx="116">
                  <c:v>1.6468924077344127E-3</c:v>
                </c:pt>
                <c:pt idx="117">
                  <c:v>-3.6789789737667888E-4</c:v>
                </c:pt>
                <c:pt idx="118">
                  <c:v>1.7873541219159961E-3</c:v>
                </c:pt>
                <c:pt idx="119">
                  <c:v>2.8051607951056212E-3</c:v>
                </c:pt>
                <c:pt idx="120">
                  <c:v>4.4981426908634603E-3</c:v>
                </c:pt>
                <c:pt idx="121">
                  <c:v>6.5015360887628049E-3</c:v>
                </c:pt>
                <c:pt idx="122">
                  <c:v>6.4988042577169836E-3</c:v>
                </c:pt>
                <c:pt idx="123">
                  <c:v>7.4411359164514579E-3</c:v>
                </c:pt>
                <c:pt idx="124">
                  <c:v>7.5411359139252454E-3</c:v>
                </c:pt>
                <c:pt idx="125">
                  <c:v>8.3411359155434184E-3</c:v>
                </c:pt>
                <c:pt idx="126">
                  <c:v>1.0841135917871725E-2</c:v>
                </c:pt>
                <c:pt idx="128">
                  <c:v>6.8213667764212005E-3</c:v>
                </c:pt>
                <c:pt idx="129">
                  <c:v>6.4757298459880985E-3</c:v>
                </c:pt>
                <c:pt idx="130">
                  <c:v>6.5057298488682136E-3</c:v>
                </c:pt>
                <c:pt idx="131">
                  <c:v>6.4574496864224784E-3</c:v>
                </c:pt>
                <c:pt idx="132">
                  <c:v>7.1547178449691273E-3</c:v>
                </c:pt>
                <c:pt idx="133">
                  <c:v>6.9473226903937757E-3</c:v>
                </c:pt>
                <c:pt idx="134">
                  <c:v>9.0908007696270943E-3</c:v>
                </c:pt>
                <c:pt idx="135">
                  <c:v>1.2527072030934505E-2</c:v>
                </c:pt>
                <c:pt idx="136">
                  <c:v>1.4027072276803665E-2</c:v>
                </c:pt>
                <c:pt idx="139">
                  <c:v>1.1995821492746472E-2</c:v>
                </c:pt>
                <c:pt idx="141">
                  <c:v>1.0732585615187418E-2</c:v>
                </c:pt>
                <c:pt idx="142">
                  <c:v>1.1032585614884738E-2</c:v>
                </c:pt>
                <c:pt idx="143">
                  <c:v>1.1532585616805591E-2</c:v>
                </c:pt>
                <c:pt idx="144">
                  <c:v>7.7492931668530218E-3</c:v>
                </c:pt>
                <c:pt idx="145">
                  <c:v>1.2958837847691029E-2</c:v>
                </c:pt>
                <c:pt idx="146">
                  <c:v>1.3354089875065256E-2</c:v>
                </c:pt>
                <c:pt idx="147">
                  <c:v>1.2606021351530217E-2</c:v>
                </c:pt>
                <c:pt idx="148">
                  <c:v>1.314064235339174E-2</c:v>
                </c:pt>
                <c:pt idx="149">
                  <c:v>1.3674039684701711E-2</c:v>
                </c:pt>
                <c:pt idx="150">
                  <c:v>1.4489584085822571E-2</c:v>
                </c:pt>
                <c:pt idx="151">
                  <c:v>1.2155905715189874E-2</c:v>
                </c:pt>
                <c:pt idx="152">
                  <c:v>1.5644035753211938E-2</c:v>
                </c:pt>
                <c:pt idx="153">
                  <c:v>1.1785863382101525E-2</c:v>
                </c:pt>
                <c:pt idx="154">
                  <c:v>1.5552515789750032E-2</c:v>
                </c:pt>
                <c:pt idx="155">
                  <c:v>1.5605035972839687E-2</c:v>
                </c:pt>
                <c:pt idx="156">
                  <c:v>1.7217471497133374E-2</c:v>
                </c:pt>
                <c:pt idx="157">
                  <c:v>1.5910076333966572E-2</c:v>
                </c:pt>
                <c:pt idx="158">
                  <c:v>1.6532638852368109E-2</c:v>
                </c:pt>
                <c:pt idx="159">
                  <c:v>1.6532638852368109E-2</c:v>
                </c:pt>
                <c:pt idx="160">
                  <c:v>1.6662596521200612E-2</c:v>
                </c:pt>
                <c:pt idx="161">
                  <c:v>1.8001788317633327E-2</c:v>
                </c:pt>
                <c:pt idx="162">
                  <c:v>1.9201788316422608E-2</c:v>
                </c:pt>
                <c:pt idx="163">
                  <c:v>1.6670464727212675E-2</c:v>
                </c:pt>
                <c:pt idx="164">
                  <c:v>1.8531745990912896E-2</c:v>
                </c:pt>
                <c:pt idx="165">
                  <c:v>1.7718510120175779E-2</c:v>
                </c:pt>
                <c:pt idx="166">
                  <c:v>1.7618417594349012E-2</c:v>
                </c:pt>
                <c:pt idx="167">
                  <c:v>1.7918417594046332E-2</c:v>
                </c:pt>
                <c:pt idx="168">
                  <c:v>1.9918417594453786E-2</c:v>
                </c:pt>
                <c:pt idx="169">
                  <c:v>1.8921903531008866E-2</c:v>
                </c:pt>
                <c:pt idx="170">
                  <c:v>1.8681818859477062E-2</c:v>
                </c:pt>
                <c:pt idx="171">
                  <c:v>1.9154970075760502E-2</c:v>
                </c:pt>
                <c:pt idx="172">
                  <c:v>1.9412484361964744E-2</c:v>
                </c:pt>
                <c:pt idx="173">
                  <c:v>2.1122565100085922E-2</c:v>
                </c:pt>
                <c:pt idx="174">
                  <c:v>2.2777817117457744E-2</c:v>
                </c:pt>
                <c:pt idx="175">
                  <c:v>2.1225673976005055E-2</c:v>
                </c:pt>
                <c:pt idx="176">
                  <c:v>2.1508482619537972E-2</c:v>
                </c:pt>
                <c:pt idx="177">
                  <c:v>2.3191714557469822E-2</c:v>
                </c:pt>
                <c:pt idx="178">
                  <c:v>2.1581587570835836E-2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8-4DE7-BF8A-9B866B1158D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8-4DE7-BF8A-9B866B1158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8-4DE7-BF8A-9B866B1158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-1.0362234726717864E-3</c:v>
                </c:pt>
                <c:pt idx="103">
                  <c:v>3.5230545349847556E-5</c:v>
                </c:pt>
                <c:pt idx="104">
                  <c:v>2.8713622405493466E-4</c:v>
                </c:pt>
                <c:pt idx="105">
                  <c:v>3.5894644015638418E-4</c:v>
                </c:pt>
                <c:pt idx="106">
                  <c:v>3.5894644015638418E-4</c:v>
                </c:pt>
                <c:pt idx="107">
                  <c:v>4.250574327577198E-4</c:v>
                </c:pt>
                <c:pt idx="108">
                  <c:v>1.6196146783818404E-3</c:v>
                </c:pt>
                <c:pt idx="109">
                  <c:v>1.6743272239829448E-3</c:v>
                </c:pt>
                <c:pt idx="110">
                  <c:v>1.7222007013839111E-3</c:v>
                </c:pt>
                <c:pt idx="111">
                  <c:v>1.8042695197855677E-3</c:v>
                </c:pt>
                <c:pt idx="112">
                  <c:v>2.8415281968065132E-3</c:v>
                </c:pt>
                <c:pt idx="113">
                  <c:v>2.950953288008722E-3</c:v>
                </c:pt>
                <c:pt idx="114">
                  <c:v>3.0375814852104718E-3</c:v>
                </c:pt>
                <c:pt idx="115">
                  <c:v>3.0968534096116693E-3</c:v>
                </c:pt>
                <c:pt idx="116">
                  <c:v>3.1561253340128669E-3</c:v>
                </c:pt>
                <c:pt idx="117">
                  <c:v>3.2108378796139713E-3</c:v>
                </c:pt>
                <c:pt idx="118">
                  <c:v>3.2222363266141991E-3</c:v>
                </c:pt>
                <c:pt idx="119">
                  <c:v>4.3894372994377675E-3</c:v>
                </c:pt>
                <c:pt idx="120">
                  <c:v>4.5695327620414051E-3</c:v>
                </c:pt>
                <c:pt idx="121">
                  <c:v>5.9441854702691633E-3</c:v>
                </c:pt>
                <c:pt idx="122">
                  <c:v>6.046771493271234E-3</c:v>
                </c:pt>
                <c:pt idx="123">
                  <c:v>6.084386368371995E-3</c:v>
                </c:pt>
                <c:pt idx="124">
                  <c:v>6.084386368371995E-3</c:v>
                </c:pt>
                <c:pt idx="125">
                  <c:v>6.084386368371995E-3</c:v>
                </c:pt>
                <c:pt idx="126">
                  <c:v>6.084386368371995E-3</c:v>
                </c:pt>
                <c:pt idx="127">
                  <c:v>6.100344194172316E-3</c:v>
                </c:pt>
                <c:pt idx="128">
                  <c:v>6.1174418646726628E-3</c:v>
                </c:pt>
                <c:pt idx="129">
                  <c:v>7.038436382291258E-3</c:v>
                </c:pt>
                <c:pt idx="130">
                  <c:v>7.038436382291258E-3</c:v>
                </c:pt>
                <c:pt idx="131">
                  <c:v>7.4328226484992235E-3</c:v>
                </c:pt>
                <c:pt idx="132">
                  <c:v>7.5354086715012942E-3</c:v>
                </c:pt>
                <c:pt idx="133">
                  <c:v>7.5627649443018464E-3</c:v>
                </c:pt>
                <c:pt idx="134">
                  <c:v>8.8507894553278548E-3</c:v>
                </c:pt>
                <c:pt idx="135">
                  <c:v>1.0242539834055956E-2</c:v>
                </c:pt>
                <c:pt idx="136">
                  <c:v>1.0242539834055956E-2</c:v>
                </c:pt>
                <c:pt idx="137">
                  <c:v>1.0432893898959799E-2</c:v>
                </c:pt>
                <c:pt idx="138">
                  <c:v>1.044087281185996E-2</c:v>
                </c:pt>
                <c:pt idx="139">
                  <c:v>1.1791588781387237E-2</c:v>
                </c:pt>
                <c:pt idx="140">
                  <c:v>1.1807546607187558E-2</c:v>
                </c:pt>
                <c:pt idx="141">
                  <c:v>1.1871377910388845E-2</c:v>
                </c:pt>
                <c:pt idx="142">
                  <c:v>1.1871377910388845E-2</c:v>
                </c:pt>
                <c:pt idx="143">
                  <c:v>1.1871377910388845E-2</c:v>
                </c:pt>
                <c:pt idx="144">
                  <c:v>1.2996404629311563E-2</c:v>
                </c:pt>
                <c:pt idx="145">
                  <c:v>1.3013502299811909E-2</c:v>
                </c:pt>
                <c:pt idx="146">
                  <c:v>1.3024900746812137E-2</c:v>
                </c:pt>
                <c:pt idx="147">
                  <c:v>1.320271652001573E-2</c:v>
                </c:pt>
                <c:pt idx="148">
                  <c:v>1.3321260368818122E-2</c:v>
                </c:pt>
                <c:pt idx="149">
                  <c:v>1.4153346999834926E-2</c:v>
                </c:pt>
                <c:pt idx="150">
                  <c:v>1.4404112833839989E-2</c:v>
                </c:pt>
                <c:pt idx="151">
                  <c:v>1.4667416959545305E-2</c:v>
                </c:pt>
                <c:pt idx="152">
                  <c:v>1.469591307704588E-2</c:v>
                </c:pt>
                <c:pt idx="153">
                  <c:v>1.4710731058146178E-2</c:v>
                </c:pt>
                <c:pt idx="154">
                  <c:v>1.5712654549466409E-2</c:v>
                </c:pt>
                <c:pt idx="155">
                  <c:v>1.5826639019468715E-2</c:v>
                </c:pt>
                <c:pt idx="156">
                  <c:v>1.602725168667276E-2</c:v>
                </c:pt>
                <c:pt idx="157">
                  <c:v>1.6054607959473312E-2</c:v>
                </c:pt>
                <c:pt idx="158">
                  <c:v>1.6125278330874744E-2</c:v>
                </c:pt>
                <c:pt idx="159">
                  <c:v>1.6125278330874744E-2</c:v>
                </c:pt>
                <c:pt idx="160">
                  <c:v>1.6168592429475617E-2</c:v>
                </c:pt>
                <c:pt idx="161">
                  <c:v>1.7534126380103189E-2</c:v>
                </c:pt>
                <c:pt idx="162">
                  <c:v>1.7534126380103189E-2</c:v>
                </c:pt>
                <c:pt idx="163">
                  <c:v>1.7542105293003346E-2</c:v>
                </c:pt>
                <c:pt idx="164">
                  <c:v>1.7577440478704062E-2</c:v>
                </c:pt>
                <c:pt idx="165">
                  <c:v>1.7657229607705674E-2</c:v>
                </c:pt>
                <c:pt idx="166">
                  <c:v>1.8828989959329336E-2</c:v>
                </c:pt>
                <c:pt idx="167">
                  <c:v>1.8828989959329336E-2</c:v>
                </c:pt>
                <c:pt idx="168">
                  <c:v>1.8828989959329336E-2</c:v>
                </c:pt>
                <c:pt idx="169">
                  <c:v>1.9031882315933432E-2</c:v>
                </c:pt>
                <c:pt idx="170">
                  <c:v>1.9118510513135178E-2</c:v>
                </c:pt>
                <c:pt idx="171">
                  <c:v>1.912534958133532E-2</c:v>
                </c:pt>
                <c:pt idx="172">
                  <c:v>2.0053183167154057E-2</c:v>
                </c:pt>
                <c:pt idx="173">
                  <c:v>2.0509121047163258E-2</c:v>
                </c:pt>
                <c:pt idx="174">
                  <c:v>2.0520519494163489E-2</c:v>
                </c:pt>
                <c:pt idx="175">
                  <c:v>2.0559274213964272E-2</c:v>
                </c:pt>
                <c:pt idx="176">
                  <c:v>2.145519214818236E-2</c:v>
                </c:pt>
                <c:pt idx="177">
                  <c:v>2.191796909639171E-2</c:v>
                </c:pt>
                <c:pt idx="178">
                  <c:v>2.2047911392194329E-2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8-4DE7-BF8A-9B866B1158D9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Active!$V$2:$V$33</c:f>
              <c:numCache>
                <c:formatCode>General</c:formatCode>
                <c:ptCount val="32"/>
                <c:pt idx="0">
                  <c:v>1.1897114354440307E-2</c:v>
                </c:pt>
                <c:pt idx="1">
                  <c:v>8.7194197393005574E-3</c:v>
                </c:pt>
                <c:pt idx="2">
                  <c:v>5.6584990501964902E-3</c:v>
                </c:pt>
                <c:pt idx="3">
                  <c:v>3.0017758123070584E-3</c:v>
                </c:pt>
                <c:pt idx="4">
                  <c:v>9.9287685583985315E-4</c:v>
                </c:pt>
                <c:pt idx="5">
                  <c:v>-1.9718570334347017E-4</c:v>
                </c:pt>
                <c:pt idx="6">
                  <c:v>-4.9024306689040772E-4</c:v>
                </c:pt>
                <c:pt idx="7">
                  <c:v>8.978385087528469E-5</c:v>
                </c:pt>
                <c:pt idx="8">
                  <c:v>1.4197139691569079E-3</c:v>
                </c:pt>
                <c:pt idx="9">
                  <c:v>3.2916768281877856E-3</c:v>
                </c:pt>
                <c:pt idx="10">
                  <c:v>5.4377010753674272E-3</c:v>
                </c:pt>
                <c:pt idx="11">
                  <c:v>7.5614121383974732E-3</c:v>
                </c:pt>
                <c:pt idx="12">
                  <c:v>9.3730896455146932E-3</c:v>
                </c:pt>
                <c:pt idx="13">
                  <c:v>1.0623937736686021E-2</c:v>
                </c:pt>
                <c:pt idx="14">
                  <c:v>1.1135514514825558E-2</c:v>
                </c:pt>
                <c:pt idx="15">
                  <c:v>1.0820839499530555E-2</c:v>
                </c:pt>
                <c:pt idx="16">
                  <c:v>9.6946823344759119E-3</c:v>
                </c:pt>
                <c:pt idx="17">
                  <c:v>7.8718157225395359E-3</c:v>
                </c:pt>
                <c:pt idx="18">
                  <c:v>5.5534392446715871E-3</c:v>
                </c:pt>
                <c:pt idx="19">
                  <c:v>3.0033799556292247E-3</c:v>
                </c:pt>
                <c:pt idx="20">
                  <c:v>5.168849296537624E-4</c:v>
                </c:pt>
                <c:pt idx="21">
                  <c:v>-1.6143027907864109E-3</c:v>
                </c:pt>
                <c:pt idx="22">
                  <c:v>-3.1364537629407245E-3</c:v>
                </c:pt>
                <c:pt idx="23">
                  <c:v>-3.8638651763756929E-3</c:v>
                </c:pt>
                <c:pt idx="24">
                  <c:v>-3.700827182317333E-3</c:v>
                </c:pt>
                <c:pt idx="25">
                  <c:v>-2.6529441765901066E-3</c:v>
                </c:pt>
                <c:pt idx="26">
                  <c:v>-8.2647186939979137E-4</c:v>
                </c:pt>
                <c:pt idx="27">
                  <c:v>1.5842514416526138E-3</c:v>
                </c:pt>
                <c:pt idx="28">
                  <c:v>4.3197926714807593E-3</c:v>
                </c:pt>
                <c:pt idx="29">
                  <c:v>7.0863116499554424E-3</c:v>
                </c:pt>
                <c:pt idx="30">
                  <c:v>9.5903187539297038E-3</c:v>
                </c:pt>
                <c:pt idx="31">
                  <c:v>1.1573391073922485E-2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8-4DE7-BF8A-9B866B11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09008"/>
        <c:axId val="1"/>
      </c:scatterChart>
      <c:valAx>
        <c:axId val="42020900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5554112436978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09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501898602880816E-2"/>
          <c:y val="0.91475409836065569"/>
          <c:w val="0.73883287784903173"/>
          <c:h val="6.5573770491803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221305312822173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66515268643"/>
          <c:y val="0.16013122999396828"/>
          <c:w val="0.78902295928836508"/>
          <c:h val="0.60457709283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-2.4068286729743704E-3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8-4CA1-AC49-A0F7C880924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8.1202906876569614E-3</c:v>
                </c:pt>
                <c:pt idx="1">
                  <c:v>-1.3476692947733682E-2</c:v>
                </c:pt>
                <c:pt idx="2">
                  <c:v>-1.5988784143701196E-3</c:v>
                </c:pt>
                <c:pt idx="3">
                  <c:v>2.3563735958305188E-3</c:v>
                </c:pt>
                <c:pt idx="4">
                  <c:v>3.246246611524839E-3</c:v>
                </c:pt>
                <c:pt idx="5">
                  <c:v>2.0179124636342749E-2</c:v>
                </c:pt>
                <c:pt idx="6">
                  <c:v>1.2222414181451313E-2</c:v>
                </c:pt>
                <c:pt idx="7">
                  <c:v>2.8644303238252178E-3</c:v>
                </c:pt>
                <c:pt idx="8">
                  <c:v>3.7789893467561342E-3</c:v>
                </c:pt>
                <c:pt idx="9">
                  <c:v>4.4089470175094903E-3</c:v>
                </c:pt>
                <c:pt idx="10">
                  <c:v>-7.9039140837267041E-4</c:v>
                </c:pt>
                <c:pt idx="16">
                  <c:v>-8.2820501484093256E-3</c:v>
                </c:pt>
                <c:pt idx="17">
                  <c:v>-2.8205014677951112E-4</c:v>
                </c:pt>
                <c:pt idx="18">
                  <c:v>7.179498570621945E-4</c:v>
                </c:pt>
                <c:pt idx="19">
                  <c:v>-2.8310844063526019E-3</c:v>
                </c:pt>
                <c:pt idx="21">
                  <c:v>-3.3348545548506081E-4</c:v>
                </c:pt>
                <c:pt idx="22">
                  <c:v>-1.4556709211319685E-3</c:v>
                </c:pt>
                <c:pt idx="23">
                  <c:v>-1.0090715215483215E-2</c:v>
                </c:pt>
                <c:pt idx="24">
                  <c:v>-3.7533623908529989E-3</c:v>
                </c:pt>
                <c:pt idx="25">
                  <c:v>3.2228051859419793E-3</c:v>
                </c:pt>
                <c:pt idx="26">
                  <c:v>3.2110312386066653E-3</c:v>
                </c:pt>
                <c:pt idx="27">
                  <c:v>1.6743399828555994E-3</c:v>
                </c:pt>
                <c:pt idx="28">
                  <c:v>2.1494226821232587E-3</c:v>
                </c:pt>
                <c:pt idx="29">
                  <c:v>5.7228584191761911E-3</c:v>
                </c:pt>
                <c:pt idx="30">
                  <c:v>1.1535293939232361E-2</c:v>
                </c:pt>
                <c:pt idx="31">
                  <c:v>1.282789878314361E-2</c:v>
                </c:pt>
                <c:pt idx="32">
                  <c:v>1.1583812374738045E-2</c:v>
                </c:pt>
                <c:pt idx="33">
                  <c:v>9.5184333695215173E-3</c:v>
                </c:pt>
                <c:pt idx="34">
                  <c:v>5.4409958756878041E-3</c:v>
                </c:pt>
                <c:pt idx="36">
                  <c:v>2.8307036460319068E-2</c:v>
                </c:pt>
                <c:pt idx="37">
                  <c:v>3.8801876726211049E-3</c:v>
                </c:pt>
                <c:pt idx="38">
                  <c:v>4.8801876764628105E-3</c:v>
                </c:pt>
                <c:pt idx="39">
                  <c:v>7.8801876734360121E-3</c:v>
                </c:pt>
                <c:pt idx="40">
                  <c:v>1.9369941292097792E-3</c:v>
                </c:pt>
                <c:pt idx="41">
                  <c:v>1.6185135529667605E-2</c:v>
                </c:pt>
                <c:pt idx="42">
                  <c:v>7.7741156710544601E-3</c:v>
                </c:pt>
                <c:pt idx="43">
                  <c:v>6.1168396423454396E-3</c:v>
                </c:pt>
                <c:pt idx="44">
                  <c:v>6.2872590206097811E-3</c:v>
                </c:pt>
                <c:pt idx="45">
                  <c:v>1.4437047371757217E-2</c:v>
                </c:pt>
                <c:pt idx="46">
                  <c:v>3.3028034231392667E-3</c:v>
                </c:pt>
                <c:pt idx="47">
                  <c:v>2.0075862114026677E-2</c:v>
                </c:pt>
                <c:pt idx="48">
                  <c:v>8.4252734159235843E-3</c:v>
                </c:pt>
                <c:pt idx="49">
                  <c:v>2.5953961179766338E-2</c:v>
                </c:pt>
                <c:pt idx="50">
                  <c:v>1.2799086201994214E-2</c:v>
                </c:pt>
                <c:pt idx="51">
                  <c:v>-2.9530569299822673E-3</c:v>
                </c:pt>
                <c:pt idx="52">
                  <c:v>1.7046943074092269E-2</c:v>
                </c:pt>
                <c:pt idx="53">
                  <c:v>1.0002195085689891E-2</c:v>
                </c:pt>
                <c:pt idx="54">
                  <c:v>1.0339547916373704E-2</c:v>
                </c:pt>
                <c:pt idx="55">
                  <c:v>1.926211042155046E-2</c:v>
                </c:pt>
                <c:pt idx="56">
                  <c:v>5.6442112327204086E-3</c:v>
                </c:pt>
                <c:pt idx="57">
                  <c:v>2.6978162932209671E-3</c:v>
                </c:pt>
                <c:pt idx="58">
                  <c:v>1.5709874773165211E-2</c:v>
                </c:pt>
                <c:pt idx="59">
                  <c:v>1.9498193338222336E-2</c:v>
                </c:pt>
                <c:pt idx="60">
                  <c:v>1.5095461501914542E-2</c:v>
                </c:pt>
                <c:pt idx="61">
                  <c:v>1.4355376843013801E-2</c:v>
                </c:pt>
                <c:pt idx="62">
                  <c:v>1.0746334730356466E-2</c:v>
                </c:pt>
                <c:pt idx="63">
                  <c:v>1.2988549133297056E-3</c:v>
                </c:pt>
                <c:pt idx="64">
                  <c:v>8.636207741801627E-3</c:v>
                </c:pt>
                <c:pt idx="65">
                  <c:v>8.636207741801627E-3</c:v>
                </c:pt>
                <c:pt idx="66">
                  <c:v>1.0355661375797354E-2</c:v>
                </c:pt>
                <c:pt idx="67">
                  <c:v>1.1266165405686479E-2</c:v>
                </c:pt>
                <c:pt idx="68">
                  <c:v>1.1448643264884595E-2</c:v>
                </c:pt>
                <c:pt idx="69">
                  <c:v>7.5022483215434477E-3</c:v>
                </c:pt>
                <c:pt idx="70">
                  <c:v>4.2217019581585191E-3</c:v>
                </c:pt>
                <c:pt idx="71">
                  <c:v>7.469558811862953E-3</c:v>
                </c:pt>
                <c:pt idx="72">
                  <c:v>1.2684726170846261E-2</c:v>
                </c:pt>
                <c:pt idx="73">
                  <c:v>1.0652036675310228E-2</c:v>
                </c:pt>
                <c:pt idx="74">
                  <c:v>2.8199433290865272E-4</c:v>
                </c:pt>
                <c:pt idx="75">
                  <c:v>7.5684059993363917E-5</c:v>
                </c:pt>
                <c:pt idx="76">
                  <c:v>1.6180724429432303E-2</c:v>
                </c:pt>
                <c:pt idx="77">
                  <c:v>-2.2220074097276665E-3</c:v>
                </c:pt>
                <c:pt idx="80">
                  <c:v>7.1483194551547058E-3</c:v>
                </c:pt>
                <c:pt idx="81">
                  <c:v>-7.2096643998520449E-3</c:v>
                </c:pt>
                <c:pt idx="82">
                  <c:v>6.9486965003306977E-3</c:v>
                </c:pt>
                <c:pt idx="83">
                  <c:v>-2.4124887495418079E-3</c:v>
                </c:pt>
                <c:pt idx="84">
                  <c:v>-9.018329466925934E-3</c:v>
                </c:pt>
                <c:pt idx="85">
                  <c:v>-1.8097664724336937E-4</c:v>
                </c:pt>
                <c:pt idx="86">
                  <c:v>1.4814737078268081E-2</c:v>
                </c:pt>
                <c:pt idx="87">
                  <c:v>1.1648088162473869E-2</c:v>
                </c:pt>
                <c:pt idx="88">
                  <c:v>1.8603340176923666E-2</c:v>
                </c:pt>
                <c:pt idx="89">
                  <c:v>1.4200608340615872E-2</c:v>
                </c:pt>
                <c:pt idx="90">
                  <c:v>8.481439232127741E-3</c:v>
                </c:pt>
                <c:pt idx="91">
                  <c:v>8.3474798157112673E-3</c:v>
                </c:pt>
                <c:pt idx="93">
                  <c:v>6.2373528344323859E-3</c:v>
                </c:pt>
                <c:pt idx="94">
                  <c:v>4.3959982576780021E-3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8-4CA1-AC49-A0F7C880924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-2.7068286726716906E-3</c:v>
                </c:pt>
                <c:pt idx="13">
                  <c:v>-2.8842661631642841E-3</c:v>
                </c:pt>
                <c:pt idx="14">
                  <c:v>-3.8021653599571437E-3</c:v>
                </c:pt>
                <c:pt idx="15">
                  <c:v>-3.125716742943041E-3</c:v>
                </c:pt>
                <c:pt idx="20">
                  <c:v>-1.6624079944449477E-3</c:v>
                </c:pt>
                <c:pt idx="35">
                  <c:v>7.2249356599058956E-3</c:v>
                </c:pt>
                <c:pt idx="78">
                  <c:v>2.3705049170530401E-3</c:v>
                </c:pt>
                <c:pt idx="79">
                  <c:v>2.2483194552478381E-3</c:v>
                </c:pt>
                <c:pt idx="92">
                  <c:v>0</c:v>
                </c:pt>
                <c:pt idx="95">
                  <c:v>-2.1067335837869905E-3</c:v>
                </c:pt>
                <c:pt idx="96">
                  <c:v>-3.060900722630322E-3</c:v>
                </c:pt>
                <c:pt idx="102">
                  <c:v>-2.2947999241296202E-3</c:v>
                </c:pt>
                <c:pt idx="104">
                  <c:v>2.1099594014231116E-3</c:v>
                </c:pt>
                <c:pt idx="127">
                  <c:v>1.0688488742744084E-2</c:v>
                </c:pt>
                <c:pt idx="137">
                  <c:v>1.1379780902643688E-2</c:v>
                </c:pt>
                <c:pt idx="138">
                  <c:v>4.2484573205001652E-3</c:v>
                </c:pt>
                <c:pt idx="140">
                  <c:v>1.1683174314384814E-2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8-4CA1-AC49-A0F7C880924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-5.7202085954486392E-3</c:v>
                </c:pt>
                <c:pt idx="98">
                  <c:v>-5.5259419605135918E-3</c:v>
                </c:pt>
                <c:pt idx="99">
                  <c:v>-4.4414597505237907E-3</c:v>
                </c:pt>
                <c:pt idx="100">
                  <c:v>-5.8257962155039422E-3</c:v>
                </c:pt>
                <c:pt idx="101">
                  <c:v>-4.347981681348756E-3</c:v>
                </c:pt>
                <c:pt idx="103">
                  <c:v>-2.0111019694013521E-4</c:v>
                </c:pt>
                <c:pt idx="105">
                  <c:v>2.3280471141333692E-3</c:v>
                </c:pt>
                <c:pt idx="106">
                  <c:v>2.3280471141333692E-3</c:v>
                </c:pt>
                <c:pt idx="107">
                  <c:v>7.6850882760481909E-4</c:v>
                </c:pt>
                <c:pt idx="108">
                  <c:v>7.8920347732491791E-5</c:v>
                </c:pt>
                <c:pt idx="109">
                  <c:v>9.6413003484485671E-4</c:v>
                </c:pt>
                <c:pt idx="110">
                  <c:v>1.2761885081999935E-3</c:v>
                </c:pt>
                <c:pt idx="111">
                  <c:v>1.6540030410396867E-3</c:v>
                </c:pt>
                <c:pt idx="112">
                  <c:v>1.6819367083371617E-3</c:v>
                </c:pt>
                <c:pt idx="113">
                  <c:v>3.7523560822592117E-3</c:v>
                </c:pt>
                <c:pt idx="114">
                  <c:v>2.4122714239638299E-3</c:v>
                </c:pt>
                <c:pt idx="115">
                  <c:v>2.7795819187304005E-3</c:v>
                </c:pt>
                <c:pt idx="116">
                  <c:v>1.6468924077344127E-3</c:v>
                </c:pt>
                <c:pt idx="117">
                  <c:v>-3.6789789737667888E-4</c:v>
                </c:pt>
                <c:pt idx="118">
                  <c:v>1.7873541219159961E-3</c:v>
                </c:pt>
                <c:pt idx="119">
                  <c:v>2.8051607951056212E-3</c:v>
                </c:pt>
                <c:pt idx="120">
                  <c:v>4.4981426908634603E-3</c:v>
                </c:pt>
                <c:pt idx="121">
                  <c:v>6.5015360887628049E-3</c:v>
                </c:pt>
                <c:pt idx="122">
                  <c:v>6.4988042577169836E-3</c:v>
                </c:pt>
                <c:pt idx="123">
                  <c:v>7.4411359164514579E-3</c:v>
                </c:pt>
                <c:pt idx="124">
                  <c:v>7.5411359139252454E-3</c:v>
                </c:pt>
                <c:pt idx="125">
                  <c:v>8.3411359155434184E-3</c:v>
                </c:pt>
                <c:pt idx="126">
                  <c:v>1.0841135917871725E-2</c:v>
                </c:pt>
                <c:pt idx="128">
                  <c:v>6.8213667764212005E-3</c:v>
                </c:pt>
                <c:pt idx="129">
                  <c:v>6.4757298459880985E-3</c:v>
                </c:pt>
                <c:pt idx="130">
                  <c:v>6.5057298488682136E-3</c:v>
                </c:pt>
                <c:pt idx="131">
                  <c:v>6.4574496864224784E-3</c:v>
                </c:pt>
                <c:pt idx="132">
                  <c:v>7.1547178449691273E-3</c:v>
                </c:pt>
                <c:pt idx="133">
                  <c:v>6.9473226903937757E-3</c:v>
                </c:pt>
                <c:pt idx="134">
                  <c:v>9.0908007696270943E-3</c:v>
                </c:pt>
                <c:pt idx="135">
                  <c:v>1.2527072030934505E-2</c:v>
                </c:pt>
                <c:pt idx="136">
                  <c:v>1.4027072276803665E-2</c:v>
                </c:pt>
                <c:pt idx="139">
                  <c:v>1.1995821492746472E-2</c:v>
                </c:pt>
                <c:pt idx="141">
                  <c:v>1.0732585615187418E-2</c:v>
                </c:pt>
                <c:pt idx="142">
                  <c:v>1.1032585614884738E-2</c:v>
                </c:pt>
                <c:pt idx="143">
                  <c:v>1.1532585616805591E-2</c:v>
                </c:pt>
                <c:pt idx="144">
                  <c:v>7.7492931668530218E-3</c:v>
                </c:pt>
                <c:pt idx="145">
                  <c:v>1.2958837847691029E-2</c:v>
                </c:pt>
                <c:pt idx="146">
                  <c:v>1.3354089875065256E-2</c:v>
                </c:pt>
                <c:pt idx="147">
                  <c:v>1.2606021351530217E-2</c:v>
                </c:pt>
                <c:pt idx="148">
                  <c:v>1.314064235339174E-2</c:v>
                </c:pt>
                <c:pt idx="149">
                  <c:v>1.3674039684701711E-2</c:v>
                </c:pt>
                <c:pt idx="150">
                  <c:v>1.4489584085822571E-2</c:v>
                </c:pt>
                <c:pt idx="151">
                  <c:v>1.2155905715189874E-2</c:v>
                </c:pt>
                <c:pt idx="152">
                  <c:v>1.5644035753211938E-2</c:v>
                </c:pt>
                <c:pt idx="153">
                  <c:v>1.1785863382101525E-2</c:v>
                </c:pt>
                <c:pt idx="154">
                  <c:v>1.5552515789750032E-2</c:v>
                </c:pt>
                <c:pt idx="155">
                  <c:v>1.5605035972839687E-2</c:v>
                </c:pt>
                <c:pt idx="156">
                  <c:v>1.7217471497133374E-2</c:v>
                </c:pt>
                <c:pt idx="157">
                  <c:v>1.5910076333966572E-2</c:v>
                </c:pt>
                <c:pt idx="158">
                  <c:v>1.6532638852368109E-2</c:v>
                </c:pt>
                <c:pt idx="159">
                  <c:v>1.6532638852368109E-2</c:v>
                </c:pt>
                <c:pt idx="160">
                  <c:v>1.6662596521200612E-2</c:v>
                </c:pt>
                <c:pt idx="161">
                  <c:v>1.8001788317633327E-2</c:v>
                </c:pt>
                <c:pt idx="162">
                  <c:v>1.9201788316422608E-2</c:v>
                </c:pt>
                <c:pt idx="163">
                  <c:v>1.6670464727212675E-2</c:v>
                </c:pt>
                <c:pt idx="164">
                  <c:v>1.8531745990912896E-2</c:v>
                </c:pt>
                <c:pt idx="165">
                  <c:v>1.7718510120175779E-2</c:v>
                </c:pt>
                <c:pt idx="166">
                  <c:v>1.7618417594349012E-2</c:v>
                </c:pt>
                <c:pt idx="167">
                  <c:v>1.7918417594046332E-2</c:v>
                </c:pt>
                <c:pt idx="168">
                  <c:v>1.9918417594453786E-2</c:v>
                </c:pt>
                <c:pt idx="169">
                  <c:v>1.8921903531008866E-2</c:v>
                </c:pt>
                <c:pt idx="170">
                  <c:v>1.8681818859477062E-2</c:v>
                </c:pt>
                <c:pt idx="171">
                  <c:v>1.9154970075760502E-2</c:v>
                </c:pt>
                <c:pt idx="172">
                  <c:v>1.9412484361964744E-2</c:v>
                </c:pt>
                <c:pt idx="173">
                  <c:v>2.1122565100085922E-2</c:v>
                </c:pt>
                <c:pt idx="174">
                  <c:v>2.2777817117457744E-2</c:v>
                </c:pt>
                <c:pt idx="175">
                  <c:v>2.1225673976005055E-2</c:v>
                </c:pt>
                <c:pt idx="176">
                  <c:v>2.1508482619537972E-2</c:v>
                </c:pt>
                <c:pt idx="177">
                  <c:v>2.3191714557469822E-2</c:v>
                </c:pt>
                <c:pt idx="178">
                  <c:v>2.1581587570835836E-2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8-4CA1-AC49-A0F7C880924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8-4CA1-AC49-A0F7C8809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8-4CA1-AC49-A0F7C8809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-1.0362234726717864E-3</c:v>
                </c:pt>
                <c:pt idx="103">
                  <c:v>3.5230545349847556E-5</c:v>
                </c:pt>
                <c:pt idx="104">
                  <c:v>2.8713622405493466E-4</c:v>
                </c:pt>
                <c:pt idx="105">
                  <c:v>3.5894644015638418E-4</c:v>
                </c:pt>
                <c:pt idx="106">
                  <c:v>3.5894644015638418E-4</c:v>
                </c:pt>
                <c:pt idx="107">
                  <c:v>4.250574327577198E-4</c:v>
                </c:pt>
                <c:pt idx="108">
                  <c:v>1.6196146783818404E-3</c:v>
                </c:pt>
                <c:pt idx="109">
                  <c:v>1.6743272239829448E-3</c:v>
                </c:pt>
                <c:pt idx="110">
                  <c:v>1.7222007013839111E-3</c:v>
                </c:pt>
                <c:pt idx="111">
                  <c:v>1.8042695197855677E-3</c:v>
                </c:pt>
                <c:pt idx="112">
                  <c:v>2.8415281968065132E-3</c:v>
                </c:pt>
                <c:pt idx="113">
                  <c:v>2.950953288008722E-3</c:v>
                </c:pt>
                <c:pt idx="114">
                  <c:v>3.0375814852104718E-3</c:v>
                </c:pt>
                <c:pt idx="115">
                  <c:v>3.0968534096116693E-3</c:v>
                </c:pt>
                <c:pt idx="116">
                  <c:v>3.1561253340128669E-3</c:v>
                </c:pt>
                <c:pt idx="117">
                  <c:v>3.2108378796139713E-3</c:v>
                </c:pt>
                <c:pt idx="118">
                  <c:v>3.2222363266141991E-3</c:v>
                </c:pt>
                <c:pt idx="119">
                  <c:v>4.3894372994377675E-3</c:v>
                </c:pt>
                <c:pt idx="120">
                  <c:v>4.5695327620414051E-3</c:v>
                </c:pt>
                <c:pt idx="121">
                  <c:v>5.9441854702691633E-3</c:v>
                </c:pt>
                <c:pt idx="122">
                  <c:v>6.046771493271234E-3</c:v>
                </c:pt>
                <c:pt idx="123">
                  <c:v>6.084386368371995E-3</c:v>
                </c:pt>
                <c:pt idx="124">
                  <c:v>6.084386368371995E-3</c:v>
                </c:pt>
                <c:pt idx="125">
                  <c:v>6.084386368371995E-3</c:v>
                </c:pt>
                <c:pt idx="126">
                  <c:v>6.084386368371995E-3</c:v>
                </c:pt>
                <c:pt idx="127">
                  <c:v>6.100344194172316E-3</c:v>
                </c:pt>
                <c:pt idx="128">
                  <c:v>6.1174418646726628E-3</c:v>
                </c:pt>
                <c:pt idx="129">
                  <c:v>7.038436382291258E-3</c:v>
                </c:pt>
                <c:pt idx="130">
                  <c:v>7.038436382291258E-3</c:v>
                </c:pt>
                <c:pt idx="131">
                  <c:v>7.4328226484992235E-3</c:v>
                </c:pt>
                <c:pt idx="132">
                  <c:v>7.5354086715012942E-3</c:v>
                </c:pt>
                <c:pt idx="133">
                  <c:v>7.5627649443018464E-3</c:v>
                </c:pt>
                <c:pt idx="134">
                  <c:v>8.8507894553278548E-3</c:v>
                </c:pt>
                <c:pt idx="135">
                  <c:v>1.0242539834055956E-2</c:v>
                </c:pt>
                <c:pt idx="136">
                  <c:v>1.0242539834055956E-2</c:v>
                </c:pt>
                <c:pt idx="137">
                  <c:v>1.0432893898959799E-2</c:v>
                </c:pt>
                <c:pt idx="138">
                  <c:v>1.044087281185996E-2</c:v>
                </c:pt>
                <c:pt idx="139">
                  <c:v>1.1791588781387237E-2</c:v>
                </c:pt>
                <c:pt idx="140">
                  <c:v>1.1807546607187558E-2</c:v>
                </c:pt>
                <c:pt idx="141">
                  <c:v>1.1871377910388845E-2</c:v>
                </c:pt>
                <c:pt idx="142">
                  <c:v>1.1871377910388845E-2</c:v>
                </c:pt>
                <c:pt idx="143">
                  <c:v>1.1871377910388845E-2</c:v>
                </c:pt>
                <c:pt idx="144">
                  <c:v>1.2996404629311563E-2</c:v>
                </c:pt>
                <c:pt idx="145">
                  <c:v>1.3013502299811909E-2</c:v>
                </c:pt>
                <c:pt idx="146">
                  <c:v>1.3024900746812137E-2</c:v>
                </c:pt>
                <c:pt idx="147">
                  <c:v>1.320271652001573E-2</c:v>
                </c:pt>
                <c:pt idx="148">
                  <c:v>1.3321260368818122E-2</c:v>
                </c:pt>
                <c:pt idx="149">
                  <c:v>1.4153346999834926E-2</c:v>
                </c:pt>
                <c:pt idx="150">
                  <c:v>1.4404112833839989E-2</c:v>
                </c:pt>
                <c:pt idx="151">
                  <c:v>1.4667416959545305E-2</c:v>
                </c:pt>
                <c:pt idx="152">
                  <c:v>1.469591307704588E-2</c:v>
                </c:pt>
                <c:pt idx="153">
                  <c:v>1.4710731058146178E-2</c:v>
                </c:pt>
                <c:pt idx="154">
                  <c:v>1.5712654549466409E-2</c:v>
                </c:pt>
                <c:pt idx="155">
                  <c:v>1.5826639019468715E-2</c:v>
                </c:pt>
                <c:pt idx="156">
                  <c:v>1.602725168667276E-2</c:v>
                </c:pt>
                <c:pt idx="157">
                  <c:v>1.6054607959473312E-2</c:v>
                </c:pt>
                <c:pt idx="158">
                  <c:v>1.6125278330874744E-2</c:v>
                </c:pt>
                <c:pt idx="159">
                  <c:v>1.6125278330874744E-2</c:v>
                </c:pt>
                <c:pt idx="160">
                  <c:v>1.6168592429475617E-2</c:v>
                </c:pt>
                <c:pt idx="161">
                  <c:v>1.7534126380103189E-2</c:v>
                </c:pt>
                <c:pt idx="162">
                  <c:v>1.7534126380103189E-2</c:v>
                </c:pt>
                <c:pt idx="163">
                  <c:v>1.7542105293003346E-2</c:v>
                </c:pt>
                <c:pt idx="164">
                  <c:v>1.7577440478704062E-2</c:v>
                </c:pt>
                <c:pt idx="165">
                  <c:v>1.7657229607705674E-2</c:v>
                </c:pt>
                <c:pt idx="166">
                  <c:v>1.8828989959329336E-2</c:v>
                </c:pt>
                <c:pt idx="167">
                  <c:v>1.8828989959329336E-2</c:v>
                </c:pt>
                <c:pt idx="168">
                  <c:v>1.8828989959329336E-2</c:v>
                </c:pt>
                <c:pt idx="169">
                  <c:v>1.9031882315933432E-2</c:v>
                </c:pt>
                <c:pt idx="170">
                  <c:v>1.9118510513135178E-2</c:v>
                </c:pt>
                <c:pt idx="171">
                  <c:v>1.912534958133532E-2</c:v>
                </c:pt>
                <c:pt idx="172">
                  <c:v>2.0053183167154057E-2</c:v>
                </c:pt>
                <c:pt idx="173">
                  <c:v>2.0509121047163258E-2</c:v>
                </c:pt>
                <c:pt idx="174">
                  <c:v>2.0520519494163489E-2</c:v>
                </c:pt>
                <c:pt idx="175">
                  <c:v>2.0559274213964272E-2</c:v>
                </c:pt>
                <c:pt idx="176">
                  <c:v>2.145519214818236E-2</c:v>
                </c:pt>
                <c:pt idx="177">
                  <c:v>2.191796909639171E-2</c:v>
                </c:pt>
                <c:pt idx="178">
                  <c:v>2.2047911392194329E-2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8-4CA1-AC49-A0F7C8809248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Active!$V$2:$V$33</c:f>
              <c:numCache>
                <c:formatCode>General</c:formatCode>
                <c:ptCount val="32"/>
                <c:pt idx="0">
                  <c:v>1.1897114354440307E-2</c:v>
                </c:pt>
                <c:pt idx="1">
                  <c:v>8.7194197393005574E-3</c:v>
                </c:pt>
                <c:pt idx="2">
                  <c:v>5.6584990501964902E-3</c:v>
                </c:pt>
                <c:pt idx="3">
                  <c:v>3.0017758123070584E-3</c:v>
                </c:pt>
                <c:pt idx="4">
                  <c:v>9.9287685583985315E-4</c:v>
                </c:pt>
                <c:pt idx="5">
                  <c:v>-1.9718570334347017E-4</c:v>
                </c:pt>
                <c:pt idx="6">
                  <c:v>-4.9024306689040772E-4</c:v>
                </c:pt>
                <c:pt idx="7">
                  <c:v>8.978385087528469E-5</c:v>
                </c:pt>
                <c:pt idx="8">
                  <c:v>1.4197139691569079E-3</c:v>
                </c:pt>
                <c:pt idx="9">
                  <c:v>3.2916768281877856E-3</c:v>
                </c:pt>
                <c:pt idx="10">
                  <c:v>5.4377010753674272E-3</c:v>
                </c:pt>
                <c:pt idx="11">
                  <c:v>7.5614121383974732E-3</c:v>
                </c:pt>
                <c:pt idx="12">
                  <c:v>9.3730896455146932E-3</c:v>
                </c:pt>
                <c:pt idx="13">
                  <c:v>1.0623937736686021E-2</c:v>
                </c:pt>
                <c:pt idx="14">
                  <c:v>1.1135514514825558E-2</c:v>
                </c:pt>
                <c:pt idx="15">
                  <c:v>1.0820839499530555E-2</c:v>
                </c:pt>
                <c:pt idx="16">
                  <c:v>9.6946823344759119E-3</c:v>
                </c:pt>
                <c:pt idx="17">
                  <c:v>7.8718157225395359E-3</c:v>
                </c:pt>
                <c:pt idx="18">
                  <c:v>5.5534392446715871E-3</c:v>
                </c:pt>
                <c:pt idx="19">
                  <c:v>3.0033799556292247E-3</c:v>
                </c:pt>
                <c:pt idx="20">
                  <c:v>5.168849296537624E-4</c:v>
                </c:pt>
                <c:pt idx="21">
                  <c:v>-1.6143027907864109E-3</c:v>
                </c:pt>
                <c:pt idx="22">
                  <c:v>-3.1364537629407245E-3</c:v>
                </c:pt>
                <c:pt idx="23">
                  <c:v>-3.8638651763756929E-3</c:v>
                </c:pt>
                <c:pt idx="24">
                  <c:v>-3.700827182317333E-3</c:v>
                </c:pt>
                <c:pt idx="25">
                  <c:v>-2.6529441765901066E-3</c:v>
                </c:pt>
                <c:pt idx="26">
                  <c:v>-8.2647186939979137E-4</c:v>
                </c:pt>
                <c:pt idx="27">
                  <c:v>1.5842514416526138E-3</c:v>
                </c:pt>
                <c:pt idx="28">
                  <c:v>4.3197926714807593E-3</c:v>
                </c:pt>
                <c:pt idx="29">
                  <c:v>7.0863116499554424E-3</c:v>
                </c:pt>
                <c:pt idx="30">
                  <c:v>9.5903187539297038E-3</c:v>
                </c:pt>
                <c:pt idx="31">
                  <c:v>1.1573391073922485E-2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8-4CA1-AC49-A0F7C880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3264"/>
        <c:axId val="1"/>
      </c:scatterChart>
      <c:valAx>
        <c:axId val="42019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325896012572"/>
              <c:y val="0.85294392122553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0.34640625804127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339622641509441E-2"/>
          <c:y val="0.91503576758787508"/>
          <c:w val="0.73756486271120059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 (P=0.5788095 d)</a:t>
            </a:r>
          </a:p>
        </c:rich>
      </c:tx>
      <c:layout>
        <c:manualLayout>
          <c:xMode val="edge"/>
          <c:yMode val="edge"/>
          <c:x val="0.2736323631187892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7831088423586"/>
          <c:y val="0.13636363636363635"/>
          <c:w val="0.80597145452984842"/>
          <c:h val="0.665775401069518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12">
                  <c:v>5.2680000080727041E-3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88-4306-85B6-9EB2B09AF90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6">
                  <c:v>3.3166000001074281E-2</c:v>
                </c:pt>
                <c:pt idx="40">
                  <c:v>6.7855000015697442E-3</c:v>
                </c:pt>
                <c:pt idx="41">
                  <c:v>2.0704500006104354E-2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8">
                  <c:v>1.8539500008046161E-2</c:v>
                </c:pt>
                <c:pt idx="66">
                  <c:v>1.2794500005838927E-2</c:v>
                </c:pt>
                <c:pt idx="70">
                  <c:v>6.3325000082841143E-3</c:v>
                </c:pt>
                <c:pt idx="82">
                  <c:v>8.5535000034724362E-3</c:v>
                </c:pt>
                <c:pt idx="83">
                  <c:v>-5.8264999970560893E-3</c:v>
                </c:pt>
                <c:pt idx="86">
                  <c:v>-7.9554999974789098E-3</c:v>
                </c:pt>
                <c:pt idx="87">
                  <c:v>8.7800000619608909E-4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8-4306-85B6-9EB2B09AF90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1">
                  <c:v>4.9680000083753839E-3</c:v>
                </c:pt>
                <c:pt idx="13">
                  <c:v>4.7734999970998615E-3</c:v>
                </c:pt>
                <c:pt idx="14">
                  <c:v>3.8544999988516793E-3</c:v>
                </c:pt>
                <c:pt idx="19">
                  <c:v>5.6092500017257407E-3</c:v>
                </c:pt>
                <c:pt idx="96">
                  <c:v>0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4">
                  <c:v>-6.0144999952171929E-3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88-4306-85B6-9EB2B09AF90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03">
                  <c:v>-7.0719999930588529E-3</c:v>
                </c:pt>
                <c:pt idx="105">
                  <c:v>-7.5139999971725047E-3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88-4306-85B6-9EB2B09AF90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5">
                  <c:v>2.9519750001782086E-2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8">
                  <c:v>4.4425000087358057E-3</c:v>
                </c:pt>
                <c:pt idx="24">
                  <c:v>9.8970000035478733E-3</c:v>
                </c:pt>
                <c:pt idx="42">
                  <c:v>1.1911500005226117E-2</c:v>
                </c:pt>
                <c:pt idx="46">
                  <c:v>7.1160000006784685E-3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5">
                  <c:v>1.1080000003858004E-2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4">
                  <c:v>8.3170000070822425E-3</c:v>
                </c:pt>
                <c:pt idx="85">
                  <c:v>-1.3369999942369759E-3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2">
                  <c:v>-1.7962249992706347E-2</c:v>
                </c:pt>
                <c:pt idx="94">
                  <c:v>8.8370000012218952E-3</c:v>
                </c:pt>
                <c:pt idx="95">
                  <c:v>8.3750000048894435E-3</c:v>
                </c:pt>
                <c:pt idx="97">
                  <c:v>6.2335000038729049E-3</c:v>
                </c:pt>
                <c:pt idx="98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88-4306-85B6-9EB2B09AF9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  <c:pt idx="34">
                  <c:v>1.0485000006156042E-2</c:v>
                </c:pt>
                <c:pt idx="35">
                  <c:v>1.2085000009392388E-2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64">
                  <c:v>1.1080000003858004E-2</c:v>
                </c:pt>
                <c:pt idx="78">
                  <c:v>1.0485000006156042E-2</c:v>
                </c:pt>
                <c:pt idx="79">
                  <c:v>1.0480250006366987E-2</c:v>
                </c:pt>
                <c:pt idx="80">
                  <c:v>3.7955000007059425E-3</c:v>
                </c:pt>
                <c:pt idx="81">
                  <c:v>3.6535000035655685E-3</c:v>
                </c:pt>
                <c:pt idx="93">
                  <c:v>-1.7962249992706347E-2</c:v>
                </c:pt>
                <c:pt idx="99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88-4306-85B6-9EB2B09AF9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73">
                  <c:v>7.3295133718373952E-3</c:v>
                </c:pt>
                <c:pt idx="74">
                  <c:v>7.3203255479049618E-3</c:v>
                </c:pt>
                <c:pt idx="75">
                  <c:v>7.0930477979973998E-3</c:v>
                </c:pt>
                <c:pt idx="76">
                  <c:v>7.044690829931961E-3</c:v>
                </c:pt>
                <c:pt idx="77">
                  <c:v>7.0229301943025143E-3</c:v>
                </c:pt>
                <c:pt idx="78">
                  <c:v>9.7865309192423297E-3</c:v>
                </c:pt>
                <c:pt idx="79">
                  <c:v>9.7862891344020035E-3</c:v>
                </c:pt>
                <c:pt idx="80">
                  <c:v>6.7685725422783069E-3</c:v>
                </c:pt>
                <c:pt idx="81">
                  <c:v>6.7511640337747491E-3</c:v>
                </c:pt>
                <c:pt idx="82">
                  <c:v>6.7511640337747491E-3</c:v>
                </c:pt>
                <c:pt idx="83">
                  <c:v>6.7318212465485739E-3</c:v>
                </c:pt>
                <c:pt idx="84">
                  <c:v>6.7187648651709057E-3</c:v>
                </c:pt>
                <c:pt idx="85">
                  <c:v>6.4615057950627719E-3</c:v>
                </c:pt>
                <c:pt idx="86">
                  <c:v>6.4503836924077211E-3</c:v>
                </c:pt>
                <c:pt idx="87">
                  <c:v>6.4469987046431405E-3</c:v>
                </c:pt>
                <c:pt idx="88">
                  <c:v>6.4305573355008909E-3</c:v>
                </c:pt>
                <c:pt idx="89">
                  <c:v>6.1297769941338637E-3</c:v>
                </c:pt>
                <c:pt idx="90">
                  <c:v>6.1273591457305914E-3</c:v>
                </c:pt>
                <c:pt idx="91">
                  <c:v>6.1055985101011439E-3</c:v>
                </c:pt>
                <c:pt idx="92">
                  <c:v>6.1039060162188536E-3</c:v>
                </c:pt>
                <c:pt idx="93">
                  <c:v>6.1039060162188536E-3</c:v>
                </c:pt>
                <c:pt idx="94">
                  <c:v>5.8289966527668349E-3</c:v>
                </c:pt>
                <c:pt idx="95">
                  <c:v>5.5407891230968209E-3</c:v>
                </c:pt>
                <c:pt idx="96">
                  <c:v>5.5166106390641019E-3</c:v>
                </c:pt>
                <c:pt idx="97">
                  <c:v>5.5132256512995213E-3</c:v>
                </c:pt>
                <c:pt idx="98">
                  <c:v>5.2192152854616545E-3</c:v>
                </c:pt>
                <c:pt idx="99">
                  <c:v>5.2192152854616545E-3</c:v>
                </c:pt>
                <c:pt idx="100">
                  <c:v>5.1974546498322069E-3</c:v>
                </c:pt>
                <c:pt idx="101">
                  <c:v>4.9783975844957702E-3</c:v>
                </c:pt>
                <c:pt idx="102">
                  <c:v>4.6268424266600319E-3</c:v>
                </c:pt>
                <c:pt idx="103">
                  <c:v>4.3289635033769303E-3</c:v>
                </c:pt>
                <c:pt idx="104">
                  <c:v>3.9735397880959564E-3</c:v>
                </c:pt>
                <c:pt idx="105">
                  <c:v>3.7699569525404602E-3</c:v>
                </c:pt>
                <c:pt idx="106">
                  <c:v>3.4316999609227171E-3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88-4306-85B6-9EB2B09A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6552"/>
        <c:axId val="1"/>
      </c:scatterChart>
      <c:valAx>
        <c:axId val="42021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1330834889423"/>
              <c:y val="0.87433155080213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92371475953566E-2"/>
              <c:y val="0.37433155080213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6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965174129353234E-2"/>
          <c:y val="0.93048128342245995"/>
          <c:w val="0.83913764510779443"/>
          <c:h val="0.983957219251336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04347826086956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78260869565"/>
          <c:y val="0.15151559989228189"/>
          <c:w val="0.79826086956521736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(old)'!$Q$20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(old)'!$Q$21:$Q$997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1">
                  <c:v>4.9680000083753839E-3</c:v>
                </c:pt>
                <c:pt idx="12">
                  <c:v>5.2680000080727041E-3</c:v>
                </c:pt>
                <c:pt idx="13">
                  <c:v>4.7734999970998615E-3</c:v>
                </c:pt>
                <c:pt idx="14">
                  <c:v>3.8544999988516793E-3</c:v>
                </c:pt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18">
                  <c:v>4.4425000087358057E-3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4">
                  <c:v>9.8970000035478733E-3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4">
                  <c:v>1.0485000006156042E-2</c:v>
                </c:pt>
                <c:pt idx="35">
                  <c:v>1.2085000009392388E-2</c:v>
                </c:pt>
                <c:pt idx="36">
                  <c:v>3.3166000001074281E-2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40">
                  <c:v>6.7855000015697442E-3</c:v>
                </c:pt>
                <c:pt idx="41">
                  <c:v>2.0704500006104354E-2</c:v>
                </c:pt>
                <c:pt idx="42">
                  <c:v>1.1911500005226117E-2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6">
                  <c:v>7.1160000006784685E-3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8">
                  <c:v>1.8539500008046161E-2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4">
                  <c:v>1.1080000003858004E-2</c:v>
                </c:pt>
                <c:pt idx="65">
                  <c:v>1.1080000003858004E-2</c:v>
                </c:pt>
                <c:pt idx="66">
                  <c:v>1.2794500005838927E-2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0">
                  <c:v>6.3325000082841143E-3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0">
                  <c:v>3.7955000007059425E-3</c:v>
                </c:pt>
                <c:pt idx="81">
                  <c:v>3.6535000035655685E-3</c:v>
                </c:pt>
                <c:pt idx="82">
                  <c:v>8.5535000034724362E-3</c:v>
                </c:pt>
                <c:pt idx="83">
                  <c:v>-5.8264999970560893E-3</c:v>
                </c:pt>
                <c:pt idx="84">
                  <c:v>8.3170000070822425E-3</c:v>
                </c:pt>
                <c:pt idx="85">
                  <c:v>-1.3369999942369759E-3</c:v>
                </c:pt>
                <c:pt idx="86">
                  <c:v>-7.9554999974789098E-3</c:v>
                </c:pt>
                <c:pt idx="87">
                  <c:v>8.7800000619608909E-4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4">
                  <c:v>8.8370000012218952E-3</c:v>
                </c:pt>
                <c:pt idx="95">
                  <c:v>8.3750000048894435E-3</c:v>
                </c:pt>
                <c:pt idx="96">
                  <c:v>0</c:v>
                </c:pt>
                <c:pt idx="97">
                  <c:v>6.2335000038729049E-3</c:v>
                </c:pt>
                <c:pt idx="98">
                  <c:v>4.0575000020908192E-3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3">
                  <c:v>-7.0719999930588529E-3</c:v>
                </c:pt>
                <c:pt idx="105">
                  <c:v>-7.5139999971725047E-3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3-418E-9D0D-03C0F57C7B23}"/>
            </c:ext>
          </c:extLst>
        </c:ser>
        <c:ser>
          <c:idx val="1"/>
          <c:order val="1"/>
          <c:tx>
            <c:strRef>
              <c:f>'A (old)'!$R$20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(old)'!$R$21:$R$997</c:f>
              <c:numCache>
                <c:formatCode>General</c:formatCode>
                <c:ptCount val="977"/>
                <c:pt idx="5">
                  <c:v>2.9519750001782086E-2</c:v>
                </c:pt>
                <c:pt idx="19">
                  <c:v>5.6092500017257407E-3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3-418E-9D0D-03C0F57C7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5896"/>
        <c:axId val="1"/>
      </c:scatterChart>
      <c:valAx>
        <c:axId val="42021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3913043478260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65217391304348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5896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130434782608694"/>
          <c:y val="0.92121212121212126"/>
          <c:w val="0.62086956521739123"/>
          <c:h val="0.98181818181818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037933308387875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'Samec 2006'!$H$20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2006'!$H$21:$H$997</c:f>
              <c:numCache>
                <c:formatCode>General</c:formatCode>
                <c:ptCount val="977"/>
                <c:pt idx="12">
                  <c:v>4.0599999920232221E-4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9-4B72-B6F3-BEA8A1FB27E4}"/>
            </c:ext>
          </c:extLst>
        </c:ser>
        <c:ser>
          <c:idx val="1"/>
          <c:order val="1"/>
          <c:tx>
            <c:strRef>
              <c:f>'Samec 2006'!$I$20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2006'!$I$21:$I$997</c:f>
              <c:numCache>
                <c:formatCode>General</c:formatCode>
                <c:ptCount val="977"/>
                <c:pt idx="16">
                  <c:v>-5.6999600055860355E-3</c:v>
                </c:pt>
                <c:pt idx="17">
                  <c:v>2.300039996043779E-3</c:v>
                </c:pt>
                <c:pt idx="18">
                  <c:v>3.3000399998854846E-3</c:v>
                </c:pt>
                <c:pt idx="21">
                  <c:v>2.1121679965290241E-3</c:v>
                </c:pt>
                <c:pt idx="22">
                  <c:v>9.7794399334816262E-4</c:v>
                </c:pt>
                <c:pt idx="23">
                  <c:v>-7.7032479966874234E-3</c:v>
                </c:pt>
                <c:pt idx="24">
                  <c:v>-1.3682360004168004E-3</c:v>
                </c:pt>
                <c:pt idx="26">
                  <c:v>5.2286479985923506E-3</c:v>
                </c:pt>
                <c:pt idx="27">
                  <c:v>3.4776039974531159E-3</c:v>
                </c:pt>
                <c:pt idx="28">
                  <c:v>3.9255999945453368E-3</c:v>
                </c:pt>
                <c:pt idx="29">
                  <c:v>7.303743994270917E-3</c:v>
                </c:pt>
                <c:pt idx="30">
                  <c:v>1.3086751998343971E-2</c:v>
                </c:pt>
                <c:pt idx="31">
                  <c:v>1.4375343998835888E-2</c:v>
                </c:pt>
                <c:pt idx="32">
                  <c:v>1.2912891994346865E-2</c:v>
                </c:pt>
                <c:pt idx="33">
                  <c:v>1.0830123996129259E-2</c:v>
                </c:pt>
                <c:pt idx="34">
                  <c:v>6.742319994373247E-3</c:v>
                </c:pt>
                <c:pt idx="36">
                  <c:v>2.9409055998257827E-2</c:v>
                </c:pt>
                <c:pt idx="40">
                  <c:v>3.0326599953696132E-3</c:v>
                </c:pt>
                <c:pt idx="41">
                  <c:v>1.7080828001780901E-2</c:v>
                </c:pt>
                <c:pt idx="43">
                  <c:v>6.636327991145663E-3</c:v>
                </c:pt>
                <c:pt idx="44">
                  <c:v>6.7906959957326762E-3</c:v>
                </c:pt>
                <c:pt idx="45">
                  <c:v>1.4908716002537403E-2</c:v>
                </c:pt>
                <c:pt idx="47">
                  <c:v>2.0369627993204631E-2</c:v>
                </c:pt>
                <c:pt idx="48">
                  <c:v>8.7096759962150827E-3</c:v>
                </c:pt>
                <c:pt idx="49">
                  <c:v>2.604139999311883E-2</c:v>
                </c:pt>
                <c:pt idx="50">
                  <c:v>1.286579199222615E-2</c:v>
                </c:pt>
                <c:pt idx="58">
                  <c:v>1.5578947997710202E-2</c:v>
                </c:pt>
                <c:pt idx="66">
                  <c:v>9.9873080034740269E-3</c:v>
                </c:pt>
                <c:pt idx="70">
                  <c:v>3.6540439978125505E-3</c:v>
                </c:pt>
                <c:pt idx="80">
                  <c:v>6.1519560040323995E-3</c:v>
                </c:pt>
                <c:pt idx="81">
                  <c:v>-8.2194040005560964E-3</c:v>
                </c:pt>
                <c:pt idx="84">
                  <c:v>-1.02226920062094E-2</c:v>
                </c:pt>
                <c:pt idx="85">
                  <c:v>-1.3876800003345124E-3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9-4B72-B6F3-BEA8A1FB27E4}"/>
            </c:ext>
          </c:extLst>
        </c:ser>
        <c:ser>
          <c:idx val="2"/>
          <c:order val="2"/>
          <c:tx>
            <c:strRef>
              <c:f>'Samec 2006'!$J$20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2006'!$J$21:$J$997</c:f>
              <c:numCache>
                <c:formatCode>General</c:formatCode>
                <c:ptCount val="977"/>
                <c:pt idx="11">
                  <c:v>1.0599999950500205E-4</c:v>
                </c:pt>
                <c:pt idx="13">
                  <c:v>-8.1804006185848266E-5</c:v>
                </c:pt>
                <c:pt idx="14">
                  <c:v>-1.0003720090026036E-3</c:v>
                </c:pt>
                <c:pt idx="15">
                  <c:v>-3.4348600456723943E-4</c:v>
                </c:pt>
                <c:pt idx="20">
                  <c:v>9.0546999854268506E-4</c:v>
                </c:pt>
                <c:pt idx="95">
                  <c:v>-4.1775360077735968E-3</c:v>
                </c:pt>
                <c:pt idx="96">
                  <c:v>-5.2831880020676181E-3</c:v>
                </c:pt>
                <c:pt idx="100">
                  <c:v>-9.3358720041578636E-3</c:v>
                </c:pt>
                <c:pt idx="101">
                  <c:v>-7.8700960002606735E-3</c:v>
                </c:pt>
                <c:pt idx="102">
                  <c:v>-6.0503280037664808E-3</c:v>
                </c:pt>
                <c:pt idx="103">
                  <c:v>-4.1138079977827147E-3</c:v>
                </c:pt>
                <c:pt idx="104">
                  <c:v>-1.8396900049992837E-3</c:v>
                </c:pt>
                <c:pt idx="107">
                  <c:v>-3.201372004696168E-3</c:v>
                </c:pt>
                <c:pt idx="109">
                  <c:v>-3.1890040045254864E-3</c:v>
                </c:pt>
                <c:pt idx="115">
                  <c:v>-1.5822200002730824E-3</c:v>
                </c:pt>
                <c:pt idx="117">
                  <c:v>-4.7464200033573434E-3</c:v>
                </c:pt>
                <c:pt idx="118">
                  <c:v>-2.5928399991244078E-3</c:v>
                </c:pt>
                <c:pt idx="127">
                  <c:v>5.886109996936284E-3</c:v>
                </c:pt>
                <c:pt idx="128">
                  <c:v>2.0164800007478334E-3</c:v>
                </c:pt>
                <c:pt idx="130">
                  <c:v>1.5657439944334328E-3</c:v>
                </c:pt>
                <c:pt idx="135">
                  <c:v>5.9418679957161658E-3</c:v>
                </c:pt>
                <c:pt idx="136">
                  <c:v>-1.1906260042451322E-3</c:v>
                </c:pt>
                <c:pt idx="137">
                  <c:v>6.0436159983510152E-3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9-4B72-B6F3-BEA8A1FB27E4}"/>
            </c:ext>
          </c:extLst>
        </c:ser>
        <c:ser>
          <c:idx val="3"/>
          <c:order val="3"/>
          <c:tx>
            <c:strRef>
              <c:f>'Samec 2006'!$K$20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2006'!$K$21:$K$997</c:f>
              <c:numCache>
                <c:formatCode>General</c:formatCode>
                <c:ptCount val="977"/>
                <c:pt idx="92">
                  <c:v>-1.8500960068195127E-3</c:v>
                </c:pt>
                <c:pt idx="97">
                  <c:v>-8.3916000003227964E-3</c:v>
                </c:pt>
                <c:pt idx="98">
                  <c:v>-8.5839039966231212E-3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49-4B72-B6F3-BEA8A1FB27E4}"/>
            </c:ext>
          </c:extLst>
        </c:ser>
        <c:ser>
          <c:idx val="4"/>
          <c:order val="4"/>
          <c:tx>
            <c:strRef>
              <c:f>'Samec 2006'!$L$20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2006'!$L$21:$L$997</c:f>
              <c:numCache>
                <c:formatCode>General</c:formatCode>
                <c:ptCount val="977"/>
                <c:pt idx="0">
                  <c:v>1.2159712001448497E-2</c:v>
                </c:pt>
                <c:pt idx="1">
                  <c:v>-9.6165120048681274E-3</c:v>
                </c:pt>
                <c:pt idx="2">
                  <c:v>2.2492639982374385E-3</c:v>
                </c:pt>
                <c:pt idx="3">
                  <c:v>6.2028439933783375E-3</c:v>
                </c:pt>
                <c:pt idx="4">
                  <c:v>7.0736559937358834E-3</c:v>
                </c:pt>
                <c:pt idx="5">
                  <c:v>2.4004025995964184E-2</c:v>
                </c:pt>
                <c:pt idx="6">
                  <c:v>1.5869579998252448E-2</c:v>
                </c:pt>
                <c:pt idx="7">
                  <c:v>6.4982199983205646E-3</c:v>
                </c:pt>
                <c:pt idx="8">
                  <c:v>6.9910959937260486E-3</c:v>
                </c:pt>
                <c:pt idx="9">
                  <c:v>7.6146999927004799E-3</c:v>
                </c:pt>
                <c:pt idx="10">
                  <c:v>2.1986679930705577E-3</c:v>
                </c:pt>
                <c:pt idx="19">
                  <c:v>-2.6203600282315165E-4</c:v>
                </c:pt>
                <c:pt idx="25">
                  <c:v>5.4276879964163527E-3</c:v>
                </c:pt>
                <c:pt idx="42">
                  <c:v>8.4377320017665625E-3</c:v>
                </c:pt>
                <c:pt idx="46">
                  <c:v>3.7694559941883199E-3</c:v>
                </c:pt>
                <c:pt idx="51">
                  <c:v>-2.8920360055053607E-3</c:v>
                </c:pt>
                <c:pt idx="52">
                  <c:v>1.7107963998569176E-2</c:v>
                </c:pt>
                <c:pt idx="53">
                  <c:v>1.0061543995107058E-2</c:v>
                </c:pt>
                <c:pt idx="54">
                  <c:v>1.0396555997431278E-2</c:v>
                </c:pt>
                <c:pt idx="55">
                  <c:v>1.9308751994685736E-2</c:v>
                </c:pt>
                <c:pt idx="56">
                  <c:v>5.6901839925558306E-3</c:v>
                </c:pt>
                <c:pt idx="57">
                  <c:v>2.5739119955687784E-3</c:v>
                </c:pt>
                <c:pt idx="59">
                  <c:v>1.9351883995113894E-2</c:v>
                </c:pt>
                <c:pt idx="60">
                  <c:v>1.4934103994164616E-2</c:v>
                </c:pt>
                <c:pt idx="61">
                  <c:v>1.4181311991706025E-2</c:v>
                </c:pt>
                <c:pt idx="62">
                  <c:v>1.0400052000477444E-2</c:v>
                </c:pt>
                <c:pt idx="63">
                  <c:v>9.3585199647350237E-4</c:v>
                </c:pt>
                <c:pt idx="65">
                  <c:v>8.270863996585831E-3</c:v>
                </c:pt>
                <c:pt idx="67">
                  <c:v>1.0894467995967716E-2</c:v>
                </c:pt>
                <c:pt idx="68">
                  <c:v>1.1053871996409725E-2</c:v>
                </c:pt>
                <c:pt idx="69">
                  <c:v>6.9375999955809675E-3</c:v>
                </c:pt>
                <c:pt idx="71">
                  <c:v>6.896215993037913E-3</c:v>
                </c:pt>
                <c:pt idx="72">
                  <c:v>1.2097003993403632E-2</c:v>
                </c:pt>
                <c:pt idx="73">
                  <c:v>1.0055619997729082E-2</c:v>
                </c:pt>
                <c:pt idx="74">
                  <c:v>-3.2077600917546079E-4</c:v>
                </c:pt>
                <c:pt idx="75">
                  <c:v>-6.8425600329646841E-4</c:v>
                </c:pt>
                <c:pt idx="76">
                  <c:v>1.5387343999464065E-2</c:v>
                </c:pt>
                <c:pt idx="77">
                  <c:v>-3.030436004337389E-3</c:v>
                </c:pt>
                <c:pt idx="82">
                  <c:v>5.9299279964761809E-3</c:v>
                </c:pt>
                <c:pt idx="83">
                  <c:v>-3.6091599977225997E-3</c:v>
                </c:pt>
                <c:pt idx="86">
                  <c:v>1.359666399366688E-2</c:v>
                </c:pt>
                <c:pt idx="87">
                  <c:v>1.0222015996987466E-2</c:v>
                </c:pt>
                <c:pt idx="88">
                  <c:v>1.7175595996377524E-2</c:v>
                </c:pt>
                <c:pt idx="89">
                  <c:v>1.2757815995428246E-2</c:v>
                </c:pt>
                <c:pt idx="90">
                  <c:v>6.8473679930320941E-3</c:v>
                </c:pt>
                <c:pt idx="91">
                  <c:v>6.5141039958689362E-3</c:v>
                </c:pt>
                <c:pt idx="93">
                  <c:v>4.3849159992532805E-3</c:v>
                </c:pt>
                <c:pt idx="94">
                  <c:v>2.3402439983328804E-3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49-4B72-B6F3-BEA8A1FB27E4}"/>
            </c:ext>
          </c:extLst>
        </c:ser>
        <c:ser>
          <c:idx val="5"/>
          <c:order val="5"/>
          <c:tx>
            <c:strRef>
              <c:f>'Samec 2006'!$M$20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2006'!$M$21:$M$997</c:f>
              <c:numCache>
                <c:formatCode>General</c:formatCode>
                <c:ptCount val="977"/>
                <c:pt idx="35">
                  <c:v>8.3276239965925924E-3</c:v>
                </c:pt>
                <c:pt idx="37">
                  <c:v>4.9812039942480624E-3</c:v>
                </c:pt>
                <c:pt idx="38">
                  <c:v>5.981203998089768E-3</c:v>
                </c:pt>
                <c:pt idx="39">
                  <c:v>8.9812039950629696E-3</c:v>
                </c:pt>
                <c:pt idx="64">
                  <c:v>8.270863996585831E-3</c:v>
                </c:pt>
                <c:pt idx="78">
                  <c:v>1.38617999618873E-3</c:v>
                </c:pt>
                <c:pt idx="79">
                  <c:v>1.2519560041255318E-3</c:v>
                </c:pt>
                <c:pt idx="99">
                  <c:v>-7.7746360038872808E-3</c:v>
                </c:pt>
                <c:pt idx="105">
                  <c:v>-1.6321360017172992E-3</c:v>
                </c:pt>
                <c:pt idx="106">
                  <c:v>-1.6321360017172992E-3</c:v>
                </c:pt>
                <c:pt idx="108">
                  <c:v>-4.0661880047991872E-3</c:v>
                </c:pt>
                <c:pt idx="110">
                  <c:v>-2.8839680016972125E-3</c:v>
                </c:pt>
                <c:pt idx="111">
                  <c:v>-2.5181919991155155E-3</c:v>
                </c:pt>
                <c:pt idx="112">
                  <c:v>-2.6424120078445412E-3</c:v>
                </c:pt>
                <c:pt idx="113">
                  <c:v>-5.8804400759981945E-4</c:v>
                </c:pt>
                <c:pt idx="114">
                  <c:v>-1.9408360021770932E-3</c:v>
                </c:pt>
                <c:pt idx="116">
                  <c:v>-2.7236040041316301E-3</c:v>
                </c:pt>
                <c:pt idx="119">
                  <c:v>-1.7462480027461424E-3</c:v>
                </c:pt>
                <c:pt idx="120">
                  <c:v>-7.9684003139846027E-5</c:v>
                </c:pt>
                <c:pt idx="121">
                  <c:v>1.7220639929291792E-3</c:v>
                </c:pt>
                <c:pt idx="122">
                  <c:v>1.7042839972418733E-3</c:v>
                </c:pt>
                <c:pt idx="123">
                  <c:v>2.6410979990032502E-3</c:v>
                </c:pt>
                <c:pt idx="124">
                  <c:v>2.7410979964770377E-3</c:v>
                </c:pt>
                <c:pt idx="125">
                  <c:v>3.5410979980952106E-3</c:v>
                </c:pt>
                <c:pt idx="126">
                  <c:v>6.0410980004235171E-3</c:v>
                </c:pt>
                <c:pt idx="129">
                  <c:v>1.5357439915533178E-3</c:v>
                </c:pt>
                <c:pt idx="131">
                  <c:v>1.4596119945053943E-3</c:v>
                </c:pt>
                <c:pt idx="132">
                  <c:v>2.1418319956865162E-3</c:v>
                </c:pt>
                <c:pt idx="133">
                  <c:v>1.9304239976918325E-3</c:v>
                </c:pt>
                <c:pt idx="134">
                  <c:v>3.8849639968248084E-3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49-4B72-B6F3-BEA8A1FB27E4}"/>
            </c:ext>
          </c:extLst>
        </c:ser>
        <c:ser>
          <c:idx val="6"/>
          <c:order val="6"/>
          <c:tx>
            <c:strRef>
              <c:f>'Samec 2006'!$N$20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2006'!$N$21:$N$997</c:f>
              <c:numCache>
                <c:formatCode>General</c:formatCode>
                <c:ptCount val="977"/>
                <c:pt idx="102">
                  <c:v>-4.591062024356652E-3</c:v>
                </c:pt>
                <c:pt idx="103">
                  <c:v>-3.7140133422963787E-3</c:v>
                </c:pt>
                <c:pt idx="104">
                  <c:v>-3.507813598960931E-3</c:v>
                </c:pt>
                <c:pt idx="105">
                  <c:v>-3.4490326766526361E-3</c:v>
                </c:pt>
                <c:pt idx="106">
                  <c:v>-3.4490326766526361E-3</c:v>
                </c:pt>
                <c:pt idx="107">
                  <c:v>-3.3949169069084919E-3</c:v>
                </c:pt>
                <c:pt idx="108">
                  <c:v>-2.4171009294625696E-3</c:v>
                </c:pt>
                <c:pt idx="109">
                  <c:v>-2.3723154648467261E-3</c:v>
                </c:pt>
                <c:pt idx="110">
                  <c:v>-2.3331281833078627E-3</c:v>
                </c:pt>
                <c:pt idx="111">
                  <c:v>-2.265949986384097E-3</c:v>
                </c:pt>
                <c:pt idx="112">
                  <c:v>-1.4168922197087255E-3</c:v>
                </c:pt>
                <c:pt idx="113">
                  <c:v>-1.3273212904770385E-3</c:v>
                </c:pt>
                <c:pt idx="114">
                  <c:v>-1.2564109715019521E-3</c:v>
                </c:pt>
                <c:pt idx="115">
                  <c:v>-1.207893384834788E-3</c:v>
                </c:pt>
                <c:pt idx="116">
                  <c:v>-1.1593757981676238E-3</c:v>
                </c:pt>
                <c:pt idx="117">
                  <c:v>-1.1145903335517803E-3</c:v>
                </c:pt>
                <c:pt idx="118">
                  <c:v>-1.10526002842348E-3</c:v>
                </c:pt>
                <c:pt idx="119">
                  <c:v>-1.4983678328547943E-4</c:v>
                </c:pt>
                <c:pt idx="120">
                  <c:v>-2.4179622583270569E-6</c:v>
                </c:pt>
                <c:pt idx="121">
                  <c:v>1.1228168362147472E-3</c:v>
                </c:pt>
                <c:pt idx="122">
                  <c:v>1.2067895823694545E-3</c:v>
                </c:pt>
                <c:pt idx="123">
                  <c:v>1.2375795892928471E-3</c:v>
                </c:pt>
                <c:pt idx="124">
                  <c:v>1.2375795892928471E-3</c:v>
                </c:pt>
                <c:pt idx="125">
                  <c:v>1.2375795892928471E-3</c:v>
                </c:pt>
                <c:pt idx="126">
                  <c:v>1.2375795892928471E-3</c:v>
                </c:pt>
                <c:pt idx="127">
                  <c:v>1.2506420164724681E-3</c:v>
                </c:pt>
                <c:pt idx="128">
                  <c:v>1.264637474164919E-3</c:v>
                </c:pt>
                <c:pt idx="129">
                  <c:v>2.0185261285316225E-3</c:v>
                </c:pt>
                <c:pt idx="130">
                  <c:v>2.0185261285316225E-3</c:v>
                </c:pt>
                <c:pt idx="131">
                  <c:v>2.34135468597083E-3</c:v>
                </c:pt>
                <c:pt idx="132">
                  <c:v>2.4253274321255356E-3</c:v>
                </c:pt>
                <c:pt idx="133">
                  <c:v>2.4477201644334578E-3</c:v>
                </c:pt>
                <c:pt idx="134">
                  <c:v>3.5020446439314465E-3</c:v>
                </c:pt>
                <c:pt idx="135">
                  <c:v>4.7970909957395945E-3</c:v>
                </c:pt>
                <c:pt idx="136">
                  <c:v>4.8036222093294058E-3</c:v>
                </c:pt>
                <c:pt idx="137">
                  <c:v>5.9223257942126696E-3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49-4B72-B6F3-BEA8A1FB27E4}"/>
            </c:ext>
          </c:extLst>
        </c:ser>
        <c:ser>
          <c:idx val="7"/>
          <c:order val="7"/>
          <c:tx>
            <c:strRef>
              <c:f>'Samec 2006'!$V$1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'Samec 2006'!$U$2:$U$33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'Samec 2006'!$V$2:$V$33</c:f>
              <c:numCache>
                <c:formatCode>General</c:formatCode>
                <c:ptCount val="32"/>
                <c:pt idx="0">
                  <c:v>2.9108105504842708E-3</c:v>
                </c:pt>
                <c:pt idx="1">
                  <c:v>2.3404660306355525E-3</c:v>
                </c:pt>
                <c:pt idx="2">
                  <c:v>2.6364930838030818E-3</c:v>
                </c:pt>
                <c:pt idx="3">
                  <c:v>3.6685156463460381E-3</c:v>
                </c:pt>
                <c:pt idx="4">
                  <c:v>5.2242625615532192E-3</c:v>
                </c:pt>
                <c:pt idx="5">
                  <c:v>7.0344303284755856E-3</c:v>
                </c:pt>
                <c:pt idx="6">
                  <c:v>8.8042258956225611E-3</c:v>
                </c:pt>
                <c:pt idx="7">
                  <c:v>1.0247894977057134E-2</c:v>
                </c:pt>
                <c:pt idx="8">
                  <c:v>1.1122191682227563E-2</c:v>
                </c:pt>
                <c:pt idx="9">
                  <c:v>1.1254869251944112E-2</c:v>
                </c:pt>
                <c:pt idx="10">
                  <c:v>1.0564854857335762E-2</c:v>
                </c:pt>
                <c:pt idx="11">
                  <c:v>9.0717454419259481E-3</c:v>
                </c:pt>
                <c:pt idx="12">
                  <c:v>6.8935123844220897E-3</c:v>
                </c:pt>
                <c:pt idx="13">
                  <c:v>4.232683828883867E-3</c:v>
                </c:pt>
                <c:pt idx="14">
                  <c:v>1.3526231087197193E-3</c:v>
                </c:pt>
                <c:pt idx="15">
                  <c:v>-1.4533182911852973E-3</c:v>
                </c:pt>
                <c:pt idx="16">
                  <c:v>-3.8961602037509645E-3</c:v>
                </c:pt>
                <c:pt idx="17">
                  <c:v>-5.7251412483029784E-3</c:v>
                </c:pt>
                <c:pt idx="18">
                  <c:v>-6.7570898356647657E-3</c:v>
                </c:pt>
                <c:pt idx="19">
                  <c:v>-6.8978785630244722E-3</c:v>
                </c:pt>
                <c:pt idx="20">
                  <c:v>-6.1534491030938634E-3</c:v>
                </c:pt>
                <c:pt idx="21">
                  <c:v>-4.6291162719875002E-3</c:v>
                </c:pt>
                <c:pt idx="22">
                  <c:v>-2.5172327884770314E-3</c:v>
                </c:pt>
                <c:pt idx="23">
                  <c:v>-7.4659518144147262E-5</c:v>
                </c:pt>
                <c:pt idx="24">
                  <c:v>2.407319947949457E-3</c:v>
                </c:pt>
                <c:pt idx="25">
                  <c:v>4.6371165557098463E-3</c:v>
                </c:pt>
                <c:pt idx="26">
                  <c:v>6.3569888285208414E-3</c:v>
                </c:pt>
                <c:pt idx="27">
                  <c:v>7.3732314321725652E-3</c:v>
                </c:pt>
                <c:pt idx="28">
                  <c:v>7.5788633589115089E-3</c:v>
                </c:pt>
                <c:pt idx="29">
                  <c:v>6.9661583247250265E-3</c:v>
                </c:pt>
                <c:pt idx="30">
                  <c:v>5.6275497281769449E-3</c:v>
                </c:pt>
                <c:pt idx="31">
                  <c:v>3.7448041754034821E-3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49-4B72-B6F3-BEA8A1FB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4576"/>
        <c:axId val="1"/>
      </c:scatterChart>
      <c:valAx>
        <c:axId val="42019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3732806595054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4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0652920962206E-3"/>
          <c:y val="0.91475409836065569"/>
          <c:w val="0.92268041237113396"/>
          <c:h val="0.9803278688524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28575</xdr:rowOff>
    </xdr:from>
    <xdr:to>
      <xdr:col>15</xdr:col>
      <xdr:colOff>180975</xdr:colOff>
      <xdr:row>17</xdr:row>
      <xdr:rowOff>9525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3E44B7B1-27F3-BD9A-3070-AA84CD57C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390525</xdr:colOff>
      <xdr:row>16</xdr:row>
      <xdr:rowOff>161925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1EA4443A-18F0-787C-B8F7-E9ACEB9C3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</xdr:rowOff>
    </xdr:from>
    <xdr:to>
      <xdr:col>13</xdr:col>
      <xdr:colOff>95250</xdr:colOff>
      <xdr:row>21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29FB791F-7899-E87A-69F2-CAE23387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495300</xdr:colOff>
      <xdr:row>18</xdr:row>
      <xdr:rowOff>85725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F39491E-0879-9A95-4A42-C6754D9E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14</xdr:col>
      <xdr:colOff>9525</xdr:colOff>
      <xdr:row>16</xdr:row>
      <xdr:rowOff>152400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BF092C70-8680-D20F-C7D8-90C889E1E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582"/>
  <sheetViews>
    <sheetView tabSelected="1" workbookViewId="0">
      <pane xSplit="13" ySplit="21" topLeftCell="N186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RowHeight="12.75" x14ac:dyDescent="0.2"/>
  <cols>
    <col min="1" max="1" width="16.7109375" style="3" customWidth="1"/>
    <col min="2" max="2" width="3.42578125" style="3" customWidth="1"/>
    <col min="3" max="3" width="11.5703125" style="3" customWidth="1"/>
    <col min="4" max="4" width="14.42578125" style="3" customWidth="1"/>
    <col min="5" max="5" width="9.85546875" style="3" customWidth="1"/>
    <col min="6" max="6" width="16.85546875" style="3" customWidth="1"/>
    <col min="7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134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P1" s="3"/>
      <c r="S1" s="13"/>
      <c r="U1" s="9" t="s">
        <v>14</v>
      </c>
      <c r="V1" s="25" t="s">
        <v>132</v>
      </c>
    </row>
    <row r="2" spans="1:22" x14ac:dyDescent="0.2">
      <c r="A2" s="19" t="s">
        <v>26</v>
      </c>
      <c r="B2" s="2" t="s">
        <v>7</v>
      </c>
      <c r="C2" s="3" t="s">
        <v>41</v>
      </c>
      <c r="P2" s="3"/>
      <c r="Q2" s="3" t="s">
        <v>133</v>
      </c>
      <c r="R2" s="87">
        <f t="shared" ref="R2:R7" si="0">S2*T2</f>
        <v>3.2337055742869933E-3</v>
      </c>
      <c r="S2" s="89">
        <v>3.2337055742869931</v>
      </c>
      <c r="T2" s="12">
        <v>1E-3</v>
      </c>
      <c r="U2" s="3">
        <v>-20000</v>
      </c>
      <c r="V2" s="3">
        <f>R$2+R$3*U2+R$4*U2^2+R$5*SIN(RADIANS(R$6*U2+R$7))</f>
        <v>1.1897114354440307E-2</v>
      </c>
    </row>
    <row r="3" spans="1:22" ht="13.5" thickBot="1" x14ac:dyDescent="0.25">
      <c r="A3" s="19"/>
      <c r="B3" s="2"/>
      <c r="C3" s="49" t="s">
        <v>100</v>
      </c>
      <c r="D3" s="13"/>
      <c r="P3" s="3"/>
      <c r="Q3" s="3" t="s">
        <v>134</v>
      </c>
      <c r="R3" s="87">
        <f t="shared" si="0"/>
        <v>-3.1358559043376411E-9</v>
      </c>
      <c r="S3" s="90">
        <v>-3.1358559043376415E-2</v>
      </c>
      <c r="T3" s="88">
        <v>9.9999999999999995E-8</v>
      </c>
      <c r="U3" s="3">
        <v>-19000</v>
      </c>
      <c r="V3" s="3">
        <f t="shared" ref="V3:V33" si="1">R$2+R$3*U3+R$4*U3^2+R$5*SIN(RADIANS(R$6*U3+R$7))</f>
        <v>8.7194197393005574E-3</v>
      </c>
    </row>
    <row r="4" spans="1:22" ht="13.5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P4" s="3"/>
      <c r="Q4" s="3" t="s">
        <v>135</v>
      </c>
      <c r="R4" s="87">
        <f t="shared" si="0"/>
        <v>1.6970632125937851E-11</v>
      </c>
      <c r="S4" s="90">
        <v>1.6970632125937852</v>
      </c>
      <c r="T4" s="88">
        <v>9.9999999999999994E-12</v>
      </c>
      <c r="U4" s="3">
        <v>-18000</v>
      </c>
      <c r="V4" s="3">
        <f t="shared" si="1"/>
        <v>5.6584990501964902E-3</v>
      </c>
    </row>
    <row r="5" spans="1:22" x14ac:dyDescent="0.2">
      <c r="A5" s="52" t="s">
        <v>101</v>
      </c>
      <c r="B5" s="19"/>
      <c r="C5" s="53">
        <v>-9.5</v>
      </c>
      <c r="D5" s="19" t="s">
        <v>102</v>
      </c>
      <c r="P5" s="3"/>
      <c r="Q5" s="3" t="s">
        <v>136</v>
      </c>
      <c r="R5" s="87">
        <f t="shared" si="0"/>
        <v>7.3276441064459184E-3</v>
      </c>
      <c r="S5" s="90">
        <v>0.73276441064459186</v>
      </c>
      <c r="T5" s="12">
        <v>0.01</v>
      </c>
      <c r="U5" s="3">
        <v>-17000</v>
      </c>
      <c r="V5" s="3">
        <f t="shared" si="1"/>
        <v>3.0017758123070584E-3</v>
      </c>
    </row>
    <row r="6" spans="1:22" x14ac:dyDescent="0.2">
      <c r="A6" s="20" t="s">
        <v>28</v>
      </c>
      <c r="B6" s="2"/>
      <c r="P6" s="3"/>
      <c r="Q6" s="3" t="s">
        <v>137</v>
      </c>
      <c r="R6" s="87">
        <f t="shared" si="0"/>
        <v>1.9804150550747985E-2</v>
      </c>
      <c r="S6" s="90">
        <v>1.9804150550747983</v>
      </c>
      <c r="T6" s="12">
        <v>0.01</v>
      </c>
      <c r="U6" s="3">
        <v>-16000</v>
      </c>
      <c r="V6" s="3">
        <f t="shared" si="1"/>
        <v>9.9287685583985315E-4</v>
      </c>
    </row>
    <row r="7" spans="1:22" ht="13.5" thickBot="1" x14ac:dyDescent="0.25">
      <c r="A7" s="19" t="s">
        <v>8</v>
      </c>
      <c r="B7" s="2"/>
      <c r="C7" s="3">
        <v>50515.316099999996</v>
      </c>
      <c r="P7" s="3"/>
      <c r="Q7" s="13" t="s">
        <v>138</v>
      </c>
      <c r="R7" s="87">
        <f t="shared" si="0"/>
        <v>201.76269238177812</v>
      </c>
      <c r="S7" s="91">
        <v>2.0176269238177813</v>
      </c>
      <c r="T7" s="12">
        <v>100</v>
      </c>
      <c r="U7" s="3">
        <v>-15000</v>
      </c>
      <c r="V7" s="3">
        <f t="shared" si="1"/>
        <v>-1.9718570334347017E-4</v>
      </c>
    </row>
    <row r="8" spans="1:22" ht="14.25" x14ac:dyDescent="0.2">
      <c r="A8" s="19" t="s">
        <v>19</v>
      </c>
      <c r="B8" s="2"/>
      <c r="C8">
        <v>0.57880894959633677</v>
      </c>
      <c r="D8" s="4">
        <v>0.57880949999999998</v>
      </c>
      <c r="E8">
        <v>0.57885200000000003</v>
      </c>
      <c r="P8" s="87"/>
      <c r="Q8" s="92" t="s">
        <v>140</v>
      </c>
      <c r="R8" s="12"/>
      <c r="S8" s="6">
        <f>SUM(Q21:Q192)</f>
        <v>4.915053725049294E-3</v>
      </c>
      <c r="U8" s="3">
        <v>-14000</v>
      </c>
      <c r="V8" s="3">
        <f t="shared" si="1"/>
        <v>-4.9024306689040772E-4</v>
      </c>
    </row>
    <row r="9" spans="1:22" s="19" customFormat="1" x14ac:dyDescent="0.2">
      <c r="A9" s="61" t="s">
        <v>111</v>
      </c>
      <c r="B9" s="62">
        <v>123</v>
      </c>
      <c r="C9" s="60" t="str">
        <f>"F"&amp;B9</f>
        <v>F123</v>
      </c>
      <c r="D9" s="59" t="str">
        <f>"G"&amp;B9</f>
        <v>G123</v>
      </c>
      <c r="Q9" s="34" t="s">
        <v>141</v>
      </c>
      <c r="S9" s="19">
        <f>COUNT(Q21:Q164)</f>
        <v>144</v>
      </c>
      <c r="U9" s="3">
        <v>-13000</v>
      </c>
      <c r="V9" s="3">
        <f t="shared" si="1"/>
        <v>8.978385087528469E-5</v>
      </c>
    </row>
    <row r="10" spans="1:22" s="19" customFormat="1" ht="13.5" thickBot="1" x14ac:dyDescent="0.25">
      <c r="C10" s="22" t="s">
        <v>34</v>
      </c>
      <c r="D10" s="22" t="s">
        <v>35</v>
      </c>
      <c r="Q10" s="34" t="s">
        <v>142</v>
      </c>
      <c r="S10" s="19">
        <f>SQRT(S8/(S9-1))</f>
        <v>5.8626790011286458E-3</v>
      </c>
      <c r="U10" s="3">
        <v>-12000</v>
      </c>
      <c r="V10" s="3">
        <f t="shared" si="1"/>
        <v>1.4197139691569079E-3</v>
      </c>
    </row>
    <row r="11" spans="1:22" s="19" customFormat="1" x14ac:dyDescent="0.2">
      <c r="A11" s="19" t="s">
        <v>29</v>
      </c>
      <c r="C11" s="59">
        <f ca="1">INTERCEPT(INDIRECT($D$9):G975,INDIRECT($C$9):F975)</f>
        <v>-1.4025893674134078E-2</v>
      </c>
      <c r="D11" s="23"/>
      <c r="U11" s="3">
        <v>-11000</v>
      </c>
      <c r="V11" s="3">
        <f t="shared" si="1"/>
        <v>3.2916768281877856E-3</v>
      </c>
    </row>
    <row r="12" spans="1:22" s="19" customFormat="1" x14ac:dyDescent="0.2">
      <c r="A12" s="19" t="s">
        <v>30</v>
      </c>
      <c r="C12" s="59">
        <f ca="1">SLOPE(INDIRECT($D$9):G975,INDIRECT($C$9):F975)</f>
        <v>2.2796894000460321E-6</v>
      </c>
      <c r="D12" s="23"/>
      <c r="U12" s="3">
        <v>-10000</v>
      </c>
      <c r="V12" s="3">
        <f t="shared" si="1"/>
        <v>5.4377010753674272E-3</v>
      </c>
    </row>
    <row r="13" spans="1:22" s="19" customFormat="1" x14ac:dyDescent="0.2">
      <c r="A13" s="19" t="s">
        <v>31</v>
      </c>
      <c r="C13" s="23" t="s">
        <v>103</v>
      </c>
      <c r="U13" s="3">
        <v>-9000</v>
      </c>
      <c r="V13" s="3">
        <f t="shared" si="1"/>
        <v>7.5614121383974732E-3</v>
      </c>
    </row>
    <row r="14" spans="1:22" s="19" customFormat="1" x14ac:dyDescent="0.2">
      <c r="U14" s="3">
        <v>-8000</v>
      </c>
      <c r="V14" s="3">
        <f t="shared" si="1"/>
        <v>9.3730896455146932E-3</v>
      </c>
    </row>
    <row r="15" spans="1:22" s="19" customFormat="1" x14ac:dyDescent="0.2">
      <c r="A15" s="21" t="s">
        <v>33</v>
      </c>
      <c r="C15" s="46">
        <f ca="1">(C7+C11)+(C8+C12)*INT(MAX(F21:F3516))</f>
        <v>59674.41096632382</v>
      </c>
      <c r="E15" s="48" t="s">
        <v>116</v>
      </c>
      <c r="F15" s="53">
        <v>1</v>
      </c>
      <c r="U15" s="3">
        <v>-7000</v>
      </c>
      <c r="V15" s="3">
        <f t="shared" si="1"/>
        <v>1.0623937736686021E-2</v>
      </c>
    </row>
    <row r="16" spans="1:22" s="19" customFormat="1" x14ac:dyDescent="0.2">
      <c r="A16" s="20" t="s">
        <v>17</v>
      </c>
      <c r="C16" s="47">
        <f ca="1">+C8+C12</f>
        <v>0.57881122928573681</v>
      </c>
      <c r="E16" s="48" t="s">
        <v>104</v>
      </c>
      <c r="F16" s="54">
        <f ca="1">NOW()+15018.5+$C$5/24</f>
        <v>59953.831135416665</v>
      </c>
      <c r="U16" s="3">
        <v>-6000</v>
      </c>
      <c r="V16" s="3">
        <f t="shared" si="1"/>
        <v>1.1135514514825558E-2</v>
      </c>
    </row>
    <row r="17" spans="1:34" s="19" customFormat="1" ht="13.5" thickBot="1" x14ac:dyDescent="0.25">
      <c r="A17" s="48" t="s">
        <v>97</v>
      </c>
      <c r="C17" s="19">
        <f>COUNT(C21:C2174)</f>
        <v>179</v>
      </c>
      <c r="E17" s="48" t="s">
        <v>117</v>
      </c>
      <c r="F17" s="54">
        <f ca="1">ROUND(2*(F16-$C$7)/$C$8,0)/2+F15</f>
        <v>16308</v>
      </c>
      <c r="U17" s="3">
        <v>-5000</v>
      </c>
      <c r="V17" s="3">
        <f t="shared" si="1"/>
        <v>1.0820839499530555E-2</v>
      </c>
    </row>
    <row r="18" spans="1:34" s="19" customFormat="1" ht="14.25" thickTop="1" thickBot="1" x14ac:dyDescent="0.25">
      <c r="A18" s="20" t="s">
        <v>16</v>
      </c>
      <c r="C18" s="56">
        <f ca="1">+C15</f>
        <v>59674.41096632382</v>
      </c>
      <c r="D18" s="57">
        <f ca="1">+C16</f>
        <v>0.57881122928573681</v>
      </c>
      <c r="E18" s="48" t="s">
        <v>105</v>
      </c>
      <c r="F18" s="59">
        <f ca="1">ROUND(2*(F16-$C$15)/$C$16,0)/2+F15</f>
        <v>483.5</v>
      </c>
      <c r="U18" s="3">
        <v>-4000</v>
      </c>
      <c r="V18" s="3">
        <f t="shared" si="1"/>
        <v>9.6946823344759119E-3</v>
      </c>
    </row>
    <row r="19" spans="1:34" s="19" customFormat="1" ht="13.5" thickTop="1" x14ac:dyDescent="0.2">
      <c r="E19" s="48" t="s">
        <v>106</v>
      </c>
      <c r="F19" s="55">
        <f ca="1">+$C$15+$C$16*F18-15018.5-$C$5/24</f>
        <v>44936.162029016807</v>
      </c>
      <c r="U19" s="3">
        <v>-3000</v>
      </c>
      <c r="V19" s="3">
        <f t="shared" si="1"/>
        <v>7.8718157225395359E-3</v>
      </c>
    </row>
    <row r="20" spans="1:34" ht="1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146</v>
      </c>
      <c r="I20" s="25" t="s">
        <v>147</v>
      </c>
      <c r="J20" s="25" t="s">
        <v>119</v>
      </c>
      <c r="K20" s="25" t="s">
        <v>148</v>
      </c>
      <c r="L20" s="25" t="s">
        <v>149</v>
      </c>
      <c r="M20" s="25" t="s">
        <v>150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v>-2000</v>
      </c>
      <c r="V20" s="3">
        <f t="shared" si="1"/>
        <v>5.5534392446715871E-3</v>
      </c>
    </row>
    <row r="21" spans="1:34" x14ac:dyDescent="0.2">
      <c r="A21" s="6" t="s">
        <v>43</v>
      </c>
      <c r="B21" s="6"/>
      <c r="C21" s="50">
        <v>40321.341</v>
      </c>
      <c r="D21" s="50"/>
      <c r="E21" s="6">
        <f>(C21-C$7)/C$8</f>
        <v>-17611.985970689133</v>
      </c>
      <c r="F21" s="6">
        <f>ROUND(2*E21,0)/2</f>
        <v>-17612</v>
      </c>
      <c r="G21" s="6">
        <f>C21-(C$7+F21*C$8)</f>
        <v>8.1202906876569614E-3</v>
      </c>
      <c r="H21" s="6"/>
      <c r="I21" s="6">
        <f>G21</f>
        <v>8.1202906876569614E-3</v>
      </c>
      <c r="J21" s="6"/>
      <c r="K21" s="6"/>
      <c r="L21" s="6"/>
      <c r="O21" s="6">
        <f>R$2+R$3*F21+R$4*F21^2+R$5*SIN(RADIANS(R$6*F21+R$7))</f>
        <v>4.5650115874758838E-3</v>
      </c>
      <c r="P21" s="133">
        <f>C21-15018.5</f>
        <v>25302.841</v>
      </c>
      <c r="Q21" s="6">
        <f>+(G21-O21)^2</f>
        <v>1.2640009480184373E-5</v>
      </c>
      <c r="R21" s="6"/>
      <c r="U21" s="3">
        <v>-1000</v>
      </c>
      <c r="V21" s="3">
        <f t="shared" si="1"/>
        <v>3.0033799556292247E-3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B22" s="26"/>
      <c r="C22" s="51">
        <v>40631.561000000002</v>
      </c>
      <c r="D22" s="51"/>
      <c r="E22" s="3">
        <f>(C22-C$7)/C$8</f>
        <v>-17076.023283490966</v>
      </c>
      <c r="F22" s="6">
        <f>ROUND(2*E22,0)/2</f>
        <v>-17076</v>
      </c>
      <c r="G22" s="3">
        <f>C22-(C$7+F22*C$8)</f>
        <v>-1.3476692947733682E-2</v>
      </c>
      <c r="I22" s="3">
        <f>G22</f>
        <v>-1.3476692947733682E-2</v>
      </c>
      <c r="O22" s="6">
        <f>R$2+R$3*F22+R$4*F22^2+R$5*SIN(RADIANS(R$6*F22+R$7))</f>
        <v>3.1836321870199018E-3</v>
      </c>
      <c r="P22" s="134">
        <f>C22-15018.5</f>
        <v>25613.061000000002</v>
      </c>
      <c r="Q22" s="6">
        <f>+(G22-O22)^2</f>
        <v>2.7756643359570202E-4</v>
      </c>
      <c r="U22" s="3">
        <v>0</v>
      </c>
      <c r="V22" s="3">
        <f t="shared" si="1"/>
        <v>5.168849296537624E-4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B23" s="26"/>
      <c r="C23" s="51">
        <v>40652.410000000003</v>
      </c>
      <c r="D23" s="51"/>
      <c r="E23" s="3">
        <f>(C23-C$7)/C$8</f>
        <v>-17040.002762359523</v>
      </c>
      <c r="F23" s="6">
        <f>ROUND(2*E23,0)/2</f>
        <v>-17040</v>
      </c>
      <c r="G23" s="3">
        <f>C23-(C$7+F23*C$8)</f>
        <v>-1.5988784143701196E-3</v>
      </c>
      <c r="I23" s="3">
        <f>G23</f>
        <v>-1.5988784143701196E-3</v>
      </c>
      <c r="O23" s="6">
        <f>R$2+R$3*F23+R$4*F23^2+R$5*SIN(RADIANS(R$6*F23+R$7))</f>
        <v>3.0970248266517907E-3</v>
      </c>
      <c r="P23" s="134">
        <f>C23-15018.5</f>
        <v>25633.910000000003</v>
      </c>
      <c r="Q23" s="6">
        <f>+(G23-O23)^2</f>
        <v>2.205150724904008E-5</v>
      </c>
      <c r="U23" s="3">
        <v>1000</v>
      </c>
      <c r="V23" s="3">
        <f t="shared" si="1"/>
        <v>-1.6143027907864109E-3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B24" s="26"/>
      <c r="C24" s="51">
        <v>40655.307999999997</v>
      </c>
      <c r="D24" s="51"/>
      <c r="E24" s="3">
        <f>(C24-C$7)/C$8</f>
        <v>-17034.995928926808</v>
      </c>
      <c r="F24" s="6">
        <f>ROUND(2*E24,0)/2</f>
        <v>-17035</v>
      </c>
      <c r="G24" s="3">
        <f>C24-(C$7+F24*C$8)</f>
        <v>2.3563735958305188E-3</v>
      </c>
      <c r="I24" s="3">
        <f>G24</f>
        <v>2.3563735958305188E-3</v>
      </c>
      <c r="O24" s="6">
        <f>R$2+R$3*F24+R$4*F24^2+R$5*SIN(RADIANS(R$6*F24+R$7))</f>
        <v>3.0850619468161377E-3</v>
      </c>
      <c r="P24" s="134">
        <f>C24-15018.5</f>
        <v>25636.807999999997</v>
      </c>
      <c r="Q24" s="6">
        <f>+(G24-O24)^2</f>
        <v>5.3098671286214058E-7</v>
      </c>
      <c r="U24" s="3">
        <v>2000</v>
      </c>
      <c r="V24" s="3">
        <f t="shared" si="1"/>
        <v>-3.1364537629407245E-3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B25" s="26"/>
      <c r="C25" s="51">
        <v>40688.300999999999</v>
      </c>
      <c r="D25" s="51"/>
      <c r="E25" s="3">
        <f>(C25-C$7)/C$8</f>
        <v>-16977.994391505847</v>
      </c>
      <c r="F25" s="6">
        <f>ROUND(2*E25,0)/2</f>
        <v>-16978</v>
      </c>
      <c r="G25" s="3">
        <f>C25-(C$7+F25*C$8)</f>
        <v>3.246246611524839E-3</v>
      </c>
      <c r="I25" s="3">
        <f>G25</f>
        <v>3.246246611524839E-3</v>
      </c>
      <c r="O25" s="6">
        <f>R$2+R$3*F25+R$4*F25^2+R$5*SIN(RADIANS(R$6*F25+R$7))</f>
        <v>2.9498339846577458E-3</v>
      </c>
      <c r="P25" s="134">
        <f>C25-15018.5</f>
        <v>25669.800999999999</v>
      </c>
      <c r="Q25" s="6">
        <f>+(G25-O25)^2</f>
        <v>8.7860445366250621E-8</v>
      </c>
      <c r="U25" s="3">
        <v>3000</v>
      </c>
      <c r="V25" s="3">
        <f t="shared" si="1"/>
        <v>-3.8638651763756929E-3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51">
        <v>40692.659</v>
      </c>
      <c r="D26" s="51"/>
      <c r="E26" s="3">
        <f>(C26-C$7)/C$8</f>
        <v>-16970.465136813018</v>
      </c>
      <c r="F26" s="6">
        <f>ROUND(2*E26,0)/2</f>
        <v>-16970.5</v>
      </c>
      <c r="G26" s="3">
        <f>C26-(C$7+F26*C$8)</f>
        <v>2.0179124636342749E-2</v>
      </c>
      <c r="I26" s="3">
        <f>G26</f>
        <v>2.0179124636342749E-2</v>
      </c>
      <c r="O26" s="6">
        <f>R$2+R$3*F26+R$4*F26^2+R$5*SIN(RADIANS(R$6*F26+R$7))</f>
        <v>2.9321992934691577E-3</v>
      </c>
      <c r="P26" s="134">
        <f>C26-15018.5</f>
        <v>25674.159</v>
      </c>
      <c r="Q26" s="6">
        <f>+(G26-O26)^2</f>
        <v>2.9745643378265534E-4</v>
      </c>
      <c r="U26" s="3">
        <v>4000</v>
      </c>
      <c r="V26" s="3">
        <f t="shared" si="1"/>
        <v>-3.700827182317333E-3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B27" s="26"/>
      <c r="C27" s="51">
        <v>41000.288</v>
      </c>
      <c r="D27" s="51"/>
      <c r="E27" s="3">
        <f>(C27-C$7)/C$8</f>
        <v>-16438.978883508636</v>
      </c>
      <c r="F27" s="6">
        <f>ROUND(2*E27,0)/2</f>
        <v>-16439</v>
      </c>
      <c r="G27" s="3">
        <f>C27-(C$7+F27*C$8)</f>
        <v>1.2222414181451313E-2</v>
      </c>
      <c r="I27" s="3">
        <f>G27</f>
        <v>1.2222414181451313E-2</v>
      </c>
      <c r="O27" s="6">
        <f>R$2+R$3*F27+R$4*F27^2+R$5*SIN(RADIANS(R$6*F27+R$7))</f>
        <v>1.7820924329927561E-3</v>
      </c>
      <c r="P27" s="134">
        <f>C27-15018.5</f>
        <v>25981.788</v>
      </c>
      <c r="Q27" s="6">
        <f>+(G27-O27)^2</f>
        <v>1.0900031821133676E-4</v>
      </c>
      <c r="U27" s="3">
        <v>5000</v>
      </c>
      <c r="V27" s="3">
        <f t="shared" si="1"/>
        <v>-2.6529441765901066E-3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B28" s="26"/>
      <c r="C28" s="51">
        <v>41023.430999999997</v>
      </c>
      <c r="D28" s="51"/>
      <c r="E28" s="3">
        <f>(C28-C$7)/C$8</f>
        <v>-16398.995051164413</v>
      </c>
      <c r="F28" s="6">
        <f>ROUND(2*E28,0)/2</f>
        <v>-16399</v>
      </c>
      <c r="G28" s="3">
        <f>C28-(C$7+F28*C$8)</f>
        <v>2.8644303238252178E-3</v>
      </c>
      <c r="I28" s="3">
        <f>G28</f>
        <v>2.8644303238252178E-3</v>
      </c>
      <c r="O28" s="6">
        <f>R$2+R$3*F28+R$4*F28^2+R$5*SIN(RADIANS(R$6*F28+R$7))</f>
        <v>1.7039038075792635E-3</v>
      </c>
      <c r="P28" s="134">
        <f>C28-15018.5</f>
        <v>26004.930999999997</v>
      </c>
      <c r="Q28" s="6">
        <f>+(G28-O28)^2</f>
        <v>1.3468217949099711E-6</v>
      </c>
      <c r="U28" s="3">
        <v>6000</v>
      </c>
      <c r="V28" s="3">
        <f t="shared" si="1"/>
        <v>-8.2647186939979137E-4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B29" s="26"/>
      <c r="C29" s="51">
        <v>41753.31</v>
      </c>
      <c r="D29" s="51"/>
      <c r="E29" s="3">
        <f>(C29-C$7)/C$8</f>
        <v>-15137.993471093787</v>
      </c>
      <c r="F29" s="6">
        <f>ROUND(2*E29,0)/2</f>
        <v>-15138</v>
      </c>
      <c r="G29" s="3">
        <f>C29-(C$7+F29*C$8)</f>
        <v>3.7789893467561342E-3</v>
      </c>
      <c r="I29" s="3">
        <f>G29</f>
        <v>3.7789893467561342E-3</v>
      </c>
      <c r="O29" s="6">
        <f>R$2+R$3*F29+R$4*F29^2+R$5*SIN(RADIANS(R$6*F29+R$7))</f>
        <v>-8.5601655131575978E-5</v>
      </c>
      <c r="P29" s="134">
        <f>C29-15018.5</f>
        <v>26734.809999999998</v>
      </c>
      <c r="Q29" s="6">
        <f>+(G29-O29)^2</f>
        <v>1.4935063611871455E-5</v>
      </c>
      <c r="U29" s="3">
        <v>7000</v>
      </c>
      <c r="V29" s="3">
        <f t="shared" si="1"/>
        <v>1.5842514416526138E-3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B30" s="26"/>
      <c r="C30" s="51">
        <v>41764.307999999997</v>
      </c>
      <c r="D30" s="51"/>
      <c r="E30" s="3">
        <f>(C30-C$7)/C$8</f>
        <v>-15118.992382724869</v>
      </c>
      <c r="F30" s="6">
        <f>ROUND(2*E30,0)/2</f>
        <v>-15119</v>
      </c>
      <c r="G30" s="3">
        <f>C30-(C$7+F30*C$8)</f>
        <v>4.4089470175094903E-3</v>
      </c>
      <c r="I30" s="3">
        <f>G30</f>
        <v>4.4089470175094903E-3</v>
      </c>
      <c r="O30" s="6">
        <f>R$2+R$3*F30+R$4*F30^2+R$5*SIN(RADIANS(R$6*F30+R$7))</f>
        <v>-1.0198531991922975E-4</v>
      </c>
      <c r="P30" s="134">
        <f>C30-15018.5</f>
        <v>26745.807999999997</v>
      </c>
      <c r="Q30" s="6">
        <f>+(G30-O30)^2</f>
        <v>2.0348510552860137E-5</v>
      </c>
      <c r="U30" s="3">
        <v>8000</v>
      </c>
      <c r="V30" s="3">
        <f t="shared" si="1"/>
        <v>4.3197926714807593E-3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B31" s="26"/>
      <c r="C31" s="51">
        <v>42139.370999999999</v>
      </c>
      <c r="D31" s="51"/>
      <c r="E31" s="3">
        <f>(C31-C$7)/C$8</f>
        <v>-14471.001365548007</v>
      </c>
      <c r="F31" s="6">
        <f>ROUND(2*E31,0)/2</f>
        <v>-14471</v>
      </c>
      <c r="G31" s="3">
        <f>C31-(C$7+F31*C$8)</f>
        <v>-7.9039140837267041E-4</v>
      </c>
      <c r="I31" s="3">
        <f>G31</f>
        <v>-7.9039140837267041E-4</v>
      </c>
      <c r="O31" s="6">
        <f>R$2+R$3*F31+R$4*F31^2+R$5*SIN(RADIANS(R$6*F31+R$7))</f>
        <v>-4.6485249669680866E-4</v>
      </c>
      <c r="P31" s="134">
        <f>C31-15018.5</f>
        <v>27120.870999999999</v>
      </c>
      <c r="Q31" s="6">
        <f>+(G31-O31)^2</f>
        <v>1.0597558301510452E-7</v>
      </c>
      <c r="U31" s="3">
        <v>9000</v>
      </c>
      <c r="V31" s="3">
        <f t="shared" si="1"/>
        <v>7.0863116499554424E-3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B32" s="26"/>
      <c r="C32" s="51">
        <v>42444.401400000002</v>
      </c>
      <c r="D32" s="51"/>
      <c r="E32" s="3">
        <f>(C32-C$7)/C$8</f>
        <v>-13944.004676549448</v>
      </c>
      <c r="F32" s="6">
        <f>ROUND(2*E32,0)/2</f>
        <v>-13944</v>
      </c>
      <c r="G32" s="3">
        <f>C32-(C$7+F32*C$8)</f>
        <v>-2.7068286726716906E-3</v>
      </c>
      <c r="J32" s="3">
        <f>G32</f>
        <v>-2.7068286726716906E-3</v>
      </c>
      <c r="O32" s="6">
        <f>R$2+R$3*F32+R$4*F32^2+R$5*SIN(RADIANS(R$6*F32+R$7))</f>
        <v>-4.8012486534437099E-4</v>
      </c>
      <c r="P32" s="134">
        <f>C32-15018.5</f>
        <v>27425.901400000002</v>
      </c>
      <c r="Q32" s="6">
        <f>+(G32-O32)^2</f>
        <v>4.9582098455659809E-6</v>
      </c>
      <c r="U32" s="3">
        <v>10000</v>
      </c>
      <c r="V32" s="3">
        <f t="shared" si="1"/>
        <v>9.5903187539297038E-3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51">
        <v>42444.401700000002</v>
      </c>
      <c r="D33" s="51"/>
      <c r="E33" s="3">
        <f>(C33-C$7)/C$8</f>
        <v>-13944.00415824371</v>
      </c>
      <c r="F33" s="6">
        <f>ROUND(2*E33,0)/2</f>
        <v>-13944</v>
      </c>
      <c r="G33" s="3">
        <f>C33-(C$7+F33*C$8)</f>
        <v>-2.4068286729743704E-3</v>
      </c>
      <c r="H33" s="3">
        <f>G33</f>
        <v>-2.4068286729743704E-3</v>
      </c>
      <c r="O33" s="6">
        <f>R$2+R$3*F33+R$4*F33^2+R$5*SIN(RADIANS(R$6*F33+R$7))</f>
        <v>-4.8012486534437099E-4</v>
      </c>
      <c r="P33" s="134">
        <f>C33-15018.5</f>
        <v>27425.901700000002</v>
      </c>
      <c r="Q33" s="6">
        <f>+(G33-O33)^2</f>
        <v>3.7121875623359377E-6</v>
      </c>
      <c r="U33" s="3">
        <v>11000</v>
      </c>
      <c r="V33" s="3">
        <f t="shared" si="1"/>
        <v>1.1573391073922485E-2</v>
      </c>
    </row>
    <row r="34" spans="1:34" x14ac:dyDescent="0.2">
      <c r="A34" s="65" t="s">
        <v>52</v>
      </c>
      <c r="B34" s="68"/>
      <c r="C34" s="67">
        <v>42462.344299999997</v>
      </c>
      <c r="D34" s="67"/>
      <c r="E34" s="65">
        <f>(C34-C$7)/C$8</f>
        <v>-13913.004983105682</v>
      </c>
      <c r="F34" s="6">
        <f>ROUND(2*E34,0)/2</f>
        <v>-13913</v>
      </c>
      <c r="G34" s="3">
        <f>C34-(C$7+F34*C$8)</f>
        <v>-2.8842661631642841E-3</v>
      </c>
      <c r="J34" s="3">
        <f>G34</f>
        <v>-2.8842661631642841E-3</v>
      </c>
      <c r="O34" s="6">
        <f>R$2+R$3*F34+R$4*F34^2+R$5*SIN(RADIANS(R$6*F34+R$7))</f>
        <v>-4.733400786616675E-4</v>
      </c>
      <c r="P34" s="134">
        <f>C34-15018.5</f>
        <v>27443.844299999997</v>
      </c>
      <c r="Q34" s="6">
        <f>+(G34-O34)^2</f>
        <v>5.8125645849351179E-6</v>
      </c>
      <c r="AC34" s="3" t="s">
        <v>51</v>
      </c>
      <c r="AH34" s="3" t="s">
        <v>53</v>
      </c>
    </row>
    <row r="35" spans="1:34" x14ac:dyDescent="0.2">
      <c r="A35" s="65" t="s">
        <v>52</v>
      </c>
      <c r="B35" s="94" t="s">
        <v>88</v>
      </c>
      <c r="C35" s="67">
        <v>42463.500999999997</v>
      </c>
      <c r="D35" s="67"/>
      <c r="E35" s="65">
        <f>(C35-C$7)/C$8</f>
        <v>-13911.006568947079</v>
      </c>
      <c r="F35" s="6">
        <f>ROUND(2*E35,0)/2</f>
        <v>-13911</v>
      </c>
      <c r="G35" s="3">
        <f>C35-(C$7+F35*C$8)</f>
        <v>-3.8021653599571437E-3</v>
      </c>
      <c r="J35" s="3">
        <f>G35</f>
        <v>-3.8021653599571437E-3</v>
      </c>
      <c r="O35" s="6">
        <f>R$2+R$3*F35+R$4*F35^2+R$5*SIN(RADIANS(R$6*F35+R$7))</f>
        <v>-4.7287346482644595E-4</v>
      </c>
      <c r="P35" s="134">
        <f>C35-15018.5</f>
        <v>27445.000999999997</v>
      </c>
      <c r="Q35" s="6">
        <f>+(G35-O35)^2</f>
        <v>1.1084184522982952E-5</v>
      </c>
      <c r="AC35" s="3" t="s">
        <v>51</v>
      </c>
      <c r="AH35" s="3" t="s">
        <v>53</v>
      </c>
    </row>
    <row r="36" spans="1:34" x14ac:dyDescent="0.2">
      <c r="A36" s="71" t="s">
        <v>52</v>
      </c>
      <c r="B36" s="86" t="s">
        <v>88</v>
      </c>
      <c r="C36" s="71">
        <v>42497.362000000001</v>
      </c>
      <c r="D36" s="71" t="s">
        <v>119</v>
      </c>
      <c r="E36" s="65">
        <f>(C36-C$7)/C$8</f>
        <v>-13852.50540025641</v>
      </c>
      <c r="F36" s="6">
        <f>ROUND(2*E36,0)/2</f>
        <v>-13852.5</v>
      </c>
      <c r="G36" s="3">
        <f>C36-(C$7+F36*C$8)</f>
        <v>-3.125716742943041E-3</v>
      </c>
      <c r="J36" s="3">
        <f>G36</f>
        <v>-3.125716742943041E-3</v>
      </c>
      <c r="O36" s="6">
        <f>R$2+R$3*F36+R$4*F36^2+R$5*SIN(RADIANS(R$6*F36+R$7))</f>
        <v>-4.5768062321535543E-4</v>
      </c>
      <c r="P36" s="134">
        <f>C36-15018.5</f>
        <v>27478.862000000001</v>
      </c>
      <c r="Q36" s="6">
        <f>+(G36-O36)^2</f>
        <v>7.1184167361715649E-6</v>
      </c>
    </row>
    <row r="37" spans="1:34" x14ac:dyDescent="0.2">
      <c r="A37" s="65" t="s">
        <v>40</v>
      </c>
      <c r="B37" s="66"/>
      <c r="C37" s="67">
        <v>42843.773999999998</v>
      </c>
      <c r="D37" s="67"/>
      <c r="E37" s="65">
        <f>(C37-C$7)/C$8</f>
        <v>-13254.014308780395</v>
      </c>
      <c r="F37" s="6">
        <f>ROUND(2*E37,0)/2</f>
        <v>-13254</v>
      </c>
      <c r="G37" s="3">
        <f>C37-(C$7+F37*C$8)</f>
        <v>-8.2820501484093256E-3</v>
      </c>
      <c r="I37" s="3">
        <f>+G37</f>
        <v>-8.2820501484093256E-3</v>
      </c>
      <c r="O37" s="6">
        <f>R$2+R$3*F37+R$4*F37^2+R$5*SIN(RADIANS(R$6*F37+R$7))</f>
        <v>-1.3508567358741942E-4</v>
      </c>
      <c r="P37" s="134">
        <f>C37-15018.5</f>
        <v>27825.273999999998</v>
      </c>
      <c r="Q37" s="6">
        <f>+(G37-O37)^2</f>
        <v>6.6373030154010199E-5</v>
      </c>
    </row>
    <row r="38" spans="1:34" x14ac:dyDescent="0.2">
      <c r="A38" s="65" t="s">
        <v>40</v>
      </c>
      <c r="B38" s="66"/>
      <c r="C38" s="67">
        <v>42843.781999999999</v>
      </c>
      <c r="D38" s="67"/>
      <c r="E38" s="65">
        <f>(C38-C$7)/C$8</f>
        <v>-13254.000487294037</v>
      </c>
      <c r="F38" s="6">
        <f>ROUND(2*E38,0)/2</f>
        <v>-13254</v>
      </c>
      <c r="G38" s="3">
        <f>C38-(C$7+F38*C$8)</f>
        <v>-2.8205014677951112E-4</v>
      </c>
      <c r="I38" s="3">
        <f>+G38</f>
        <v>-2.8205014677951112E-4</v>
      </c>
      <c r="O38" s="6">
        <f>R$2+R$3*F38+R$4*F38^2+R$5*SIN(RADIANS(R$6*F38+R$7))</f>
        <v>-1.3508567358741942E-4</v>
      </c>
      <c r="P38" s="134">
        <f>C38-15018.5</f>
        <v>27825.281999999999</v>
      </c>
      <c r="Q38" s="6">
        <f>+(G38-O38)^2</f>
        <v>2.1598556380629043E-8</v>
      </c>
    </row>
    <row r="39" spans="1:34" x14ac:dyDescent="0.2">
      <c r="A39" s="65" t="s">
        <v>40</v>
      </c>
      <c r="B39" s="66"/>
      <c r="C39" s="67">
        <v>42843.783000000003</v>
      </c>
      <c r="D39" s="67"/>
      <c r="E39" s="65">
        <f>(C39-C$7)/C$8</f>
        <v>-13253.998759608236</v>
      </c>
      <c r="F39" s="6">
        <f>ROUND(2*E39,0)/2</f>
        <v>-13254</v>
      </c>
      <c r="G39" s="3">
        <f>C39-(C$7+F39*C$8)</f>
        <v>7.179498570621945E-4</v>
      </c>
      <c r="I39" s="3">
        <f>+G39</f>
        <v>7.179498570621945E-4</v>
      </c>
      <c r="O39" s="6">
        <f>R$2+R$3*F39+R$4*F39^2+R$5*SIN(RADIANS(R$6*F39+R$7))</f>
        <v>-1.3508567358741942E-4</v>
      </c>
      <c r="P39" s="134">
        <f>C39-15018.5</f>
        <v>27825.283000000003</v>
      </c>
      <c r="Q39" s="6">
        <f>+(G39-O39)^2</f>
        <v>7.2766961655066844E-7</v>
      </c>
    </row>
    <row r="40" spans="1:34" x14ac:dyDescent="0.2">
      <c r="A40" s="65" t="s">
        <v>54</v>
      </c>
      <c r="B40" s="68"/>
      <c r="C40" s="67">
        <v>42866.353000000003</v>
      </c>
      <c r="D40" s="67"/>
      <c r="E40" s="65">
        <f>(C40-C$7)/C$8</f>
        <v>-13215.004891224307</v>
      </c>
      <c r="F40" s="6">
        <f>ROUND(2*E40,0)/2</f>
        <v>-13215</v>
      </c>
      <c r="G40" s="3">
        <f>C40-(C$7+F40*C$8)</f>
        <v>-2.8310844063526019E-3</v>
      </c>
      <c r="I40" s="3">
        <f>G40</f>
        <v>-2.8310844063526019E-3</v>
      </c>
      <c r="O40" s="6">
        <f>R$2+R$3*F40+R$4*F40^2+R$5*SIN(RADIANS(R$6*F40+R$7))</f>
        <v>-1.0383922278179008E-4</v>
      </c>
      <c r="P40" s="134">
        <f>C40-15018.5</f>
        <v>27847.853000000003</v>
      </c>
      <c r="Q40" s="6">
        <f>+(G40-O40)^2</f>
        <v>7.4378662913101913E-6</v>
      </c>
      <c r="AC40" s="3" t="s">
        <v>49</v>
      </c>
      <c r="AD40" s="3">
        <v>7</v>
      </c>
      <c r="AF40" s="3" t="s">
        <v>42</v>
      </c>
      <c r="AH40" s="3" t="s">
        <v>44</v>
      </c>
    </row>
    <row r="41" spans="1:34" x14ac:dyDescent="0.2">
      <c r="A41" s="65" t="s">
        <v>52</v>
      </c>
      <c r="B41" s="68" t="s">
        <v>88</v>
      </c>
      <c r="C41" s="67">
        <v>42868.38</v>
      </c>
      <c r="D41" s="67"/>
      <c r="E41" s="65">
        <f>(C41-C$7)/C$8</f>
        <v>-13211.502872118679</v>
      </c>
      <c r="F41" s="6">
        <f>ROUND(2*E41,0)/2</f>
        <v>-13211.5</v>
      </c>
      <c r="G41" s="3">
        <f>C41-(C$7+F41*C$8)</f>
        <v>-1.6624079944449477E-3</v>
      </c>
      <c r="J41" s="3">
        <f>G41</f>
        <v>-1.6624079944449477E-3</v>
      </c>
      <c r="O41" s="6">
        <f>R$2+R$3*F41+R$4*F41^2+R$5*SIN(RADIANS(R$6*F41+R$7))</f>
        <v>-1.0097603775185548E-4</v>
      </c>
      <c r="P41" s="134">
        <f>C41-15018.5</f>
        <v>27849.879999999997</v>
      </c>
      <c r="Q41" s="6">
        <f>+(G41-O41)^2</f>
        <v>2.4380697553824185E-6</v>
      </c>
      <c r="AC41" s="3" t="s">
        <v>51</v>
      </c>
      <c r="AH41" s="3" t="s">
        <v>53</v>
      </c>
    </row>
    <row r="42" spans="1:34" x14ac:dyDescent="0.2">
      <c r="A42" s="65" t="s">
        <v>40</v>
      </c>
      <c r="B42" s="66"/>
      <c r="C42" s="67">
        <v>43079.936000000002</v>
      </c>
      <c r="D42" s="67"/>
      <c r="E42" s="65">
        <f>(C42-C$7)/C$8</f>
        <v>-12846.00057615808</v>
      </c>
      <c r="F42" s="6">
        <f>ROUND(2*E42,0)/2</f>
        <v>-12846</v>
      </c>
      <c r="G42" s="3">
        <f>C42-(C$7+F42*C$8)</f>
        <v>-3.3348545548506081E-4</v>
      </c>
      <c r="I42" s="3">
        <f>+G42</f>
        <v>-3.3348545548506081E-4</v>
      </c>
      <c r="O42" s="6">
        <f>R$2+R$3*F42+R$4*F42^2+R$5*SIN(RADIANS(R$6*F42+R$7))</f>
        <v>2.500737163315947E-4</v>
      </c>
      <c r="P42" s="134">
        <f>C42-15018.5</f>
        <v>28061.436000000002</v>
      </c>
      <c r="Q42" s="6">
        <f>+(G42-O42)^2</f>
        <v>3.4054130701134085E-7</v>
      </c>
    </row>
    <row r="43" spans="1:34" x14ac:dyDescent="0.2">
      <c r="A43" s="65" t="s">
        <v>40</v>
      </c>
      <c r="B43" s="66"/>
      <c r="C43" s="67">
        <v>43100.771999999997</v>
      </c>
      <c r="D43" s="67"/>
      <c r="E43" s="65">
        <f>(C43-C$7)/C$8</f>
        <v>-12810.002514941978</v>
      </c>
      <c r="F43" s="6">
        <f>ROUND(2*E43,0)/2</f>
        <v>-12810</v>
      </c>
      <c r="G43" s="3">
        <f>C43-(C$7+F43*C$8)</f>
        <v>-1.4556709211319685E-3</v>
      </c>
      <c r="I43" s="3">
        <f>+G43</f>
        <v>-1.4556709211319685E-3</v>
      </c>
      <c r="O43" s="6">
        <f>R$2+R$3*F43+R$4*F43^2+R$5*SIN(RADIANS(R$6*F43+R$7))</f>
        <v>2.9006421239239147E-4</v>
      </c>
      <c r="P43" s="134">
        <f>C43-15018.5</f>
        <v>28082.271999999997</v>
      </c>
      <c r="Q43" s="6">
        <f>+(G43-O43)^2</f>
        <v>3.047591156421315E-6</v>
      </c>
    </row>
    <row r="44" spans="1:34" x14ac:dyDescent="0.2">
      <c r="A44" s="65" t="s">
        <v>40</v>
      </c>
      <c r="B44" s="66"/>
      <c r="C44" s="67">
        <v>43180.639000000003</v>
      </c>
      <c r="D44" s="67"/>
      <c r="E44" s="65">
        <f>(C44-C$7)/C$8</f>
        <v>-12672.017433585332</v>
      </c>
      <c r="F44" s="6">
        <f>ROUND(2*E44,0)/2</f>
        <v>-12672</v>
      </c>
      <c r="G44" s="3">
        <f>C44-(C$7+F44*C$8)</f>
        <v>-1.0090715215483215E-2</v>
      </c>
      <c r="I44" s="3">
        <f>+G44</f>
        <v>-1.0090715215483215E-2</v>
      </c>
      <c r="O44" s="6">
        <f>R$2+R$3*F44+R$4*F44^2+R$5*SIN(RADIANS(R$6*F44+R$7))</f>
        <v>4.5196561361421968E-4</v>
      </c>
      <c r="P44" s="134">
        <f>C44-15018.5</f>
        <v>28162.139000000003</v>
      </c>
      <c r="Q44" s="6">
        <f>+(G44-O44)^2</f>
        <v>1.1114811906421858E-4</v>
      </c>
    </row>
    <row r="45" spans="1:34" x14ac:dyDescent="0.2">
      <c r="A45" s="65" t="s">
        <v>40</v>
      </c>
      <c r="B45" s="68"/>
      <c r="C45" s="67">
        <v>43184.697</v>
      </c>
      <c r="D45" s="67"/>
      <c r="E45" s="65">
        <f>(C45-C$7)/C$8</f>
        <v>-12665.006484630885</v>
      </c>
      <c r="F45" s="6">
        <f>ROUND(2*E45,0)/2</f>
        <v>-12665</v>
      </c>
      <c r="G45" s="3">
        <f>C45-(C$7+F45*C$8)</f>
        <v>-3.7533623908529989E-3</v>
      </c>
      <c r="I45" s="3">
        <f>+G45</f>
        <v>-3.7533623908529989E-3</v>
      </c>
      <c r="O45" s="6">
        <f>R$2+R$3*F45+R$4*F45^2+R$5*SIN(RADIANS(R$6*F45+R$7))</f>
        <v>4.6053585300827142E-4</v>
      </c>
      <c r="P45" s="134">
        <f>C45-15018.5</f>
        <v>28166.197</v>
      </c>
      <c r="Q45" s="6">
        <f>+(G45-O45)^2</f>
        <v>1.77569384096171E-5</v>
      </c>
    </row>
    <row r="46" spans="1:34" x14ac:dyDescent="0.2">
      <c r="A46" s="65" t="s">
        <v>55</v>
      </c>
      <c r="B46" s="68"/>
      <c r="C46" s="67">
        <v>43496.682000000001</v>
      </c>
      <c r="D46" s="67"/>
      <c r="E46" s="65">
        <f>(C46-C$7)/C$8</f>
        <v>-12125.994432005265</v>
      </c>
      <c r="F46" s="6">
        <f>ROUND(2*E46,0)/2</f>
        <v>-12126</v>
      </c>
      <c r="G46" s="3">
        <f>C46-(C$7+F46*C$8)</f>
        <v>3.2228051859419793E-3</v>
      </c>
      <c r="I46" s="3">
        <f>G46</f>
        <v>3.2228051859419793E-3</v>
      </c>
      <c r="O46" s="6">
        <f>R$2+R$3*F46+R$4*F46^2+R$5*SIN(RADIANS(R$6*F46+R$7))</f>
        <v>1.2173012290089451E-3</v>
      </c>
      <c r="P46" s="134">
        <f>C46-15018.5</f>
        <v>28478.182000000001</v>
      </c>
      <c r="Q46" s="6">
        <f>+(G46-O46)^2</f>
        <v>4.0220461212740572E-6</v>
      </c>
      <c r="AC46" s="3" t="s">
        <v>49</v>
      </c>
      <c r="AD46" s="3">
        <v>9</v>
      </c>
      <c r="AF46" s="3" t="s">
        <v>42</v>
      </c>
      <c r="AH46" s="3" t="s">
        <v>44</v>
      </c>
    </row>
    <row r="47" spans="1:34" x14ac:dyDescent="0.2">
      <c r="A47" s="65" t="s">
        <v>40</v>
      </c>
      <c r="B47" s="68"/>
      <c r="C47" s="67">
        <v>43820.815000000002</v>
      </c>
      <c r="D47" s="67"/>
      <c r="E47" s="65">
        <f>(C47-C$7)/C$8</f>
        <v>-11565.994452346946</v>
      </c>
      <c r="F47" s="6">
        <f>ROUND(2*E47,0)/2</f>
        <v>-11566</v>
      </c>
      <c r="G47" s="3">
        <f>C47-(C$7+F47*C$8)</f>
        <v>3.2110312386066653E-3</v>
      </c>
      <c r="I47" s="3">
        <f>+G47</f>
        <v>3.2110312386066653E-3</v>
      </c>
      <c r="O47" s="6">
        <f>R$2+R$3*F47+R$4*F47^2+R$5*SIN(RADIANS(R$6*F47+R$7))</f>
        <v>2.1802519964542193E-3</v>
      </c>
      <c r="P47" s="134">
        <f>C47-15018.5</f>
        <v>28802.315000000002</v>
      </c>
      <c r="Q47" s="6">
        <f>+(G47-O47)^2</f>
        <v>1.0625058460523708E-6</v>
      </c>
    </row>
    <row r="48" spans="1:34" x14ac:dyDescent="0.2">
      <c r="A48" s="65" t="s">
        <v>40</v>
      </c>
      <c r="B48" s="68"/>
      <c r="C48" s="67">
        <v>44191.83</v>
      </c>
      <c r="D48" s="67"/>
      <c r="E48" s="65">
        <f>(C48-C$7)/C$8</f>
        <v>-10924.997107266594</v>
      </c>
      <c r="F48" s="6">
        <f>ROUND(2*E48,0)/2</f>
        <v>-10925</v>
      </c>
      <c r="G48" s="3">
        <f>C48-(C$7+F48*C$8)</f>
        <v>1.6743399828555994E-3</v>
      </c>
      <c r="I48" s="3">
        <f>+G48</f>
        <v>1.6743399828555994E-3</v>
      </c>
      <c r="O48" s="6">
        <f>R$2+R$3*F48+R$4*F48^2+R$5*SIN(RADIANS(R$6*F48+R$7))</f>
        <v>3.446721203306637E-3</v>
      </c>
      <c r="P48" s="134">
        <f>C48-15018.5</f>
        <v>29173.33</v>
      </c>
      <c r="Q48" s="6">
        <f>+(G48-O48)^2</f>
        <v>3.1413351906075097E-6</v>
      </c>
    </row>
    <row r="49" spans="1:34" x14ac:dyDescent="0.2">
      <c r="A49" s="65" t="s">
        <v>40</v>
      </c>
      <c r="B49" s="68"/>
      <c r="C49" s="67">
        <v>44238.714</v>
      </c>
      <c r="D49" s="67"/>
      <c r="E49" s="65">
        <f>(C49-C$7)/C$8</f>
        <v>-10843.99628647297</v>
      </c>
      <c r="F49" s="6">
        <f>ROUND(2*E49,0)/2</f>
        <v>-10844</v>
      </c>
      <c r="G49" s="3">
        <f>C49-(C$7+F49*C$8)</f>
        <v>2.1494226821232587E-3</v>
      </c>
      <c r="I49" s="3">
        <f>+G49</f>
        <v>2.1494226821232587E-3</v>
      </c>
      <c r="O49" s="6">
        <f>R$2+R$3*F49+R$4*F49^2+R$5*SIN(RADIANS(R$6*F49+R$7))</f>
        <v>3.6157737850100128E-3</v>
      </c>
      <c r="P49" s="134">
        <f>C49-15018.5</f>
        <v>29220.214</v>
      </c>
      <c r="Q49" s="6">
        <f>+(G49-O49)^2</f>
        <v>2.1501855569371999E-6</v>
      </c>
    </row>
    <row r="50" spans="1:34" x14ac:dyDescent="0.2">
      <c r="A50" s="65" t="s">
        <v>40</v>
      </c>
      <c r="B50" s="68"/>
      <c r="C50" s="67">
        <v>44576.741999999998</v>
      </c>
      <c r="D50" s="67"/>
      <c r="E50" s="65">
        <f>(C50-C$7)/C$8</f>
        <v>-10259.990112698808</v>
      </c>
      <c r="F50" s="6">
        <f>ROUND(2*E50,0)/2</f>
        <v>-10260</v>
      </c>
      <c r="G50" s="3">
        <f>C50-(C$7+F50*C$8)</f>
        <v>5.7228584191761911E-3</v>
      </c>
      <c r="I50" s="3">
        <f>+G50</f>
        <v>5.7228584191761911E-3</v>
      </c>
      <c r="O50" s="6">
        <f>R$2+R$3*F50+R$4*F50^2+R$5*SIN(RADIANS(R$6*F50+R$7))</f>
        <v>4.8697407656378465E-3</v>
      </c>
      <c r="P50" s="134">
        <f>C50-15018.5</f>
        <v>29558.241999999998</v>
      </c>
      <c r="Q50" s="6">
        <f>+(G50-O50)^2</f>
        <v>7.2780973077877086E-7</v>
      </c>
    </row>
    <row r="51" spans="1:34" x14ac:dyDescent="0.2">
      <c r="A51" s="65" t="s">
        <v>40</v>
      </c>
      <c r="B51" s="68"/>
      <c r="C51" s="67">
        <v>44627.682999999997</v>
      </c>
      <c r="D51" s="67"/>
      <c r="E51" s="65">
        <f>(C51-C$7)/C$8</f>
        <v>-10171.980070636526</v>
      </c>
      <c r="F51" s="6">
        <f>ROUND(2*E51,0)/2</f>
        <v>-10172</v>
      </c>
      <c r="G51" s="3">
        <f>C51-(C$7+F51*C$8)</f>
        <v>1.1535293939232361E-2</v>
      </c>
      <c r="I51" s="3">
        <f>+G51</f>
        <v>1.1535293939232361E-2</v>
      </c>
      <c r="O51" s="6">
        <f>R$2+R$3*F51+R$4*F51^2+R$5*SIN(RADIANS(R$6*F51+R$7))</f>
        <v>5.0618171268623597E-3</v>
      </c>
      <c r="P51" s="134">
        <f>C51-15018.5</f>
        <v>29609.182999999997</v>
      </c>
      <c r="Q51" s="6">
        <f>+(G51-O51)^2</f>
        <v>4.190590204029207E-5</v>
      </c>
    </row>
    <row r="52" spans="1:34" x14ac:dyDescent="0.2">
      <c r="A52" s="65" t="s">
        <v>40</v>
      </c>
      <c r="B52" s="66"/>
      <c r="C52" s="67">
        <v>44634.63</v>
      </c>
      <c r="D52" s="67"/>
      <c r="E52" s="65">
        <f>(C52-C$7)/C$8</f>
        <v>-10159.977837421498</v>
      </c>
      <c r="F52" s="6">
        <f>ROUND(2*E52,0)/2</f>
        <v>-10160</v>
      </c>
      <c r="G52" s="3">
        <f>C52-(C$7+F52*C$8)</f>
        <v>1.282789878314361E-2</v>
      </c>
      <c r="I52" s="3">
        <f>+G52</f>
        <v>1.282789878314361E-2</v>
      </c>
      <c r="O52" s="6">
        <f>R$2+R$3*F52+R$4*F52^2+R$5*SIN(RADIANS(R$6*F52+R$7))</f>
        <v>5.0880314354420208E-3</v>
      </c>
      <c r="P52" s="134">
        <f>C52-15018.5</f>
        <v>29616.129999999997</v>
      </c>
      <c r="Q52" s="6">
        <f>+(G52-O52)^2</f>
        <v>5.9905546560017233E-5</v>
      </c>
    </row>
    <row r="53" spans="1:34" x14ac:dyDescent="0.2">
      <c r="A53" s="65" t="s">
        <v>40</v>
      </c>
      <c r="B53" s="66"/>
      <c r="C53" s="67">
        <v>45012.591</v>
      </c>
      <c r="D53" s="67"/>
      <c r="E53" s="65">
        <f>(C53-C$7)/C$8</f>
        <v>-9506.979986811908</v>
      </c>
      <c r="F53" s="6">
        <f>ROUND(2*E53,0)/2</f>
        <v>-9507</v>
      </c>
      <c r="G53" s="3">
        <f>C53-(C$7+F53*C$8)</f>
        <v>1.1583812374738045E-2</v>
      </c>
      <c r="I53" s="3">
        <f>+G53</f>
        <v>1.1583812374738045E-2</v>
      </c>
      <c r="O53" s="6">
        <f>R$2+R$3*F53+R$4*F53^2+R$5*SIN(RADIANS(R$6*F53+R$7))</f>
        <v>6.5060691191337772E-3</v>
      </c>
      <c r="P53" s="134">
        <f>C53-15018.5</f>
        <v>29994.091</v>
      </c>
      <c r="Q53" s="6">
        <f>+(G53-O53)^2</f>
        <v>2.5783476569834628E-5</v>
      </c>
    </row>
    <row r="54" spans="1:34" x14ac:dyDescent="0.2">
      <c r="A54" s="65" t="s">
        <v>40</v>
      </c>
      <c r="B54" s="66"/>
      <c r="C54" s="67">
        <v>45042.686999999998</v>
      </c>
      <c r="D54" s="67"/>
      <c r="E54" s="65">
        <f>(C54-C$7)/C$8</f>
        <v>-9454.9835551378874</v>
      </c>
      <c r="F54" s="6">
        <f>ROUND(2*E54,0)/2</f>
        <v>-9455</v>
      </c>
      <c r="G54" s="3">
        <f>C54-(C$7+F54*C$8)</f>
        <v>9.5184333695215173E-3</v>
      </c>
      <c r="I54" s="3">
        <f>+G54</f>
        <v>9.5184333695215173E-3</v>
      </c>
      <c r="O54" s="6">
        <f>R$2+R$3*F54+R$4*F54^2+R$5*SIN(RADIANS(R$6*F54+R$7))</f>
        <v>6.6169636540569709E-3</v>
      </c>
      <c r="P54" s="134">
        <f>C54-15018.5</f>
        <v>30024.186999999998</v>
      </c>
      <c r="Q54" s="6">
        <f>+(G54-O54)^2</f>
        <v>8.4185265097579161E-6</v>
      </c>
    </row>
    <row r="55" spans="1:34" x14ac:dyDescent="0.2">
      <c r="A55" s="65" t="s">
        <v>40</v>
      </c>
      <c r="B55" s="66"/>
      <c r="C55" s="67">
        <v>45060.625999999997</v>
      </c>
      <c r="D55" s="67"/>
      <c r="E55" s="65">
        <f>(C55-C$7)/C$8</f>
        <v>-9423.9905996687139</v>
      </c>
      <c r="F55" s="6">
        <f>ROUND(2*E55,0)/2</f>
        <v>-9424</v>
      </c>
      <c r="G55" s="3">
        <f>C55-(C$7+F55*C$8)</f>
        <v>5.4409958756878041E-3</v>
      </c>
      <c r="I55" s="3">
        <f>+G55</f>
        <v>5.4409958756878041E-3</v>
      </c>
      <c r="O55" s="6">
        <f>R$2+R$3*F55+R$4*F55^2+R$5*SIN(RADIANS(R$6*F55+R$7))</f>
        <v>6.6828378971003442E-3</v>
      </c>
      <c r="P55" s="134">
        <f>C55-15018.5</f>
        <v>30042.125999999997</v>
      </c>
      <c r="Q55" s="6">
        <f>+(G55-O55)^2</f>
        <v>1.5421716061459837E-6</v>
      </c>
    </row>
    <row r="56" spans="1:34" x14ac:dyDescent="0.2">
      <c r="A56" s="65" t="s">
        <v>57</v>
      </c>
      <c r="B56" s="68"/>
      <c r="C56" s="67">
        <v>45404.440300000002</v>
      </c>
      <c r="D56" s="67"/>
      <c r="E56" s="65">
        <f>(C56-C$7)/C$8</f>
        <v>-8829.987517581294</v>
      </c>
      <c r="F56" s="6">
        <f>ROUND(2*E56,0)/2</f>
        <v>-8830</v>
      </c>
      <c r="G56" s="3">
        <f>C56-(C$7+F56*C$8)</f>
        <v>7.2249356599058956E-3</v>
      </c>
      <c r="J56" s="3">
        <f>G56</f>
        <v>7.2249356599058956E-3</v>
      </c>
      <c r="O56" s="6">
        <f>R$2+R$3*F56+R$4*F56^2+R$5*SIN(RADIANS(R$6*F56+R$7))</f>
        <v>7.8989496800779529E-3</v>
      </c>
      <c r="P56" s="134">
        <f>C56-15018.5</f>
        <v>30385.940300000002</v>
      </c>
      <c r="Q56" s="6">
        <f>+(G56-O56)^2</f>
        <v>4.5429489938849845E-7</v>
      </c>
      <c r="AC56" s="3" t="s">
        <v>56</v>
      </c>
      <c r="AH56" s="3" t="s">
        <v>53</v>
      </c>
    </row>
    <row r="57" spans="1:34" x14ac:dyDescent="0.2">
      <c r="A57" s="65" t="s">
        <v>40</v>
      </c>
      <c r="B57" s="66"/>
      <c r="C57" s="67">
        <v>45405.618999999999</v>
      </c>
      <c r="D57" s="67"/>
      <c r="E57" s="65">
        <f>(C57-C$7)/C$8</f>
        <v>-8827.9510943352143</v>
      </c>
      <c r="F57" s="6">
        <f>ROUND(2*E57,0)/2</f>
        <v>-8828</v>
      </c>
      <c r="G57" s="3">
        <f>C57-(C$7+F57*C$8)</f>
        <v>2.8307036460319068E-2</v>
      </c>
      <c r="I57" s="3">
        <f>+G57</f>
        <v>2.8307036460319068E-2</v>
      </c>
      <c r="O57" s="6">
        <f>R$2+R$3*F57+R$4*F57^2+R$5*SIN(RADIANS(R$6*F57+R$7))</f>
        <v>7.9028610584040634E-3</v>
      </c>
      <c r="P57" s="134">
        <f>C57-15018.5</f>
        <v>30387.118999999999</v>
      </c>
      <c r="Q57" s="6">
        <f>+(G57-O57)^2</f>
        <v>4.1633037383211334E-4</v>
      </c>
    </row>
    <row r="58" spans="1:34" x14ac:dyDescent="0.2">
      <c r="A58" s="65" t="s">
        <v>57</v>
      </c>
      <c r="B58" s="68"/>
      <c r="C58" s="67">
        <v>45407.330999999998</v>
      </c>
      <c r="D58" s="67"/>
      <c r="E58" s="65">
        <f>(C58-C$7)/C$8</f>
        <v>-8824.9932962548755</v>
      </c>
      <c r="F58" s="6">
        <f>ROUND(2*E58,0)/2</f>
        <v>-8825</v>
      </c>
      <c r="G58" s="3">
        <f>C58-(C$7+F58*C$8)</f>
        <v>3.8801876726211049E-3</v>
      </c>
      <c r="I58" s="3">
        <f>G58</f>
        <v>3.8801876726211049E-3</v>
      </c>
      <c r="O58" s="6">
        <f>R$2+R$3*F58+R$4*F58^2+R$5*SIN(RADIANS(R$6*F58+R$7))</f>
        <v>7.9087254059131851E-3</v>
      </c>
      <c r="P58" s="134">
        <f>C58-15018.5</f>
        <v>30388.830999999998</v>
      </c>
      <c r="Q58" s="6">
        <f>+(G58-O58)^2</f>
        <v>1.6229116268558092E-5</v>
      </c>
      <c r="AC58" s="3" t="s">
        <v>49</v>
      </c>
      <c r="AH58" s="3" t="s">
        <v>53</v>
      </c>
    </row>
    <row r="59" spans="1:34" x14ac:dyDescent="0.2">
      <c r="A59" s="65" t="s">
        <v>57</v>
      </c>
      <c r="B59" s="68"/>
      <c r="C59" s="67">
        <v>45407.332000000002</v>
      </c>
      <c r="D59" s="67"/>
      <c r="E59" s="65">
        <f>(C59-C$7)/C$8</f>
        <v>-8824.9915685690739</v>
      </c>
      <c r="F59" s="6">
        <f>ROUND(2*E59,0)/2</f>
        <v>-8825</v>
      </c>
      <c r="G59" s="3">
        <f>C59-(C$7+F59*C$8)</f>
        <v>4.8801876764628105E-3</v>
      </c>
      <c r="I59" s="3">
        <f>G59</f>
        <v>4.8801876764628105E-3</v>
      </c>
      <c r="O59" s="6">
        <f>R$2+R$3*F59+R$4*F59^2+R$5*SIN(RADIANS(R$6*F59+R$7))</f>
        <v>7.9087254059131851E-3</v>
      </c>
      <c r="P59" s="134">
        <f>C59-15018.5</f>
        <v>30388.832000000002</v>
      </c>
      <c r="Q59" s="6">
        <f>+(G59-O59)^2</f>
        <v>9.1720407787044315E-6</v>
      </c>
      <c r="AC59" s="3" t="s">
        <v>49</v>
      </c>
      <c r="AH59" s="3" t="s">
        <v>53</v>
      </c>
    </row>
    <row r="60" spans="1:34" x14ac:dyDescent="0.2">
      <c r="A60" s="65" t="s">
        <v>57</v>
      </c>
      <c r="B60" s="68"/>
      <c r="C60" s="67">
        <v>45407.334999999999</v>
      </c>
      <c r="D60" s="67"/>
      <c r="E60" s="65">
        <f>(C60-C$7)/C$8</f>
        <v>-8824.9863855116964</v>
      </c>
      <c r="F60" s="6">
        <f>ROUND(2*E60,0)/2</f>
        <v>-8825</v>
      </c>
      <c r="G60" s="3">
        <f>C60-(C$7+F60*C$8)</f>
        <v>7.8801876734360121E-3</v>
      </c>
      <c r="I60" s="3">
        <f>G60</f>
        <v>7.8801876734360121E-3</v>
      </c>
      <c r="O60" s="6">
        <f>R$2+R$3*F60+R$4*F60^2+R$5*SIN(RADIANS(R$6*F60+R$7))</f>
        <v>7.9087254059131851E-3</v>
      </c>
      <c r="P60" s="134">
        <f>C60-15018.5</f>
        <v>30388.834999999999</v>
      </c>
      <c r="Q60" s="6">
        <f>+(G60-O60)^2</f>
        <v>8.1440217493869575E-10</v>
      </c>
      <c r="AC60" s="3" t="s">
        <v>49</v>
      </c>
      <c r="AH60" s="3" t="s">
        <v>53</v>
      </c>
    </row>
    <row r="61" spans="1:34" x14ac:dyDescent="0.2">
      <c r="A61" s="65" t="s">
        <v>40</v>
      </c>
      <c r="B61" s="66"/>
      <c r="C61" s="67">
        <v>45416.59</v>
      </c>
      <c r="D61" s="67"/>
      <c r="E61" s="65">
        <f>(C61-C$7)/C$8</f>
        <v>-8808.9966534827563</v>
      </c>
      <c r="F61" s="6">
        <f>ROUND(2*E61,0)/2</f>
        <v>-8809</v>
      </c>
      <c r="G61" s="3">
        <f>C61-(C$7+F61*C$8)</f>
        <v>1.9369941292097792E-3</v>
      </c>
      <c r="I61" s="3">
        <f>+G61</f>
        <v>1.9369941292097792E-3</v>
      </c>
      <c r="O61" s="6">
        <f>R$2+R$3*F61+R$4*F61^2+R$5*SIN(RADIANS(R$6*F61+R$7))</f>
        <v>7.9399465142398536E-3</v>
      </c>
      <c r="P61" s="134">
        <f>C61-15018.5</f>
        <v>30398.089999999997</v>
      </c>
      <c r="Q61" s="6">
        <f>+(G61-O61)^2</f>
        <v>3.603543733693826E-5</v>
      </c>
    </row>
    <row r="62" spans="1:34" x14ac:dyDescent="0.2">
      <c r="A62" s="65" t="s">
        <v>40</v>
      </c>
      <c r="B62" s="66"/>
      <c r="C62" s="67">
        <v>45762.732000000004</v>
      </c>
      <c r="D62" s="67"/>
      <c r="E62" s="65">
        <f>(C62-C$7)/C$8</f>
        <v>-8210.9720371712647</v>
      </c>
      <c r="F62" s="6">
        <f>ROUND(2*E62,0)/2</f>
        <v>-8211</v>
      </c>
      <c r="G62" s="3">
        <f>C62-(C$7+F62*C$8)</f>
        <v>1.6185135529667605E-2</v>
      </c>
      <c r="I62" s="3">
        <f>+G62</f>
        <v>1.6185135529667605E-2</v>
      </c>
      <c r="O62" s="6">
        <f>R$2+R$3*F62+R$4*F62^2+R$5*SIN(RADIANS(R$6*F62+R$7))</f>
        <v>9.0300320913451245E-3</v>
      </c>
      <c r="P62" s="134">
        <f>C62-15018.5</f>
        <v>30744.232000000004</v>
      </c>
      <c r="Q62" s="6">
        <f>+(G62-O62)^2</f>
        <v>5.1195505213094179E-5</v>
      </c>
    </row>
    <row r="63" spans="1:34" x14ac:dyDescent="0.2">
      <c r="A63" s="65" t="s">
        <v>59</v>
      </c>
      <c r="B63" s="68"/>
      <c r="C63" s="67">
        <v>46164.417000000001</v>
      </c>
      <c r="D63" s="67"/>
      <c r="E63" s="65">
        <f>(C63-C$7)/C$8</f>
        <v>-7516.9865687707943</v>
      </c>
      <c r="F63" s="6">
        <f>ROUND(2*E63,0)/2</f>
        <v>-7517</v>
      </c>
      <c r="G63" s="3">
        <f>C63-(C$7+F63*C$8)</f>
        <v>7.7741156710544601E-3</v>
      </c>
      <c r="I63" s="3">
        <f>G63</f>
        <v>7.7741156710544601E-3</v>
      </c>
      <c r="O63" s="6">
        <f>R$2+R$3*F63+R$4*F63^2+R$5*SIN(RADIANS(R$6*F63+R$7))</f>
        <v>1.0060225423911353E-2</v>
      </c>
      <c r="P63" s="134">
        <f>C63-15018.5</f>
        <v>31145.917000000001</v>
      </c>
      <c r="Q63" s="6">
        <f>+(G63-O63)^2</f>
        <v>5.2262978021074035E-6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65" t="s">
        <v>40</v>
      </c>
      <c r="B64" s="66"/>
      <c r="C64" s="67">
        <v>46413.881999999998</v>
      </c>
      <c r="D64" s="67"/>
      <c r="E64" s="65">
        <f>(C64-C$7)/C$8</f>
        <v>-7085.9894320230396</v>
      </c>
      <c r="F64" s="6">
        <f>ROUND(2*E64,0)/2</f>
        <v>-7086</v>
      </c>
      <c r="G64" s="3">
        <f>C64-(C$7+F64*C$8)</f>
        <v>6.1168396423454396E-3</v>
      </c>
      <c r="I64" s="3">
        <f>+G64</f>
        <v>6.1168396423454396E-3</v>
      </c>
      <c r="O64" s="6">
        <f>R$2+R$3*F64+R$4*F64^2+R$5*SIN(RADIANS(R$6*F64+R$7))</f>
        <v>1.0543457345602856E-2</v>
      </c>
      <c r="P64" s="134">
        <f>C64-15018.5</f>
        <v>31395.381999999998</v>
      </c>
      <c r="Q64" s="6">
        <f>+(G64-O64)^2</f>
        <v>1.9594944290791965E-5</v>
      </c>
    </row>
    <row r="65" spans="1:34" x14ac:dyDescent="0.2">
      <c r="A65" s="65" t="s">
        <v>40</v>
      </c>
      <c r="B65" s="66"/>
      <c r="C65" s="67">
        <v>46441.665000000001</v>
      </c>
      <c r="D65" s="67"/>
      <c r="E65" s="65">
        <f>(C65-C$7)/C$8</f>
        <v>-7037.9891375918996</v>
      </c>
      <c r="F65" s="6">
        <f>ROUND(2*E65,0)/2</f>
        <v>-7038</v>
      </c>
      <c r="G65" s="3">
        <f>C65-(C$7+F65*C$8)</f>
        <v>6.2872590206097811E-3</v>
      </c>
      <c r="I65" s="3">
        <f>+G65</f>
        <v>6.2872590206097811E-3</v>
      </c>
      <c r="O65" s="6">
        <f>R$2+R$3*F65+R$4*F65^2+R$5*SIN(RADIANS(R$6*F65+R$7))</f>
        <v>1.0589052671512066E-2</v>
      </c>
      <c r="P65" s="134">
        <f>C65-15018.5</f>
        <v>31423.165000000001</v>
      </c>
      <c r="Q65" s="6">
        <f>+(G65-O65)^2</f>
        <v>1.850542861494321E-5</v>
      </c>
    </row>
    <row r="66" spans="1:34" x14ac:dyDescent="0.2">
      <c r="A66" s="65" t="s">
        <v>40</v>
      </c>
      <c r="B66" s="66"/>
      <c r="C66" s="67">
        <v>46496.66</v>
      </c>
      <c r="D66" s="67"/>
      <c r="E66" s="65">
        <f>(C66-C$7)/C$8</f>
        <v>-6942.9750573183373</v>
      </c>
      <c r="F66" s="6">
        <f>ROUND(2*E66,0)/2</f>
        <v>-6943</v>
      </c>
      <c r="G66" s="3">
        <f>C66-(C$7+F66*C$8)</f>
        <v>1.4437047371757217E-2</v>
      </c>
      <c r="I66" s="3">
        <f>+G66</f>
        <v>1.4437047371757217E-2</v>
      </c>
      <c r="O66" s="6">
        <f>R$2+R$3*F66+R$4*F66^2+R$5*SIN(RADIANS(R$6*F66+R$7))</f>
        <v>1.0674240497991858E-2</v>
      </c>
      <c r="P66" s="134">
        <f>C66-15018.5</f>
        <v>31478.160000000003</v>
      </c>
      <c r="Q66" s="6">
        <f>+(G66-O66)^2</f>
        <v>1.4158715569255836E-5</v>
      </c>
    </row>
    <row r="67" spans="1:34" x14ac:dyDescent="0.2">
      <c r="A67" s="65" t="s">
        <v>60</v>
      </c>
      <c r="B67" s="68"/>
      <c r="C67" s="67">
        <v>46505.330999999998</v>
      </c>
      <c r="D67" s="67"/>
      <c r="E67" s="65">
        <f>(C67-C$7)/C$8</f>
        <v>-6927.9942937934438</v>
      </c>
      <c r="F67" s="6">
        <f>ROUND(2*E67,0)/2</f>
        <v>-6928</v>
      </c>
      <c r="G67" s="3">
        <f>C67-(C$7+F67*C$8)</f>
        <v>3.3028034231392667E-3</v>
      </c>
      <c r="I67" s="3">
        <f>G67</f>
        <v>3.3028034231392667E-3</v>
      </c>
      <c r="O67" s="6">
        <f>R$2+R$3*F67+R$4*F67^2+R$5*SIN(RADIANS(R$6*F67+R$7))</f>
        <v>1.068707155583988E-2</v>
      </c>
      <c r="P67" s="134">
        <f>C67-15018.5</f>
        <v>31486.830999999998</v>
      </c>
      <c r="Q67" s="6">
        <f>+(G67-O67)^2</f>
        <v>5.4527415855617813E-5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65" t="s">
        <v>40</v>
      </c>
      <c r="B68" s="66"/>
      <c r="C68" s="67">
        <v>46804.591999999997</v>
      </c>
      <c r="D68" s="67"/>
      <c r="E68" s="65">
        <f>(C68-C$7)/C$8</f>
        <v>-6410.9653152182091</v>
      </c>
      <c r="F68" s="6">
        <f>ROUND(2*E68,0)/2</f>
        <v>-6411</v>
      </c>
      <c r="G68" s="3">
        <f>C68-(C$7+F68*C$8)</f>
        <v>2.0075862114026677E-2</v>
      </c>
      <c r="I68" s="3">
        <f>+G68</f>
        <v>2.0075862114026677E-2</v>
      </c>
      <c r="O68" s="6">
        <f>R$2+R$3*F68+R$4*F68^2+R$5*SIN(RADIANS(R$6*F68+R$7))</f>
        <v>1.1022558014672543E-2</v>
      </c>
      <c r="P68" s="134">
        <f>C68-15018.5</f>
        <v>31786.091999999997</v>
      </c>
      <c r="Q68" s="6">
        <f>+(G68-O68)^2</f>
        <v>8.1962315115382368E-5</v>
      </c>
    </row>
    <row r="69" spans="1:34" x14ac:dyDescent="0.2">
      <c r="A69" s="65" t="s">
        <v>40</v>
      </c>
      <c r="B69" s="66"/>
      <c r="C69" s="67">
        <v>46820.786999999997</v>
      </c>
      <c r="D69" s="67"/>
      <c r="E69" s="65">
        <f>(C69-C$7)/C$8</f>
        <v>-6382.9854437747999</v>
      </c>
      <c r="F69" s="6">
        <f>ROUND(2*E69,0)/2</f>
        <v>-6383</v>
      </c>
      <c r="G69" s="3">
        <f>C69-(C$7+F69*C$8)</f>
        <v>8.4252734159235843E-3</v>
      </c>
      <c r="I69" s="3">
        <f>+G69</f>
        <v>8.4252734159235843E-3</v>
      </c>
      <c r="O69" s="6">
        <f>R$2+R$3*F69+R$4*F69^2+R$5*SIN(RADIANS(R$6*F69+R$7))</f>
        <v>1.1034655292846043E-2</v>
      </c>
      <c r="P69" s="134">
        <f>C69-15018.5</f>
        <v>31802.286999999997</v>
      </c>
      <c r="Q69" s="6">
        <f>+(G69-O69)^2</f>
        <v>6.8088737796113757E-6</v>
      </c>
    </row>
    <row r="70" spans="1:34" x14ac:dyDescent="0.2">
      <c r="A70" s="65" t="s">
        <v>40</v>
      </c>
      <c r="B70" s="66"/>
      <c r="C70" s="67">
        <v>47161.722999999998</v>
      </c>
      <c r="D70" s="67"/>
      <c r="E70" s="65">
        <f>(C70-C$7)/C$8</f>
        <v>-5793.9551597099608</v>
      </c>
      <c r="F70" s="6">
        <f>ROUND(2*E70,0)/2</f>
        <v>-5794</v>
      </c>
      <c r="G70" s="3">
        <f>C70-(C$7+F70*C$8)</f>
        <v>2.5953961179766338E-2</v>
      </c>
      <c r="I70" s="3">
        <f>+G70</f>
        <v>2.5953961179766338E-2</v>
      </c>
      <c r="O70" s="6">
        <f>R$2+R$3*F70+R$4*F70^2+R$5*SIN(RADIANS(R$6*F70+R$7))</f>
        <v>1.1139304487741723E-2</v>
      </c>
      <c r="P70" s="134">
        <f>C70-15018.5</f>
        <v>32143.222999999998</v>
      </c>
      <c r="Q70" s="6">
        <f>+(G70-O70)^2</f>
        <v>2.1947405290254971E-4</v>
      </c>
    </row>
    <row r="71" spans="1:34" x14ac:dyDescent="0.2">
      <c r="A71" s="65" t="s">
        <v>40</v>
      </c>
      <c r="B71" s="66"/>
      <c r="C71" s="67">
        <v>47197.595999999998</v>
      </c>
      <c r="D71" s="67"/>
      <c r="E71" s="65">
        <f>(C71-C$7)/C$8</f>
        <v>-5731.9778872005818</v>
      </c>
      <c r="F71" s="6">
        <f>ROUND(2*E71,0)/2</f>
        <v>-5732</v>
      </c>
      <c r="G71" s="3">
        <f>C71-(C$7+F71*C$8)</f>
        <v>1.2799086201994214E-2</v>
      </c>
      <c r="I71" s="3">
        <f>+G71</f>
        <v>1.2799086201994214E-2</v>
      </c>
      <c r="O71" s="6">
        <f>R$2+R$3*F71+R$4*F71^2+R$5*SIN(RADIANS(R$6*F71+R$7))</f>
        <v>1.1133472453257524E-2</v>
      </c>
      <c r="P71" s="134">
        <f>C71-15018.5</f>
        <v>32179.095999999998</v>
      </c>
      <c r="Q71" s="6">
        <f>+(G71-O71)^2</f>
        <v>2.7742691599806912E-6</v>
      </c>
    </row>
    <row r="72" spans="1:34" x14ac:dyDescent="0.2">
      <c r="A72" s="65" t="s">
        <v>61</v>
      </c>
      <c r="B72" s="68"/>
      <c r="C72" s="67">
        <v>47207.42</v>
      </c>
      <c r="D72" s="67"/>
      <c r="E72" s="65">
        <f>(C72-C$7)/C$8</f>
        <v>-5715.0051019545144</v>
      </c>
      <c r="F72" s="6">
        <f>ROUND(2*E72,0)/2</f>
        <v>-5715</v>
      </c>
      <c r="G72" s="3">
        <f>C72-(C$7+F72*C$8)</f>
        <v>-2.9530569299822673E-3</v>
      </c>
      <c r="I72" s="3">
        <f>G72</f>
        <v>-2.9530569299822673E-3</v>
      </c>
      <c r="O72" s="6">
        <f>R$2+R$3*F72+R$4*F72^2+R$5*SIN(RADIANS(R$6*F72+R$7))</f>
        <v>1.1131308660646624E-2</v>
      </c>
      <c r="P72" s="134">
        <f>C72-15018.5</f>
        <v>32188.92</v>
      </c>
      <c r="Q72" s="6">
        <f>+(G72-O72)^2</f>
        <v>1.9836935409049111E-4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65" t="s">
        <v>63</v>
      </c>
      <c r="B73" s="68"/>
      <c r="C73" s="67">
        <v>47207.44</v>
      </c>
      <c r="D73" s="67"/>
      <c r="E73" s="65">
        <f>(C73-C$7)/C$8</f>
        <v>-5714.9705482386153</v>
      </c>
      <c r="F73" s="6">
        <f>ROUND(2*E73,0)/2</f>
        <v>-5715</v>
      </c>
      <c r="G73" s="3">
        <f>C73-(C$7+F73*C$8)</f>
        <v>1.7046943074092269E-2</v>
      </c>
      <c r="I73" s="3">
        <f>G73</f>
        <v>1.7046943074092269E-2</v>
      </c>
      <c r="O73" s="6">
        <f>R$2+R$3*F73+R$4*F73^2+R$5*SIN(RADIANS(R$6*F73+R$7))</f>
        <v>1.1131308660646624E-2</v>
      </c>
      <c r="P73" s="134">
        <f>C73-15018.5</f>
        <v>32188.940000000002</v>
      </c>
      <c r="Q73" s="6">
        <f>+(G73-O73)^2</f>
        <v>3.4994730513542402E-5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65" t="s">
        <v>63</v>
      </c>
      <c r="B74" s="68"/>
      <c r="C74" s="67">
        <v>47210.326999999997</v>
      </c>
      <c r="D74" s="67"/>
      <c r="E74" s="65">
        <f>(C74-C$7)/C$8</f>
        <v>-5709.9827193496385</v>
      </c>
      <c r="F74" s="6">
        <f>ROUND(2*E74,0)/2</f>
        <v>-5710</v>
      </c>
      <c r="G74" s="3">
        <f>C74-(C$7+F74*C$8)</f>
        <v>1.0002195085689891E-2</v>
      </c>
      <c r="I74" s="3">
        <f>G74</f>
        <v>1.0002195085689891E-2</v>
      </c>
      <c r="O74" s="6">
        <f>R$2+R$3*F74+R$4*F74^2+R$5*SIN(RADIANS(R$6*F74+R$7))</f>
        <v>1.1130625984556046E-2</v>
      </c>
      <c r="P74" s="134">
        <f>C74-15018.5</f>
        <v>32191.826999999997</v>
      </c>
      <c r="Q74" s="6">
        <f>+(G74-O74)^2</f>
        <v>1.2733562935158781E-6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65" t="s">
        <v>63</v>
      </c>
      <c r="B75" s="68"/>
      <c r="C75" s="67">
        <v>47214.379000000001</v>
      </c>
      <c r="D75" s="67"/>
      <c r="E75" s="65">
        <f>(C75-C$7)/C$8</f>
        <v>-5702.9821365099478</v>
      </c>
      <c r="F75" s="6">
        <f>ROUND(2*E75,0)/2</f>
        <v>-5703</v>
      </c>
      <c r="G75" s="3">
        <f>C75-(C$7+F75*C$8)</f>
        <v>1.0339547916373704E-2</v>
      </c>
      <c r="I75" s="3">
        <f>G75</f>
        <v>1.0339547916373704E-2</v>
      </c>
      <c r="O75" s="6">
        <f>R$2+R$3*F75+R$4*F75^2+R$5*SIN(RADIANS(R$6*F75+R$7))</f>
        <v>1.1129634904207838E-2</v>
      </c>
      <c r="P75" s="134">
        <f>C75-15018.5</f>
        <v>32195.879000000001</v>
      </c>
      <c r="Q75" s="6">
        <f>+(G75-O75)^2</f>
        <v>6.2423744834481588E-7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65" t="s">
        <v>61</v>
      </c>
      <c r="B76" s="68"/>
      <c r="C76" s="67">
        <v>47232.330999999998</v>
      </c>
      <c r="D76" s="67"/>
      <c r="E76" s="65">
        <f>(C76-C$7)/C$8</f>
        <v>-5671.9667211254464</v>
      </c>
      <c r="F76" s="6">
        <f>ROUND(2*E76,0)/2</f>
        <v>-5672</v>
      </c>
      <c r="G76" s="3">
        <f>C76-(C$7+F76*C$8)</f>
        <v>1.926211042155046E-2</v>
      </c>
      <c r="I76" s="3">
        <f>G76</f>
        <v>1.926211042155046E-2</v>
      </c>
      <c r="O76" s="6">
        <f>R$2+R$3*F76+R$4*F76^2+R$5*SIN(RADIANS(R$6*F76+R$7))</f>
        <v>1.112475026933649E-2</v>
      </c>
      <c r="P76" s="134">
        <f>C76-15018.5</f>
        <v>32213.830999999998</v>
      </c>
      <c r="Q76" s="6">
        <f>+(G76-O76)^2</f>
        <v>6.6216630246839774E-5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65" t="s">
        <v>61</v>
      </c>
      <c r="B77" s="68"/>
      <c r="C77" s="67">
        <v>47233.474999999999</v>
      </c>
      <c r="D77" s="67"/>
      <c r="E77" s="65">
        <f>(C77-C$7)/C$8</f>
        <v>-5669.9902485764333</v>
      </c>
      <c r="F77" s="6">
        <f>ROUND(2*E77,0)/2</f>
        <v>-5670</v>
      </c>
      <c r="G77" s="3">
        <f>C77-(C$7+F77*C$8)</f>
        <v>5.6442112327204086E-3</v>
      </c>
      <c r="I77" s="3">
        <f>G77</f>
        <v>5.6442112327204086E-3</v>
      </c>
      <c r="O77" s="6">
        <f>R$2+R$3*F77+R$4*F77^2+R$5*SIN(RADIANS(R$6*F77+R$7))</f>
        <v>1.11244073644275E-2</v>
      </c>
      <c r="P77" s="134">
        <f>C77-15018.5</f>
        <v>32214.974999999999</v>
      </c>
      <c r="Q77" s="6">
        <f>+(G77-O77)^2</f>
        <v>3.0032549641977365E-5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65" t="s">
        <v>64</v>
      </c>
      <c r="B78" s="68"/>
      <c r="C78" s="67">
        <v>47527.506999999998</v>
      </c>
      <c r="D78" s="67"/>
      <c r="E78" s="65">
        <f>(C78-C$7)/C$8</f>
        <v>-5161.9953390211158</v>
      </c>
      <c r="F78" s="6">
        <f>ROUND(2*E78,0)/2</f>
        <v>-5162</v>
      </c>
      <c r="G78" s="3">
        <f>C78-(C$7+F78*C$8)</f>
        <v>2.6978162932209671E-3</v>
      </c>
      <c r="I78" s="3">
        <f>G78</f>
        <v>2.6978162932209671E-3</v>
      </c>
      <c r="O78" s="6">
        <f>R$2+R$3*F78+R$4*F78^2+R$5*SIN(RADIANS(R$6*F78+R$7))</f>
        <v>1.0928534440230064E-2</v>
      </c>
      <c r="P78" s="134">
        <f>C78-15018.5</f>
        <v>32509.006999999998</v>
      </c>
      <c r="Q78" s="6">
        <f>+(G78-O78)^2</f>
        <v>6.7744721215504873E-5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65" t="s">
        <v>40</v>
      </c>
      <c r="B79" s="66"/>
      <c r="C79" s="67">
        <v>47539.675000000003</v>
      </c>
      <c r="D79" s="67"/>
      <c r="E79" s="65">
        <f>(C79-C$7)/C$8</f>
        <v>-5140.9728582725184</v>
      </c>
      <c r="F79" s="6">
        <f>ROUND(2*E79,0)/2</f>
        <v>-5141</v>
      </c>
      <c r="G79" s="3">
        <f>C79-(C$7+F79*C$8)</f>
        <v>1.5709874773165211E-2</v>
      </c>
      <c r="I79" s="3">
        <f>+G79</f>
        <v>1.5709874773165211E-2</v>
      </c>
      <c r="O79" s="6">
        <f>R$2+R$3*F79+R$4*F79^2+R$5*SIN(RADIANS(R$6*F79+R$7))</f>
        <v>1.0915797029675281E-2</v>
      </c>
      <c r="P79" s="134">
        <f>C79-15018.5</f>
        <v>32521.175000000003</v>
      </c>
      <c r="Q79" s="6">
        <f>+(G79-O79)^2</f>
        <v>2.2983181410625501E-5</v>
      </c>
    </row>
    <row r="80" spans="1:34" x14ac:dyDescent="0.2">
      <c r="A80" s="65" t="s">
        <v>65</v>
      </c>
      <c r="B80" s="68"/>
      <c r="C80" s="67">
        <v>47566.303999999996</v>
      </c>
      <c r="D80" s="67"/>
      <c r="E80" s="65">
        <f>(C80-C$7)/C$8</f>
        <v>-5094.9663132483529</v>
      </c>
      <c r="F80" s="6">
        <f>ROUND(2*E80,0)/2</f>
        <v>-5095</v>
      </c>
      <c r="G80" s="3">
        <f>C80-(C$7+F80*C$8)</f>
        <v>1.9498193338222336E-2</v>
      </c>
      <c r="I80" s="3">
        <f>G80</f>
        <v>1.9498193338222336E-2</v>
      </c>
      <c r="O80" s="6">
        <f>R$2+R$3*F80+R$4*F80^2+R$5*SIN(RADIANS(R$6*F80+R$7))</f>
        <v>1.0886620251650006E-2</v>
      </c>
      <c r="P80" s="134">
        <f>C80-15018.5</f>
        <v>32547.803999999996</v>
      </c>
      <c r="Q80" s="6">
        <f>+(G80-O80)^2</f>
        <v>7.4159191025376892E-5</v>
      </c>
      <c r="AC80" s="3" t="s">
        <v>49</v>
      </c>
      <c r="AD80" s="3">
        <v>11</v>
      </c>
      <c r="AF80" s="3" t="s">
        <v>62</v>
      </c>
      <c r="AH80" s="3" t="s">
        <v>44</v>
      </c>
    </row>
    <row r="81" spans="1:34" x14ac:dyDescent="0.2">
      <c r="A81" s="65" t="s">
        <v>65</v>
      </c>
      <c r="B81" s="68"/>
      <c r="C81" s="67">
        <v>47592.345999999998</v>
      </c>
      <c r="D81" s="67"/>
      <c r="E81" s="65">
        <f>(C81-C$7)/C$8</f>
        <v>-5049.9739197855997</v>
      </c>
      <c r="F81" s="6">
        <f>ROUND(2*E81,0)/2</f>
        <v>-5050</v>
      </c>
      <c r="G81" s="3">
        <f>C81-(C$7+F81*C$8)</f>
        <v>1.5095461501914542E-2</v>
      </c>
      <c r="I81" s="3">
        <f>G81</f>
        <v>1.5095461501914542E-2</v>
      </c>
      <c r="O81" s="6">
        <f>R$2+R$3*F81+R$4*F81^2+R$5*SIN(RADIANS(R$6*F81+R$7))</f>
        <v>1.0856386864595623E-2</v>
      </c>
      <c r="P81" s="134">
        <f>C81-15018.5</f>
        <v>32573.845999999998</v>
      </c>
      <c r="Q81" s="6">
        <f>+(G81-O81)^2</f>
        <v>1.7969753780760524E-5</v>
      </c>
      <c r="AC81" s="3" t="s">
        <v>49</v>
      </c>
      <c r="AD81" s="3">
        <v>9</v>
      </c>
      <c r="AF81" s="3" t="s">
        <v>62</v>
      </c>
      <c r="AH81" s="3" t="s">
        <v>44</v>
      </c>
    </row>
    <row r="82" spans="1:34" x14ac:dyDescent="0.2">
      <c r="A82" s="65" t="s">
        <v>65</v>
      </c>
      <c r="B82" s="68"/>
      <c r="C82" s="67">
        <v>47614.34</v>
      </c>
      <c r="D82" s="67"/>
      <c r="E82" s="65">
        <f>(C82-C$7)/C$8</f>
        <v>-5011.9751984193572</v>
      </c>
      <c r="F82" s="6">
        <f>ROUND(2*E82,0)/2</f>
        <v>-5012</v>
      </c>
      <c r="G82" s="3">
        <f>C82-(C$7+F82*C$8)</f>
        <v>1.4355376843013801E-2</v>
      </c>
      <c r="I82" s="3">
        <f>G82</f>
        <v>1.4355376843013801E-2</v>
      </c>
      <c r="O82" s="6">
        <f>R$2+R$3*F82+R$4*F82^2+R$5*SIN(RADIANS(R$6*F82+R$7))</f>
        <v>1.0829558123874008E-2</v>
      </c>
      <c r="P82" s="134">
        <f>C82-15018.5</f>
        <v>32595.839999999997</v>
      </c>
      <c r="Q82" s="6">
        <f>+(G82-O82)^2</f>
        <v>1.243139764023657E-5</v>
      </c>
    </row>
    <row r="83" spans="1:34" x14ac:dyDescent="0.2">
      <c r="A83" s="65" t="s">
        <v>66</v>
      </c>
      <c r="B83" s="68"/>
      <c r="C83" s="67">
        <v>47912.423000000003</v>
      </c>
      <c r="D83" s="67"/>
      <c r="E83" s="65">
        <f>(C83-C$7)/C$8</f>
        <v>-4496.9814337101388</v>
      </c>
      <c r="F83" s="6">
        <f>ROUND(2*E83,0)/2</f>
        <v>-4497</v>
      </c>
      <c r="G83" s="3">
        <f>C83-(C$7+F83*C$8)</f>
        <v>1.0746334730356466E-2</v>
      </c>
      <c r="I83" s="3">
        <f>G83</f>
        <v>1.0746334730356466E-2</v>
      </c>
      <c r="O83" s="6">
        <f>R$2+R$3*F83+R$4*F83^2+R$5*SIN(RADIANS(R$6*F83+R$7))</f>
        <v>1.0350866392533974E-2</v>
      </c>
      <c r="P83" s="134">
        <f>C83-15018.5</f>
        <v>32893.923000000003</v>
      </c>
      <c r="Q83" s="6">
        <f>+(G83-O83)^2</f>
        <v>1.5639520622008444E-7</v>
      </c>
      <c r="AC83" s="3" t="s">
        <v>49</v>
      </c>
      <c r="AD83" s="3">
        <v>11</v>
      </c>
      <c r="AF83" s="3" t="s">
        <v>70</v>
      </c>
      <c r="AH83" s="3" t="s">
        <v>44</v>
      </c>
    </row>
    <row r="84" spans="1:34" x14ac:dyDescent="0.2">
      <c r="A84" s="65" t="s">
        <v>66</v>
      </c>
      <c r="B84" s="68"/>
      <c r="C84" s="67">
        <v>47941.353999999999</v>
      </c>
      <c r="D84" s="67"/>
      <c r="E84" s="65">
        <f>(C84-C$7)/C$8</f>
        <v>-4446.9977559868184</v>
      </c>
      <c r="F84" s="6">
        <f>ROUND(2*E84,0)/2</f>
        <v>-4447</v>
      </c>
      <c r="G84" s="3">
        <f>C84-(C$7+F84*C$8)</f>
        <v>1.2988549133297056E-3</v>
      </c>
      <c r="I84" s="3">
        <f>G84</f>
        <v>1.2988549133297056E-3</v>
      </c>
      <c r="O84" s="6">
        <f>R$2+R$3*F84+R$4*F84^2+R$5*SIN(RADIANS(R$6*F84+R$7))</f>
        <v>1.0293235472581319E-2</v>
      </c>
      <c r="P84" s="134">
        <f>C84-15018.5</f>
        <v>32922.853999999999</v>
      </c>
      <c r="Q84" s="6">
        <f>+(G84-O84)^2</f>
        <v>8.0898881644643369E-5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65" t="s">
        <v>67</v>
      </c>
      <c r="B85" s="68"/>
      <c r="C85" s="67">
        <v>47945.413</v>
      </c>
      <c r="D85" s="67"/>
      <c r="E85" s="65">
        <f>(C85-C$7)/C$8</f>
        <v>-4439.9850793465694</v>
      </c>
      <c r="F85" s="6">
        <f>ROUND(2*E85,0)/2</f>
        <v>-4440</v>
      </c>
      <c r="G85" s="3">
        <f>C85-(C$7+F85*C$8)</f>
        <v>8.636207741801627E-3</v>
      </c>
      <c r="I85" s="3">
        <f>G85</f>
        <v>8.636207741801627E-3</v>
      </c>
      <c r="O85" s="6">
        <f>R$2+R$3*F85+R$4*F85^2+R$5*SIN(RADIANS(R$6*F85+R$7))</f>
        <v>1.0285013640444114E-2</v>
      </c>
      <c r="P85" s="134">
        <f>C85-15018.5</f>
        <v>32926.913</v>
      </c>
      <c r="Q85" s="6">
        <f>+(G85-O85)^2</f>
        <v>2.7185608913982578E-6</v>
      </c>
      <c r="AC85" s="3" t="s">
        <v>49</v>
      </c>
      <c r="AD85" s="3">
        <v>10</v>
      </c>
      <c r="AF85" s="3" t="s">
        <v>62</v>
      </c>
      <c r="AH85" s="3" t="s">
        <v>44</v>
      </c>
    </row>
    <row r="86" spans="1:34" x14ac:dyDescent="0.2">
      <c r="A86" s="65" t="s">
        <v>66</v>
      </c>
      <c r="B86" s="68"/>
      <c r="C86" s="67">
        <v>47945.413</v>
      </c>
      <c r="D86" s="67"/>
      <c r="E86" s="65">
        <f>(C86-C$7)/C$8</f>
        <v>-4439.9850793465694</v>
      </c>
      <c r="F86" s="6">
        <f>ROUND(2*E86,0)/2</f>
        <v>-4440</v>
      </c>
      <c r="G86" s="3">
        <f>C86-(C$7+F86*C$8)</f>
        <v>8.636207741801627E-3</v>
      </c>
      <c r="I86" s="3">
        <f>G86</f>
        <v>8.636207741801627E-3</v>
      </c>
      <c r="O86" s="6">
        <f>R$2+R$3*F86+R$4*F86^2+R$5*SIN(RADIANS(R$6*F86+R$7))</f>
        <v>1.0285013640444114E-2</v>
      </c>
      <c r="P86" s="134">
        <f>C86-15018.5</f>
        <v>32926.913</v>
      </c>
      <c r="Q86" s="6">
        <f>+(G86-O86)^2</f>
        <v>2.7185608913982578E-6</v>
      </c>
      <c r="AC86" s="3" t="s">
        <v>49</v>
      </c>
      <c r="AD86" s="3">
        <v>7</v>
      </c>
      <c r="AF86" s="3" t="s">
        <v>62</v>
      </c>
      <c r="AH86" s="3" t="s">
        <v>44</v>
      </c>
    </row>
    <row r="87" spans="1:34" x14ac:dyDescent="0.2">
      <c r="A87" s="65" t="s">
        <v>40</v>
      </c>
      <c r="B87" s="66"/>
      <c r="C87" s="67">
        <v>47950.624000000003</v>
      </c>
      <c r="D87" s="67"/>
      <c r="E87" s="65">
        <f>(C87-C$7)/C$8</f>
        <v>-4430.982108670948</v>
      </c>
      <c r="F87" s="6">
        <f>ROUND(2*E87,0)/2</f>
        <v>-4431</v>
      </c>
      <c r="G87" s="3">
        <f>C87-(C$7+F87*C$8)</f>
        <v>1.0355661375797354E-2</v>
      </c>
      <c r="I87" s="3">
        <f>+G87</f>
        <v>1.0355661375797354E-2</v>
      </c>
      <c r="O87" s="6">
        <f>R$2+R$3*F87+R$4*F87^2+R$5*SIN(RADIANS(R$6*F87+R$7))</f>
        <v>1.0274387505291992E-2</v>
      </c>
      <c r="P87" s="134">
        <f>C87-15018.5</f>
        <v>32932.124000000003</v>
      </c>
      <c r="Q87" s="6">
        <f>+(G87-O87)^2</f>
        <v>6.6054420269223513E-9</v>
      </c>
      <c r="AC87" s="3" t="s">
        <v>49</v>
      </c>
      <c r="AD87" s="3">
        <v>7</v>
      </c>
      <c r="AF87" s="3" t="s">
        <v>62</v>
      </c>
      <c r="AH87" s="3" t="s">
        <v>44</v>
      </c>
    </row>
    <row r="88" spans="1:34" x14ac:dyDescent="0.2">
      <c r="A88" s="65" t="s">
        <v>66</v>
      </c>
      <c r="B88" s="68"/>
      <c r="C88" s="67">
        <v>47956.413</v>
      </c>
      <c r="D88" s="67"/>
      <c r="E88" s="65">
        <f>(C88-C$7)/C$8</f>
        <v>-4420.9805356060633</v>
      </c>
      <c r="F88" s="6">
        <f>ROUND(2*E88,0)/2</f>
        <v>-4421</v>
      </c>
      <c r="G88" s="3">
        <f>C88-(C$7+F88*C$8)</f>
        <v>1.1266165405686479E-2</v>
      </c>
      <c r="I88" s="3">
        <f>G88</f>
        <v>1.1266165405686479E-2</v>
      </c>
      <c r="O88" s="6">
        <f>R$2+R$3*F88+R$4*F88^2+R$5*SIN(RADIANS(R$6*F88+R$7))</f>
        <v>1.0262507945491248E-2</v>
      </c>
      <c r="P88" s="134">
        <f>C88-15018.5</f>
        <v>32937.913</v>
      </c>
      <c r="Q88" s="6">
        <f>+(G88-O88)^2</f>
        <v>1.0073282974055411E-6</v>
      </c>
      <c r="AC88" s="3" t="s">
        <v>49</v>
      </c>
      <c r="AD88" s="3">
        <v>7</v>
      </c>
      <c r="AF88" s="3" t="s">
        <v>62</v>
      </c>
      <c r="AH88" s="3" t="s">
        <v>44</v>
      </c>
    </row>
    <row r="89" spans="1:34" x14ac:dyDescent="0.2">
      <c r="A89" s="65" t="s">
        <v>68</v>
      </c>
      <c r="B89" s="68"/>
      <c r="C89" s="67">
        <v>47996.351000000002</v>
      </c>
      <c r="D89" s="67"/>
      <c r="E89" s="65">
        <f>(C89-C$7)/C$8</f>
        <v>-4351.9802203416657</v>
      </c>
      <c r="F89" s="6">
        <f>ROUND(2*E89,0)/2</f>
        <v>-4352</v>
      </c>
      <c r="G89" s="3">
        <f>C89-(C$7+F89*C$8)</f>
        <v>1.1448643264884595E-2</v>
      </c>
      <c r="I89" s="3">
        <f>G89</f>
        <v>1.1448643264884595E-2</v>
      </c>
      <c r="O89" s="6">
        <f>R$2+R$3*F89+R$4*F89^2+R$5*SIN(RADIANS(R$6*F89+R$7))</f>
        <v>1.0178462021716229E-2</v>
      </c>
      <c r="P89" s="134">
        <f>C89-15018.5</f>
        <v>32977.851000000002</v>
      </c>
      <c r="Q89" s="6">
        <f>+(G89-O89)^2</f>
        <v>1.6133603904967359E-6</v>
      </c>
      <c r="AC89" s="3" t="s">
        <v>51</v>
      </c>
      <c r="AH89" s="3" t="s">
        <v>53</v>
      </c>
    </row>
    <row r="90" spans="1:34" x14ac:dyDescent="0.2">
      <c r="A90" s="65" t="s">
        <v>69</v>
      </c>
      <c r="B90" s="68"/>
      <c r="C90" s="67">
        <v>48290.381999999998</v>
      </c>
      <c r="D90" s="67"/>
      <c r="E90" s="65">
        <f>(C90-C$7)/C$8</f>
        <v>-3843.9870384721503</v>
      </c>
      <c r="F90" s="6">
        <f>ROUND(2*E90,0)/2</f>
        <v>-3844</v>
      </c>
      <c r="G90" s="3">
        <f>C90-(C$7+F90*C$8)</f>
        <v>7.5022483215434477E-3</v>
      </c>
      <c r="I90" s="3">
        <f>G90</f>
        <v>7.5022483215434477E-3</v>
      </c>
      <c r="O90" s="6">
        <f>R$2+R$3*F90+R$4*F90^2+R$5*SIN(RADIANS(R$6*F90+R$7))</f>
        <v>9.4519896915405063E-3</v>
      </c>
      <c r="P90" s="134">
        <f>C90-15018.5</f>
        <v>33271.881999999998</v>
      </c>
      <c r="Q90" s="6">
        <f>+(G90-O90)^2</f>
        <v>3.8014914098780073E-6</v>
      </c>
    </row>
    <row r="91" spans="1:34" x14ac:dyDescent="0.2">
      <c r="A91" s="65" t="s">
        <v>40</v>
      </c>
      <c r="B91" s="66"/>
      <c r="C91" s="67">
        <v>48295.588000000003</v>
      </c>
      <c r="D91" s="67"/>
      <c r="E91" s="65">
        <f>(C91-C$7)/C$8</f>
        <v>-3834.9927062254974</v>
      </c>
      <c r="F91" s="6">
        <f>ROUND(2*E91,0)/2</f>
        <v>-3835</v>
      </c>
      <c r="G91" s="3">
        <f>C91-(C$7+F91*C$8)</f>
        <v>4.2217019581585191E-3</v>
      </c>
      <c r="I91" s="3">
        <f>+G91</f>
        <v>4.2217019581585191E-3</v>
      </c>
      <c r="O91" s="6">
        <f>R$2+R$3*F91+R$4*F91^2+R$5*SIN(RADIANS(R$6*F91+R$7))</f>
        <v>9.4374788034621501E-3</v>
      </c>
      <c r="P91" s="134">
        <f>C91-15018.5</f>
        <v>33277.088000000003</v>
      </c>
      <c r="Q91" s="6">
        <f>+(G91-O91)^2</f>
        <v>2.7204328100005497E-5</v>
      </c>
    </row>
    <row r="92" spans="1:34" x14ac:dyDescent="0.2">
      <c r="A92" s="65" t="s">
        <v>71</v>
      </c>
      <c r="B92" s="68"/>
      <c r="C92" s="67">
        <v>48305.430999999997</v>
      </c>
      <c r="D92" s="67"/>
      <c r="E92" s="65">
        <f>(C92-C$7)/C$8</f>
        <v>-3817.9870949493447</v>
      </c>
      <c r="F92" s="6">
        <f>ROUND(2*E92,0)/2</f>
        <v>-3818</v>
      </c>
      <c r="G92" s="3">
        <f>C92-(C$7+F92*C$8)</f>
        <v>7.469558811862953E-3</v>
      </c>
      <c r="I92" s="3">
        <f>G92</f>
        <v>7.469558811862953E-3</v>
      </c>
      <c r="O92" s="6">
        <f>R$2+R$3*F92+R$4*F92^2+R$5*SIN(RADIANS(R$6*F92+R$7))</f>
        <v>9.409920060929125E-3</v>
      </c>
      <c r="P92" s="134">
        <f>C92-15018.5</f>
        <v>33286.930999999997</v>
      </c>
      <c r="Q92" s="6">
        <f>+(G92-O92)^2</f>
        <v>3.7650017768776354E-6</v>
      </c>
      <c r="AC92" s="3" t="s">
        <v>49</v>
      </c>
      <c r="AD92" s="3">
        <v>6</v>
      </c>
      <c r="AF92" s="3" t="s">
        <v>62</v>
      </c>
      <c r="AH92" s="3" t="s">
        <v>44</v>
      </c>
    </row>
    <row r="93" spans="1:34" x14ac:dyDescent="0.2">
      <c r="A93" s="65" t="s">
        <v>69</v>
      </c>
      <c r="B93" s="68"/>
      <c r="C93" s="67">
        <v>48330.324999999997</v>
      </c>
      <c r="D93" s="67"/>
      <c r="E93" s="65">
        <f>(C93-C$7)/C$8</f>
        <v>-3774.9780847787843</v>
      </c>
      <c r="F93" s="6">
        <f>ROUND(2*E93,0)/2</f>
        <v>-3775</v>
      </c>
      <c r="G93" s="3">
        <f>C93-(C$7+F93*C$8)</f>
        <v>1.2684726170846261E-2</v>
      </c>
      <c r="I93" s="3">
        <f>G93</f>
        <v>1.2684726170846261E-2</v>
      </c>
      <c r="O93" s="6">
        <f>R$2+R$3*F93+R$4*F93^2+R$5*SIN(RADIANS(R$6*F93+R$7))</f>
        <v>9.3393465441737079E-3</v>
      </c>
      <c r="P93" s="134">
        <f>C93-15018.5</f>
        <v>33311.824999999997</v>
      </c>
      <c r="Q93" s="6">
        <f>+(G93-O93)^2</f>
        <v>1.1191564846555791E-5</v>
      </c>
      <c r="AC93" s="3" t="s">
        <v>49</v>
      </c>
      <c r="AD93" s="3">
        <v>7</v>
      </c>
      <c r="AF93" s="3" t="s">
        <v>62</v>
      </c>
      <c r="AH93" s="3" t="s">
        <v>44</v>
      </c>
    </row>
    <row r="94" spans="1:34" x14ac:dyDescent="0.2">
      <c r="A94" s="65" t="s">
        <v>69</v>
      </c>
      <c r="B94" s="68"/>
      <c r="C94" s="67">
        <v>48345.372000000003</v>
      </c>
      <c r="D94" s="67"/>
      <c r="E94" s="65">
        <f>(C94-C$7)/C$8</f>
        <v>-3748.981596627556</v>
      </c>
      <c r="F94" s="6">
        <f>ROUND(2*E94,0)/2</f>
        <v>-3749</v>
      </c>
      <c r="G94" s="3">
        <f>C94-(C$7+F94*C$8)</f>
        <v>1.0652036675310228E-2</v>
      </c>
      <c r="I94" s="3">
        <f>G94</f>
        <v>1.0652036675310228E-2</v>
      </c>
      <c r="O94" s="6">
        <f>R$2+R$3*F94+R$4*F94^2+R$5*SIN(RADIANS(R$6*F94+R$7))</f>
        <v>9.2960765786210056E-3</v>
      </c>
      <c r="P94" s="134">
        <f>C94-15018.5</f>
        <v>33326.872000000003</v>
      </c>
      <c r="Q94" s="6">
        <f>+(G94-O94)^2</f>
        <v>1.8386277838134453E-6</v>
      </c>
      <c r="AC94" s="3" t="s">
        <v>49</v>
      </c>
      <c r="AD94" s="3">
        <v>7</v>
      </c>
      <c r="AF94" s="3" t="s">
        <v>62</v>
      </c>
      <c r="AH94" s="3" t="s">
        <v>44</v>
      </c>
    </row>
    <row r="95" spans="1:34" x14ac:dyDescent="0.2">
      <c r="A95" s="65" t="s">
        <v>69</v>
      </c>
      <c r="B95" s="68"/>
      <c r="C95" s="67">
        <v>48356.358999999997</v>
      </c>
      <c r="D95" s="67"/>
      <c r="E95" s="65">
        <f>(C95-C$7)/C$8</f>
        <v>-3729.9995128023907</v>
      </c>
      <c r="F95" s="6">
        <f>ROUND(2*E95,0)/2</f>
        <v>-3730</v>
      </c>
      <c r="G95" s="3">
        <f>C95-(C$7+F95*C$8)</f>
        <v>2.8199433290865272E-4</v>
      </c>
      <c r="I95" s="3">
        <f>G95</f>
        <v>2.8199433290865272E-4</v>
      </c>
      <c r="O95" s="6">
        <f>R$2+R$3*F95+R$4*F95^2+R$5*SIN(RADIANS(R$6*F95+R$7))</f>
        <v>9.2641736977085633E-3</v>
      </c>
      <c r="P95" s="134">
        <f>C95-15018.5</f>
        <v>33337.858999999997</v>
      </c>
      <c r="Q95" s="6">
        <f>+(G95-O95)^2</f>
        <v>8.0679546141437322E-5</v>
      </c>
      <c r="AC95" s="3" t="s">
        <v>49</v>
      </c>
      <c r="AD95" s="3">
        <v>6</v>
      </c>
      <c r="AF95" s="3" t="s">
        <v>62</v>
      </c>
      <c r="AH95" s="3" t="s">
        <v>44</v>
      </c>
    </row>
    <row r="96" spans="1:34" x14ac:dyDescent="0.2">
      <c r="A96" s="65" t="s">
        <v>72</v>
      </c>
      <c r="B96" s="68"/>
      <c r="C96" s="67">
        <v>48628.398999999998</v>
      </c>
      <c r="D96" s="67">
        <v>4.0000000000000001E-3</v>
      </c>
      <c r="E96" s="65">
        <f>(C96-C$7)/C$8</f>
        <v>-3259.9998692417262</v>
      </c>
      <c r="F96" s="6">
        <f>ROUND(2*E96,0)/2</f>
        <v>-3260</v>
      </c>
      <c r="G96" s="3">
        <f>C96-(C$7+F96*C$8)</f>
        <v>7.5684059993363917E-5</v>
      </c>
      <c r="I96" s="3">
        <f>G96</f>
        <v>7.5684059993363917E-5</v>
      </c>
      <c r="O96" s="6">
        <f>R$2+R$3*F96+R$4*F96^2+R$5*SIN(RADIANS(R$6*F96+R$7))</f>
        <v>8.4028806216060389E-3</v>
      </c>
      <c r="P96" s="134">
        <f>C96-15018.5</f>
        <v>33609.898999999998</v>
      </c>
      <c r="Q96" s="6">
        <f>+(G96-O96)^2</f>
        <v>6.9342202575733953E-5</v>
      </c>
      <c r="AC96" s="3" t="s">
        <v>49</v>
      </c>
      <c r="AD96" s="3">
        <v>8</v>
      </c>
      <c r="AF96" s="3" t="s">
        <v>62</v>
      </c>
      <c r="AH96" s="3" t="s">
        <v>44</v>
      </c>
    </row>
    <row r="97" spans="1:34" x14ac:dyDescent="0.2">
      <c r="A97" s="65" t="s">
        <v>73</v>
      </c>
      <c r="B97" s="68"/>
      <c r="C97" s="67">
        <v>48686.296000000002</v>
      </c>
      <c r="D97" s="67">
        <v>5.0000000000000001E-3</v>
      </c>
      <c r="E97" s="65">
        <f>(C97-C$7)/C$8</f>
        <v>-3159.9720447922564</v>
      </c>
      <c r="F97" s="6">
        <f>ROUND(2*E97,0)/2</f>
        <v>-3160</v>
      </c>
      <c r="G97" s="3">
        <f>C97-(C$7+F97*C$8)</f>
        <v>1.6180724429432303E-2</v>
      </c>
      <c r="I97" s="3">
        <f>G97</f>
        <v>1.6180724429432303E-2</v>
      </c>
      <c r="O97" s="6">
        <f>R$2+R$3*F97+R$4*F97^2+R$5*SIN(RADIANS(R$6*F97+R$7))</f>
        <v>8.202893838538363E-3</v>
      </c>
      <c r="P97" s="134">
        <f>C97-15018.5</f>
        <v>33667.796000000002</v>
      </c>
      <c r="Q97" s="6">
        <f>+(G97-O97)^2</f>
        <v>6.3645780937003152E-5</v>
      </c>
      <c r="AC97" s="3" t="s">
        <v>49</v>
      </c>
      <c r="AH97" s="3" t="s">
        <v>53</v>
      </c>
    </row>
    <row r="98" spans="1:34" x14ac:dyDescent="0.2">
      <c r="A98" s="65" t="s">
        <v>73</v>
      </c>
      <c r="B98" s="68"/>
      <c r="C98" s="67">
        <v>48712.324000000001</v>
      </c>
      <c r="D98" s="67"/>
      <c r="E98" s="65">
        <f>(C98-C$7)/C$8</f>
        <v>-3115.0038389306324</v>
      </c>
      <c r="F98" s="6">
        <f>ROUND(2*E98,0)/2</f>
        <v>-3115</v>
      </c>
      <c r="G98" s="3">
        <f>C98-(C$7+F98*C$8)</f>
        <v>-2.2220074097276665E-3</v>
      </c>
      <c r="I98" s="3">
        <f>G98</f>
        <v>-2.2220074097276665E-3</v>
      </c>
      <c r="O98" s="6">
        <f>R$2+R$3*F98+R$4*F98^2+R$5*SIN(RADIANS(R$6*F98+R$7))</f>
        <v>8.1111299963620345E-3</v>
      </c>
      <c r="P98" s="134">
        <f>C98-15018.5</f>
        <v>33693.824000000001</v>
      </c>
      <c r="Q98" s="6">
        <f>+(G98-O98)^2</f>
        <v>1.067737286531302E-4</v>
      </c>
      <c r="AC98" s="3" t="s">
        <v>49</v>
      </c>
      <c r="AD98" s="3">
        <v>8</v>
      </c>
      <c r="AF98" s="3" t="s">
        <v>62</v>
      </c>
      <c r="AH98" s="3" t="s">
        <v>44</v>
      </c>
    </row>
    <row r="99" spans="1:34" x14ac:dyDescent="0.2">
      <c r="A99" s="65" t="s">
        <v>74</v>
      </c>
      <c r="B99" s="68"/>
      <c r="C99" s="67">
        <v>49016.782099999997</v>
      </c>
      <c r="D99" s="67"/>
      <c r="E99" s="65">
        <f>(C99-C$7)/C$8</f>
        <v>-2588.9959045123301</v>
      </c>
      <c r="F99" s="6">
        <f>ROUND(2*E99,0)/2</f>
        <v>-2589</v>
      </c>
      <c r="G99" s="3">
        <f>C99-(C$7+F99*C$8)</f>
        <v>2.3705049170530401E-3</v>
      </c>
      <c r="J99" s="3">
        <f>G99</f>
        <v>2.3705049170530401E-3</v>
      </c>
      <c r="O99" s="6">
        <f>R$2+R$3*F99+R$4*F99^2+R$5*SIN(RADIANS(R$6*F99+R$7))</f>
        <v>6.9650229686407453E-3</v>
      </c>
      <c r="P99" s="134">
        <f>C99-15018.5</f>
        <v>33998.282099999997</v>
      </c>
      <c r="Q99" s="6">
        <f>+(G99-O99)^2</f>
        <v>2.1109596126365282E-5</v>
      </c>
      <c r="AC99" s="3" t="s">
        <v>49</v>
      </c>
      <c r="AD99" s="3">
        <v>8</v>
      </c>
      <c r="AF99" s="3" t="s">
        <v>62</v>
      </c>
      <c r="AH99" s="3" t="s">
        <v>44</v>
      </c>
    </row>
    <row r="100" spans="1:34" x14ac:dyDescent="0.2">
      <c r="A100" s="65" t="s">
        <v>74</v>
      </c>
      <c r="B100" s="68"/>
      <c r="C100" s="67">
        <v>49037.619100000004</v>
      </c>
      <c r="D100" s="67"/>
      <c r="E100" s="65">
        <f>(C100-C$7)/C$8</f>
        <v>-2552.9961156104159</v>
      </c>
      <c r="F100" s="6">
        <f>ROUND(2*E100,0)/2</f>
        <v>-2553</v>
      </c>
      <c r="G100" s="3">
        <f>C100-(C$7+F100*C$8)</f>
        <v>2.2483194552478381E-3</v>
      </c>
      <c r="J100" s="3">
        <f>G100</f>
        <v>2.2483194552478381E-3</v>
      </c>
      <c r="O100" s="6">
        <f>R$2+R$3*F100+R$4*F100^2+R$5*SIN(RADIANS(R$6*F100+R$7))</f>
        <v>6.8821400705928581E-3</v>
      </c>
      <c r="P100" s="134">
        <f>C100-15018.5</f>
        <v>34019.119100000004</v>
      </c>
      <c r="Q100" s="6">
        <f>+(G100-O100)^2</f>
        <v>2.14722934951965E-5</v>
      </c>
      <c r="AC100" s="3" t="s">
        <v>49</v>
      </c>
      <c r="AD100" s="3">
        <v>8</v>
      </c>
      <c r="AF100" s="3" t="s">
        <v>62</v>
      </c>
      <c r="AH100" s="3" t="s">
        <v>44</v>
      </c>
    </row>
    <row r="101" spans="1:34" x14ac:dyDescent="0.2">
      <c r="A101" s="65" t="s">
        <v>40</v>
      </c>
      <c r="B101" s="66"/>
      <c r="C101" s="67">
        <v>49037.624000000003</v>
      </c>
      <c r="D101" s="67"/>
      <c r="E101" s="65">
        <f>(C101-C$7)/C$8</f>
        <v>-2552.9876499500228</v>
      </c>
      <c r="F101" s="6">
        <f>ROUND(2*E101,0)/2</f>
        <v>-2553</v>
      </c>
      <c r="G101" s="3">
        <f>C101-(C$7+F101*C$8)</f>
        <v>7.1483194551547058E-3</v>
      </c>
      <c r="I101" s="3">
        <f>+G101</f>
        <v>7.1483194551547058E-3</v>
      </c>
      <c r="O101" s="6">
        <f>R$2+R$3*F101+R$4*F101^2+R$5*SIN(RADIANS(R$6*F101+R$7))</f>
        <v>6.8821400705928581E-3</v>
      </c>
      <c r="P101" s="134">
        <f>C101-15018.5</f>
        <v>34019.124000000003</v>
      </c>
      <c r="Q101" s="6">
        <f>+(G101-O101)^2</f>
        <v>7.0851464765724011E-8</v>
      </c>
      <c r="AC101" s="3" t="s">
        <v>51</v>
      </c>
      <c r="AH101" s="3" t="s">
        <v>53</v>
      </c>
    </row>
    <row r="102" spans="1:34" x14ac:dyDescent="0.2">
      <c r="A102" s="65" t="s">
        <v>40</v>
      </c>
      <c r="B102" s="66"/>
      <c r="C102" s="67">
        <v>49060.762000000002</v>
      </c>
      <c r="D102" s="67"/>
      <c r="E102" s="65">
        <f>(C102-C$7)/C$8</f>
        <v>-2513.0124560347672</v>
      </c>
      <c r="F102" s="6">
        <f>ROUND(2*E102,0)/2</f>
        <v>-2513</v>
      </c>
      <c r="G102" s="3">
        <f>C102-(C$7+F102*C$8)</f>
        <v>-7.2096643998520449E-3</v>
      </c>
      <c r="I102" s="3">
        <f>+G102</f>
        <v>-7.2096643998520449E-3</v>
      </c>
      <c r="O102" s="6">
        <f>R$2+R$3*F102+R$4*F102^2+R$5*SIN(RADIANS(R$6*F102+R$7))</f>
        <v>6.7894590917534914E-3</v>
      </c>
      <c r="P102" s="134">
        <f>C102-15018.5</f>
        <v>34042.262000000002</v>
      </c>
      <c r="Q102" s="6">
        <f>+(G102-O102)^2</f>
        <v>1.9597545853322198E-4</v>
      </c>
    </row>
    <row r="103" spans="1:34" x14ac:dyDescent="0.2">
      <c r="A103" s="65" t="s">
        <v>75</v>
      </c>
      <c r="B103" s="68"/>
      <c r="C103" s="67">
        <v>49076.404000000002</v>
      </c>
      <c r="D103" s="67">
        <v>5.0000000000000001E-3</v>
      </c>
      <c r="E103" s="65">
        <f>(C103-C$7)/C$8</f>
        <v>-2485.9879948357675</v>
      </c>
      <c r="F103" s="6">
        <f>ROUND(2*E103,0)/2</f>
        <v>-2486</v>
      </c>
      <c r="G103" s="3">
        <f>C103-(C$7+F103*C$8)</f>
        <v>6.9486965003306977E-3</v>
      </c>
      <c r="I103" s="3">
        <f>G103</f>
        <v>6.9486965003306977E-3</v>
      </c>
      <c r="O103" s="6">
        <f>R$2+R$3*F103+R$4*F103^2+R$5*SIN(RADIANS(R$6*F103+R$7))</f>
        <v>6.7265572770477244E-3</v>
      </c>
      <c r="P103" s="134">
        <f>C103-15018.5</f>
        <v>34057.904000000002</v>
      </c>
      <c r="Q103" s="6">
        <f>+(G103-O103)^2</f>
        <v>4.9345834520762702E-8</v>
      </c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x14ac:dyDescent="0.2">
      <c r="A104" s="65" t="s">
        <v>76</v>
      </c>
      <c r="B104" s="68"/>
      <c r="C104" s="67">
        <v>49384.321000000004</v>
      </c>
      <c r="D104" s="67"/>
      <c r="E104" s="65">
        <f>(C104-C$7)/C$8</f>
        <v>-1954.0041680225443</v>
      </c>
      <c r="F104" s="6">
        <f>ROUND(2*E104,0)/2</f>
        <v>-1954</v>
      </c>
      <c r="G104" s="3">
        <f>C104-(C$7+F104*C$8)</f>
        <v>-2.4124887495418079E-3</v>
      </c>
      <c r="I104" s="3">
        <f>G104</f>
        <v>-2.4124887495418079E-3</v>
      </c>
      <c r="O104" s="6">
        <f>R$2+R$3*F104+R$4*F104^2+R$5*SIN(RADIANS(R$6*F104+R$7))</f>
        <v>5.4390268273871618E-3</v>
      </c>
      <c r="P104" s="134">
        <f>C104-15018.5</f>
        <v>34365.821000000004</v>
      </c>
      <c r="Q104" s="6">
        <f>+(G104-O104)^2</f>
        <v>6.1646296854758249E-5</v>
      </c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x14ac:dyDescent="0.2">
      <c r="A105" s="65" t="s">
        <v>40</v>
      </c>
      <c r="B105" s="68"/>
      <c r="C105" s="67">
        <v>49397.627</v>
      </c>
      <c r="D105" s="67"/>
      <c r="E105" s="65">
        <f>(C105-C$7)/C$8</f>
        <v>-1931.0155808397158</v>
      </c>
      <c r="F105" s="6">
        <f>ROUND(2*E105,0)/2</f>
        <v>-1931</v>
      </c>
      <c r="G105" s="3">
        <f>C105-(C$7+F105*C$8)</f>
        <v>-9.018329466925934E-3</v>
      </c>
      <c r="I105" s="3">
        <f>+G105</f>
        <v>-9.018329466925934E-3</v>
      </c>
      <c r="O105" s="6">
        <f>R$2+R$3*F105+R$4*F105^2+R$5*SIN(RADIANS(R$6*F105+R$7))</f>
        <v>5.3816434497228408E-3</v>
      </c>
      <c r="P105" s="134">
        <f>C105-15018.5</f>
        <v>34379.127</v>
      </c>
      <c r="Q105" s="6">
        <f>+(G105-O105)^2</f>
        <v>2.0735922000021822E-4</v>
      </c>
    </row>
    <row r="106" spans="1:34" x14ac:dyDescent="0.2">
      <c r="A106" s="65" t="s">
        <v>40</v>
      </c>
      <c r="B106" s="68"/>
      <c r="C106" s="67">
        <v>49401.6875</v>
      </c>
      <c r="D106" s="67"/>
      <c r="E106" s="65">
        <f>(C106-C$7)/C$8</f>
        <v>-1924.0003126707777</v>
      </c>
      <c r="F106" s="3">
        <f>ROUND(2*E106,0)/2</f>
        <v>-1924</v>
      </c>
      <c r="G106" s="3">
        <f>C106-(C$7+F106*C$8)</f>
        <v>-1.8097664724336937E-4</v>
      </c>
      <c r="I106" s="3">
        <f>+G106</f>
        <v>-1.8097664724336937E-4</v>
      </c>
      <c r="O106" s="6">
        <f>R$2+R$3*F106+R$4*F106^2+R$5*SIN(RADIANS(R$6*F106+R$7))</f>
        <v>5.3641562697010784E-3</v>
      </c>
      <c r="P106" s="134">
        <f>C106-15018.5</f>
        <v>34383.1875</v>
      </c>
      <c r="Q106" s="6">
        <f>+(G106-O106)^2</f>
        <v>3.0748499066580838E-5</v>
      </c>
    </row>
    <row r="107" spans="1:34" x14ac:dyDescent="0.2">
      <c r="A107" s="65" t="s">
        <v>76</v>
      </c>
      <c r="B107" s="68"/>
      <c r="C107" s="67">
        <v>49421.381999999998</v>
      </c>
      <c r="D107" s="67"/>
      <c r="E107" s="65">
        <f>(C107-C$7)/C$8</f>
        <v>-1889.9744047891998</v>
      </c>
      <c r="F107" s="3">
        <f>ROUND(2*E107,0)/2</f>
        <v>-1890</v>
      </c>
      <c r="G107" s="3">
        <f>C107-(C$7+F107*C$8)</f>
        <v>1.4814737078268081E-2</v>
      </c>
      <c r="I107" s="3">
        <f>G107</f>
        <v>1.4814737078268081E-2</v>
      </c>
      <c r="O107" s="6">
        <f>R$2+R$3*F107+R$4*F107^2+R$5*SIN(RADIANS(R$6*F107+R$7))</f>
        <v>5.2790723448006699E-3</v>
      </c>
      <c r="P107" s="134">
        <f>C107-15018.5</f>
        <v>34402.881999999998</v>
      </c>
      <c r="Q107" s="6">
        <f>+(G107-O107)^2</f>
        <v>9.0928901909094115E-5</v>
      </c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x14ac:dyDescent="0.2">
      <c r="A108" s="65" t="s">
        <v>77</v>
      </c>
      <c r="B108" s="68"/>
      <c r="C108" s="67">
        <v>49781.398000000001</v>
      </c>
      <c r="D108" s="67">
        <v>5.0000000000000001E-3</v>
      </c>
      <c r="E108" s="65">
        <f>(C108-C$7)/C$8</f>
        <v>-1267.9798757635524</v>
      </c>
      <c r="F108" s="3">
        <f>ROUND(2*E108,0)/2</f>
        <v>-1268</v>
      </c>
      <c r="G108" s="3">
        <f>C108-(C$7+F108*C$8)</f>
        <v>1.1648088162473869E-2</v>
      </c>
      <c r="I108" s="3">
        <f>G108</f>
        <v>1.1648088162473869E-2</v>
      </c>
      <c r="O108" s="6">
        <f>R$2+R$3*F108+R$4*F108^2+R$5*SIN(RADIANS(R$6*F108+R$7))</f>
        <v>3.6930287058139738E-3</v>
      </c>
      <c r="P108" s="134">
        <f>C108-15018.5</f>
        <v>34762.898000000001</v>
      </c>
      <c r="Q108" s="6">
        <f>+(G108-O108)^2</f>
        <v>6.3282970958994015E-5</v>
      </c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x14ac:dyDescent="0.2">
      <c r="A109" s="65" t="s">
        <v>77</v>
      </c>
      <c r="B109" s="68"/>
      <c r="C109" s="67">
        <v>49784.298999999999</v>
      </c>
      <c r="D109" s="67">
        <v>5.0000000000000001E-3</v>
      </c>
      <c r="E109" s="65">
        <f>(C109-C$7)/C$8</f>
        <v>-1262.9678592734458</v>
      </c>
      <c r="F109" s="3">
        <f>ROUND(2*E109,0)/2</f>
        <v>-1263</v>
      </c>
      <c r="G109" s="3">
        <f>C109-(C$7+F109*C$8)</f>
        <v>1.8603340176923666E-2</v>
      </c>
      <c r="I109" s="3">
        <f>G109</f>
        <v>1.8603340176923666E-2</v>
      </c>
      <c r="O109" s="6">
        <f>R$2+R$3*F109+R$4*F109^2+R$5*SIN(RADIANS(R$6*F109+R$7))</f>
        <v>3.6801553427899918E-3</v>
      </c>
      <c r="P109" s="134">
        <f>C109-15018.5</f>
        <v>34765.798999999999</v>
      </c>
      <c r="Q109" s="6">
        <f>+(G109-O109)^2</f>
        <v>2.2270144559371731E-4</v>
      </c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x14ac:dyDescent="0.2">
      <c r="A110" s="65" t="s">
        <v>78</v>
      </c>
      <c r="B110" s="68"/>
      <c r="C110" s="67">
        <v>49810.341</v>
      </c>
      <c r="D110" s="67">
        <v>4.0000000000000001E-3</v>
      </c>
      <c r="E110" s="65">
        <f>(C110-C$7)/C$8</f>
        <v>-1217.9754658106926</v>
      </c>
      <c r="F110" s="3">
        <f>ROUND(2*E110,0)/2</f>
        <v>-1218</v>
      </c>
      <c r="G110" s="3">
        <f>C110-(C$7+F110*C$8)</f>
        <v>1.4200608340615872E-2</v>
      </c>
      <c r="I110" s="3">
        <f>G110</f>
        <v>1.4200608340615872E-2</v>
      </c>
      <c r="O110" s="6">
        <f>R$2+R$3*F110+R$4*F110^2+R$5*SIN(RADIANS(R$6*F110+R$7))</f>
        <v>3.5642819572895132E-3</v>
      </c>
      <c r="P110" s="134">
        <f>C110-15018.5</f>
        <v>34791.841</v>
      </c>
      <c r="Q110" s="6">
        <f>+(G110-O110)^2</f>
        <v>1.1313143893264437E-4</v>
      </c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x14ac:dyDescent="0.2">
      <c r="A111" s="65" t="s">
        <v>79</v>
      </c>
      <c r="B111" s="68"/>
      <c r="C111" s="67">
        <v>50141.413999999997</v>
      </c>
      <c r="D111" s="67">
        <v>4.0000000000000001E-3</v>
      </c>
      <c r="E111" s="65">
        <f>(C111-C$7)/C$8</f>
        <v>-645.98534673791733</v>
      </c>
      <c r="F111" s="3">
        <f>ROUND(2*E111,0)/2</f>
        <v>-646</v>
      </c>
      <c r="G111" s="3">
        <f>C111-(C$7+F111*C$8)</f>
        <v>8.481439232127741E-3</v>
      </c>
      <c r="I111" s="3">
        <f>G111</f>
        <v>8.481439232127741E-3</v>
      </c>
      <c r="O111" s="6">
        <f>R$2+R$3*F111+R$4*F111^2+R$5*SIN(RADIANS(R$6*F111+R$7))</f>
        <v>2.10040668998161E-3</v>
      </c>
      <c r="P111" s="134">
        <f>C111-15018.5</f>
        <v>35122.913999999997</v>
      </c>
      <c r="Q111" s="6">
        <f>+(G111-O111)^2</f>
        <v>4.0717576303927916E-5</v>
      </c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x14ac:dyDescent="0.2">
      <c r="A112" s="65" t="s">
        <v>80</v>
      </c>
      <c r="B112" s="68"/>
      <c r="C112" s="67">
        <v>50486.383999999998</v>
      </c>
      <c r="D112" s="67">
        <v>5.0000000000000001E-3</v>
      </c>
      <c r="E112" s="65">
        <f>(C112-C$7)/C$8</f>
        <v>-49.985578177696652</v>
      </c>
      <c r="F112" s="3">
        <f>ROUND(2*E112,0)/2</f>
        <v>-50</v>
      </c>
      <c r="G112" s="3">
        <f>C112-(C$7+F112*C$8)</f>
        <v>8.3474798157112673E-3</v>
      </c>
      <c r="I112" s="3">
        <f>G112</f>
        <v>8.3474798157112673E-3</v>
      </c>
      <c r="O112" s="6">
        <f>R$2+R$3*F112+R$4*F112^2+R$5*SIN(RADIANS(R$6*F112+R$7))</f>
        <v>6.3509726161550773E-4</v>
      </c>
      <c r="P112" s="134">
        <f>C112-15018.5</f>
        <v>35467.883999999998</v>
      </c>
      <c r="Q112" s="6">
        <f>+(G112-O112)^2</f>
        <v>5.9480844660720626E-5</v>
      </c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x14ac:dyDescent="0.2">
      <c r="A113" s="69" t="s">
        <v>12</v>
      </c>
      <c r="B113" s="70"/>
      <c r="C113" s="69">
        <v>50515.316099999996</v>
      </c>
      <c r="D113" s="69">
        <v>2.0000000000000001E-4</v>
      </c>
      <c r="E113" s="65">
        <f>(C113-C$7)/C$8</f>
        <v>0</v>
      </c>
      <c r="F113" s="3">
        <f>ROUND(2*E113,0)/2</f>
        <v>0</v>
      </c>
      <c r="G113" s="3">
        <f>C113-(C$7+F113*C$8)</f>
        <v>0</v>
      </c>
      <c r="J113" s="3">
        <f>G113</f>
        <v>0</v>
      </c>
      <c r="O113" s="6">
        <f>R$2+R$3*F113+R$4*F113^2+R$5*SIN(RADIANS(R$6*F113+R$7))</f>
        <v>5.168849296537624E-4</v>
      </c>
      <c r="P113" s="134">
        <f>C113-15018.5</f>
        <v>35496.816099999996</v>
      </c>
      <c r="Q113" s="6">
        <f>+(G113-O113)^2</f>
        <v>2.6717003050317493E-7</v>
      </c>
    </row>
    <row r="114" spans="1:34" x14ac:dyDescent="0.2">
      <c r="A114" s="65" t="s">
        <v>80</v>
      </c>
      <c r="B114" s="68"/>
      <c r="C114" s="67">
        <v>50519.374000000003</v>
      </c>
      <c r="D114" s="67">
        <v>4.0000000000000001E-3</v>
      </c>
      <c r="E114" s="65">
        <f>(C114-C$7)/C$8</f>
        <v>7.010776185884926</v>
      </c>
      <c r="F114" s="3">
        <f>ROUND(2*E114,0)/2</f>
        <v>7</v>
      </c>
      <c r="G114" s="3">
        <f>C114-(C$7+F114*C$8)</f>
        <v>6.2373528344323859E-3</v>
      </c>
      <c r="I114" s="3">
        <f>G114</f>
        <v>6.2373528344323859E-3</v>
      </c>
      <c r="O114" s="6">
        <f>R$2+R$3*F114+R$4*F114^2+R$5*SIN(RADIANS(R$6*F114+R$7))</f>
        <v>5.0040592411148502E-4</v>
      </c>
      <c r="P114" s="134">
        <f>C114-15018.5</f>
        <v>35500.874000000003</v>
      </c>
      <c r="Q114" s="6">
        <f>+(G114-O114)^2</f>
        <v>3.2912559851840532E-5</v>
      </c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x14ac:dyDescent="0.2">
      <c r="A115" s="65" t="s">
        <v>81</v>
      </c>
      <c r="B115" s="68"/>
      <c r="C115" s="67">
        <v>50871.288</v>
      </c>
      <c r="D115" s="67">
        <v>6.0000000000000001E-3</v>
      </c>
      <c r="E115" s="65">
        <f>(C115-C$7)/C$8</f>
        <v>615.00759490374162</v>
      </c>
      <c r="F115" s="3">
        <f>ROUND(2*E115,0)/2</f>
        <v>615</v>
      </c>
      <c r="G115" s="3">
        <f>C115-(C$7+F115*C$8)</f>
        <v>4.3959982576780021E-3</v>
      </c>
      <c r="I115" s="3">
        <f>G115</f>
        <v>4.3959982576780021E-3</v>
      </c>
      <c r="O115" s="6">
        <f>R$2+R$3*F115+R$4*F115^2+R$5*SIN(RADIANS(R$6*F115+R$7))</f>
        <v>-8.5324517739727773E-4</v>
      </c>
      <c r="P115" s="134">
        <f>C115-15018.5</f>
        <v>35852.788</v>
      </c>
      <c r="Q115" s="6">
        <f>+(G115-O115)^2</f>
        <v>2.7554556640680927E-5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65" t="s">
        <v>13</v>
      </c>
      <c r="B116" s="66" t="s">
        <v>87</v>
      </c>
      <c r="C116" s="67">
        <v>50897.327899999997</v>
      </c>
      <c r="D116" s="71">
        <v>4.0000000000000002E-4</v>
      </c>
      <c r="E116" s="65">
        <f>(C116-C$7)/C$8</f>
        <v>659.99636022631728</v>
      </c>
      <c r="F116" s="3">
        <f>ROUND(2*E116,0)/2</f>
        <v>660</v>
      </c>
      <c r="G116" s="3">
        <f>C116-(C$7+F116*C$8)</f>
        <v>-2.1067335837869905E-3</v>
      </c>
      <c r="J116" s="3">
        <f>G116</f>
        <v>-2.1067335837869905E-3</v>
      </c>
      <c r="O116" s="6">
        <f>R$2+R$3*F116+R$4*F116^2+R$5*SIN(RADIANS(R$6*F116+R$7))</f>
        <v>-9.4646781746021051E-4</v>
      </c>
      <c r="P116" s="134">
        <f>C116-15018.5</f>
        <v>35878.827899999997</v>
      </c>
      <c r="Q116" s="6">
        <f>+(G116-O116)^2</f>
        <v>1.34621664850987E-6</v>
      </c>
    </row>
    <row r="117" spans="1:34" x14ac:dyDescent="0.2">
      <c r="A117" s="65" t="s">
        <v>39</v>
      </c>
      <c r="B117" s="66" t="s">
        <v>87</v>
      </c>
      <c r="C117" s="67">
        <v>51159.527399999999</v>
      </c>
      <c r="D117" s="67">
        <v>1.1999999999999999E-3</v>
      </c>
      <c r="E117" s="65">
        <f>(C117-C$7)/C$8</f>
        <v>1112.9947117253071</v>
      </c>
      <c r="F117" s="3">
        <f>ROUND(2*E117,0)/2</f>
        <v>1113</v>
      </c>
      <c r="G117" s="3">
        <f>C117-(C$7+F117*C$8)</f>
        <v>-3.060900722630322E-3</v>
      </c>
      <c r="J117" s="3">
        <f>+G117</f>
        <v>-3.060900722630322E-3</v>
      </c>
      <c r="O117" s="6">
        <f>R$2+R$3*F117+R$4*F117^2+R$5*SIN(RADIANS(R$6*F117+R$7))</f>
        <v>-1.8209757175546982E-3</v>
      </c>
      <c r="P117" s="134">
        <f>C117-15018.5</f>
        <v>36141.027399999999</v>
      </c>
      <c r="Q117" s="6">
        <f>+(G117-O117)^2</f>
        <v>1.5374140182117855E-6</v>
      </c>
    </row>
    <row r="118" spans="1:34" x14ac:dyDescent="0.2">
      <c r="A118" s="83" t="s">
        <v>36</v>
      </c>
      <c r="B118" s="79"/>
      <c r="C118" s="85">
        <v>51936.865160000001</v>
      </c>
      <c r="D118" s="85">
        <v>2.0000000000000001E-4</v>
      </c>
      <c r="E118" s="65">
        <f>(C118-C$7)/C$8</f>
        <v>2455.9901172768627</v>
      </c>
      <c r="F118" s="3">
        <f>ROUND(2*E118,0)/2</f>
        <v>2456</v>
      </c>
      <c r="G118" s="3">
        <f>C118-(C$7+F118*C$8)</f>
        <v>-5.7202085954486392E-3</v>
      </c>
      <c r="K118" s="3">
        <f>G118</f>
        <v>-5.7202085954486392E-3</v>
      </c>
      <c r="O118" s="6">
        <f>R$2+R$3*F118+R$4*F118^2+R$5*SIN(RADIANS(R$6*F118+R$7))</f>
        <v>-3.5747643973555289E-3</v>
      </c>
      <c r="P118" s="134">
        <f>C118-15018.5</f>
        <v>36918.365160000001</v>
      </c>
      <c r="Q118" s="6">
        <f>+(G118-O118)^2</f>
        <v>4.6029308071313893E-6</v>
      </c>
    </row>
    <row r="119" spans="1:34" x14ac:dyDescent="0.2">
      <c r="A119" s="83" t="s">
        <v>86</v>
      </c>
      <c r="B119" s="84"/>
      <c r="C119" s="85">
        <v>52605.968500000003</v>
      </c>
      <c r="D119" s="85">
        <v>1E-4</v>
      </c>
      <c r="E119" s="65">
        <f>(C119-C$7)/C$8</f>
        <v>3611.9904529085702</v>
      </c>
      <c r="F119" s="3">
        <f>ROUND(2*E119,0)/2</f>
        <v>3612</v>
      </c>
      <c r="G119" s="3">
        <f>C119-(C$7+F119*C$8)</f>
        <v>-5.5259419605135918E-3</v>
      </c>
      <c r="K119" s="3">
        <f>G119</f>
        <v>-5.5259419605135918E-3</v>
      </c>
      <c r="O119" s="6">
        <f>R$2+R$3*F119+R$4*F119^2+R$5*SIN(RADIANS(R$6*F119+R$7))</f>
        <v>-3.8717412601517514E-3</v>
      </c>
      <c r="P119" s="134">
        <f>C119-15018.5</f>
        <v>37587.468500000003</v>
      </c>
      <c r="Q119" s="6">
        <f>+(G119-O119)^2</f>
        <v>2.7363799570776033E-6</v>
      </c>
    </row>
    <row r="120" spans="1:34" x14ac:dyDescent="0.2">
      <c r="A120" s="72" t="s">
        <v>114</v>
      </c>
      <c r="B120" s="73" t="s">
        <v>87</v>
      </c>
      <c r="C120" s="72">
        <v>53082.32935</v>
      </c>
      <c r="D120" s="72">
        <v>1.6000000000000001E-3</v>
      </c>
      <c r="E120" s="65">
        <f>(C120-C$7)/C$8</f>
        <v>4434.9923265530824</v>
      </c>
      <c r="F120" s="3">
        <f>ROUND(2*E120,0)/2</f>
        <v>4435</v>
      </c>
      <c r="G120" s="3">
        <f>C120-(C$7+F120*C$8)</f>
        <v>-4.4414597505237907E-3</v>
      </c>
      <c r="K120" s="3">
        <f>G120</f>
        <v>-4.4414597505237907E-3</v>
      </c>
      <c r="O120" s="6">
        <f>R$2+R$3*F120+R$4*F120^2+R$5*SIN(RADIANS(R$6*F120+R$7))</f>
        <v>-3.3497175853515375E-3</v>
      </c>
      <c r="P120" s="134">
        <f>C120-15018.5</f>
        <v>38063.82935</v>
      </c>
      <c r="Q120" s="6">
        <f>+(G120-O120)^2</f>
        <v>1.1919009552149994E-6</v>
      </c>
    </row>
    <row r="121" spans="1:34" x14ac:dyDescent="0.2">
      <c r="A121" s="74" t="s">
        <v>108</v>
      </c>
      <c r="B121" s="75" t="s">
        <v>87</v>
      </c>
      <c r="C121" s="76">
        <v>53388.517899999999</v>
      </c>
      <c r="D121" s="76">
        <v>2.0000000000000001E-4</v>
      </c>
      <c r="E121" s="65">
        <f>(C121-C$7)/C$8</f>
        <v>4963.9899348546405</v>
      </c>
      <c r="F121" s="3">
        <f>ROUND(2*E121,0)/2</f>
        <v>4964</v>
      </c>
      <c r="G121" s="3">
        <f>C121-(C$7+F121*C$8)</f>
        <v>-5.8257962155039422E-3</v>
      </c>
      <c r="K121" s="3">
        <f>G121</f>
        <v>-5.8257962155039422E-3</v>
      </c>
      <c r="O121" s="6">
        <f>R$2+R$3*F121+R$4*F121^2+R$5*SIN(RADIANS(R$6*F121+R$7))</f>
        <v>-2.7050956867725566E-3</v>
      </c>
      <c r="P121" s="134">
        <f>C121-15018.5</f>
        <v>38370.017899999999</v>
      </c>
      <c r="Q121" s="6">
        <f>+(G121-O121)^2</f>
        <v>9.7387717900243499E-6</v>
      </c>
    </row>
    <row r="122" spans="1:34" x14ac:dyDescent="0.2">
      <c r="A122" s="74" t="s">
        <v>108</v>
      </c>
      <c r="B122" s="75" t="s">
        <v>87</v>
      </c>
      <c r="C122" s="76">
        <v>53409.356500000002</v>
      </c>
      <c r="D122" s="76">
        <v>2.9999999999999997E-4</v>
      </c>
      <c r="E122" s="65">
        <f>(C122-C$7)/C$8</f>
        <v>4999.9924880538192</v>
      </c>
      <c r="F122" s="3">
        <f>ROUND(2*E122,0)/2</f>
        <v>5000</v>
      </c>
      <c r="G122" s="3">
        <f>C122-(C$7+F122*C$8)</f>
        <v>-4.347981681348756E-3</v>
      </c>
      <c r="K122" s="3">
        <f>G122</f>
        <v>-4.347981681348756E-3</v>
      </c>
      <c r="O122" s="6">
        <f>R$2+R$3*F122+R$4*F122^2+R$5*SIN(RADIANS(R$6*F122+R$7))</f>
        <v>-2.6529441765901066E-3</v>
      </c>
      <c r="P122" s="134">
        <f>C122-15018.5</f>
        <v>38390.856500000002</v>
      </c>
      <c r="Q122" s="6">
        <f>+(G122-O122)^2</f>
        <v>2.873152142538428E-6</v>
      </c>
    </row>
    <row r="123" spans="1:34" x14ac:dyDescent="0.2">
      <c r="A123" s="74" t="s">
        <v>98</v>
      </c>
      <c r="B123" s="77"/>
      <c r="C123" s="78">
        <v>53813.367200000001</v>
      </c>
      <c r="D123" s="78">
        <v>2.9999999999999997E-4</v>
      </c>
      <c r="E123" s="65">
        <f>(C123-C$7)/C$8</f>
        <v>5697.9960353067718</v>
      </c>
      <c r="F123" s="3">
        <f>ROUND(2*E123,0)/2</f>
        <v>5698</v>
      </c>
      <c r="G123" s="3">
        <f>C123-(C$7+F123*C$8)</f>
        <v>-2.2947999241296202E-3</v>
      </c>
      <c r="J123" s="3">
        <f>G123</f>
        <v>-2.2947999241296202E-3</v>
      </c>
      <c r="N123" s="3">
        <f ca="1">+C$11+C$12*F123</f>
        <v>-1.0362234726717864E-3</v>
      </c>
      <c r="O123" s="6">
        <f>R$2+R$3*F123+R$4*F123^2+R$5*SIN(RADIANS(R$6*F123+R$7))</f>
        <v>-1.4500415334041069E-3</v>
      </c>
      <c r="P123" s="134">
        <f>C123-15018.5</f>
        <v>38794.867200000001</v>
      </c>
      <c r="Q123" s="6">
        <f>+(G123-O123)^2</f>
        <v>7.1361673870115892E-7</v>
      </c>
    </row>
    <row r="124" spans="1:34" x14ac:dyDescent="0.2">
      <c r="A124" s="77" t="s">
        <v>109</v>
      </c>
      <c r="B124" s="75" t="s">
        <v>87</v>
      </c>
      <c r="C124" s="76">
        <v>54085.409500000002</v>
      </c>
      <c r="D124" s="76">
        <v>8.9999999999999998E-4</v>
      </c>
      <c r="E124" s="65">
        <f>(C124-C$7)/C$8</f>
        <v>6167.9996525447641</v>
      </c>
      <c r="F124" s="3">
        <f>ROUND(2*E124,0)/2</f>
        <v>6168</v>
      </c>
      <c r="G124" s="3">
        <f>C124-(C$7+F124*C$8)</f>
        <v>-2.0111019694013521E-4</v>
      </c>
      <c r="K124" s="3">
        <f>G124</f>
        <v>-2.0111019694013521E-4</v>
      </c>
      <c r="N124" s="3">
        <f ca="1">+C$11+C$12*F124</f>
        <v>3.5230545349847556E-5</v>
      </c>
      <c r="O124" s="6">
        <f>R$2+R$3*F124+R$4*F124^2+R$5*SIN(RADIANS(R$6*F124+R$7))</f>
        <v>-4.5590462874946268E-4</v>
      </c>
      <c r="P124" s="134">
        <f>C124-15018.5</f>
        <v>39066.909500000002</v>
      </c>
      <c r="Q124" s="6">
        <f>+(G124-O124)^2</f>
        <v>6.4920202481038024E-8</v>
      </c>
    </row>
    <row r="125" spans="1:34" x14ac:dyDescent="0.2">
      <c r="A125" s="78" t="s">
        <v>110</v>
      </c>
      <c r="B125" s="75"/>
      <c r="C125" s="78">
        <v>54149.370199999998</v>
      </c>
      <c r="D125" s="78">
        <v>2E-3</v>
      </c>
      <c r="E125" s="65">
        <f>(C125-C$7)/C$8</f>
        <v>6278.5036453468838</v>
      </c>
      <c r="F125" s="3">
        <f>ROUND(2*E125,0)/2</f>
        <v>6278.5</v>
      </c>
      <c r="G125" s="3">
        <f>C125-(C$7+F125*C$8)</f>
        <v>2.1099594014231116E-3</v>
      </c>
      <c r="J125" s="3">
        <f>G125</f>
        <v>2.1099594014231116E-3</v>
      </c>
      <c r="N125" s="3">
        <f ca="1">+C$11+C$12*F125</f>
        <v>2.8713622405493466E-4</v>
      </c>
      <c r="O125" s="6">
        <f>R$2+R$3*F125+R$4*F125^2+R$5*SIN(RADIANS(R$6*F125+R$7))</f>
        <v>-2.0364172885313373E-4</v>
      </c>
      <c r="P125" s="134">
        <f>C125-15018.5</f>
        <v>39130.870199999998</v>
      </c>
      <c r="Q125" s="6">
        <f>+(G125-O125)^2</f>
        <v>5.3527501900155199E-6</v>
      </c>
    </row>
    <row r="126" spans="1:34" x14ac:dyDescent="0.2">
      <c r="A126" s="78" t="s">
        <v>127</v>
      </c>
      <c r="B126" s="93" t="s">
        <v>88</v>
      </c>
      <c r="C126" s="78">
        <v>54167.602899999998</v>
      </c>
      <c r="D126" s="78">
        <v>4.0000000000000002E-4</v>
      </c>
      <c r="E126" s="65">
        <f>(C126-C$7)/C$8</f>
        <v>6310.0040221339323</v>
      </c>
      <c r="F126" s="3">
        <f>ROUND(2*E126,0)/2</f>
        <v>6310</v>
      </c>
      <c r="G126" s="3">
        <f>C126-(C$7+F126*C$8)</f>
        <v>2.3280471141333692E-3</v>
      </c>
      <c r="K126" s="3">
        <f>G126</f>
        <v>2.3280471141333692E-3</v>
      </c>
      <c r="N126" s="3">
        <f ca="1">+C$11+C$12*F126</f>
        <v>3.5894644015638418E-4</v>
      </c>
      <c r="O126" s="6">
        <f>R$2+R$3*F126+R$4*F126^2+R$5*SIN(RADIANS(R$6*F126+R$7))</f>
        <v>-1.3054713765564465E-4</v>
      </c>
      <c r="P126" s="134">
        <f>C126-15018.5</f>
        <v>39149.102899999998</v>
      </c>
      <c r="Q126" s="6">
        <f>+(G126-O126)^2</f>
        <v>6.0446856949299811E-6</v>
      </c>
    </row>
    <row r="127" spans="1:34" x14ac:dyDescent="0.2">
      <c r="A127" s="78" t="s">
        <v>127</v>
      </c>
      <c r="B127" s="93" t="s">
        <v>88</v>
      </c>
      <c r="C127" s="78">
        <v>54167.602899999998</v>
      </c>
      <c r="D127" s="78">
        <v>5.0000000000000001E-4</v>
      </c>
      <c r="E127" s="65">
        <f>(C127-C$7)/C$8</f>
        <v>6310.0040221339323</v>
      </c>
      <c r="F127" s="3">
        <f>ROUND(2*E127,0)/2</f>
        <v>6310</v>
      </c>
      <c r="G127" s="3">
        <f>C127-(C$7+F127*C$8)</f>
        <v>2.3280471141333692E-3</v>
      </c>
      <c r="K127" s="3">
        <f>G127</f>
        <v>2.3280471141333692E-3</v>
      </c>
      <c r="N127" s="3">
        <f ca="1">+C$11+C$12*F127</f>
        <v>3.5894644015638418E-4</v>
      </c>
      <c r="O127" s="6">
        <f>R$2+R$3*F127+R$4*F127^2+R$5*SIN(RADIANS(R$6*F127+R$7))</f>
        <v>-1.3054713765564465E-4</v>
      </c>
      <c r="P127" s="134">
        <f>C127-15018.5</f>
        <v>39149.102899999998</v>
      </c>
      <c r="Q127" s="6">
        <f>+(G127-O127)^2</f>
        <v>6.0446856949299811E-6</v>
      </c>
    </row>
    <row r="128" spans="1:34" x14ac:dyDescent="0.2">
      <c r="A128" s="77" t="s">
        <v>109</v>
      </c>
      <c r="B128" s="75" t="s">
        <v>87</v>
      </c>
      <c r="C128" s="76">
        <v>54184.3868</v>
      </c>
      <c r="D128" s="76">
        <v>2.9999999999999997E-4</v>
      </c>
      <c r="E128" s="65">
        <f>(C128-C$7)/C$8</f>
        <v>6339.0013277417802</v>
      </c>
      <c r="F128" s="3">
        <f>ROUND(2*E128,0)/2</f>
        <v>6339</v>
      </c>
      <c r="G128" s="3">
        <f>C128-(C$7+F128*C$8)</f>
        <v>7.6850882760481909E-4</v>
      </c>
      <c r="K128" s="3">
        <f>G128</f>
        <v>7.6850882760481909E-4</v>
      </c>
      <c r="N128" s="3">
        <f ca="1">+C$11+C$12*F128</f>
        <v>4.250574327577198E-4</v>
      </c>
      <c r="O128" s="6">
        <f>R$2+R$3*F128+R$4*F128^2+R$5*SIN(RADIANS(R$6*F128+R$7))</f>
        <v>-6.2802406235038487E-5</v>
      </c>
      <c r="P128" s="134">
        <f>C128-15018.5</f>
        <v>39165.8868</v>
      </c>
      <c r="Q128" s="6">
        <f>+(G128-O128)^2</f>
        <v>6.9107836750834632E-7</v>
      </c>
    </row>
    <row r="129" spans="1:17" x14ac:dyDescent="0.2">
      <c r="A129" s="74" t="s">
        <v>123</v>
      </c>
      <c r="B129" s="79" t="s">
        <v>87</v>
      </c>
      <c r="C129" s="78">
        <v>54487.682000000001</v>
      </c>
      <c r="D129" s="78">
        <v>2.9999999999999997E-4</v>
      </c>
      <c r="E129" s="65">
        <f>(C129-C$7)/C$8</f>
        <v>6863.0001363495594</v>
      </c>
      <c r="F129" s="3">
        <f>ROUND(2*E129,0)/2</f>
        <v>6863</v>
      </c>
      <c r="G129" s="3">
        <f>C129-(C$7+F129*C$8)</f>
        <v>7.8920347732491791E-5</v>
      </c>
      <c r="K129" s="3">
        <f>G129</f>
        <v>7.8920347732491791E-5</v>
      </c>
      <c r="N129" s="3">
        <f ca="1">+C$11+C$12*F129</f>
        <v>1.6196146783818404E-3</v>
      </c>
      <c r="O129" s="6">
        <f>R$2+R$3*F129+R$4*F129^2+R$5*SIN(RADIANS(R$6*F129+R$7))</f>
        <v>1.2284596864665705E-3</v>
      </c>
      <c r="P129" s="134">
        <f>C129-15018.5</f>
        <v>39469.182000000001</v>
      </c>
      <c r="Q129" s="6">
        <f>+(G129-O129)^2</f>
        <v>1.3214406912971831E-6</v>
      </c>
    </row>
    <row r="130" spans="1:17" x14ac:dyDescent="0.2">
      <c r="A130" s="74" t="s">
        <v>112</v>
      </c>
      <c r="B130" s="79" t="s">
        <v>87</v>
      </c>
      <c r="C130" s="78">
        <v>54501.5743</v>
      </c>
      <c r="D130" s="78">
        <v>1E-4</v>
      </c>
      <c r="E130" s="65">
        <f>(C130-C$7)/C$8</f>
        <v>6887.0016657137612</v>
      </c>
      <c r="F130" s="3">
        <f>ROUND(2*E130,0)/2</f>
        <v>6887</v>
      </c>
      <c r="G130" s="3">
        <f>C130-(C$7+F130*C$8)</f>
        <v>9.6413003484485671E-4</v>
      </c>
      <c r="K130" s="3">
        <f>G130</f>
        <v>9.6413003484485671E-4</v>
      </c>
      <c r="N130" s="3">
        <f ca="1">+C$11+C$12*F130</f>
        <v>1.6743272239829448E-3</v>
      </c>
      <c r="O130" s="6">
        <f>R$2+R$3*F130+R$4*F130^2+R$5*SIN(RADIANS(R$6*F130+R$7))</f>
        <v>1.2903117474659205E-3</v>
      </c>
      <c r="P130" s="134">
        <f>C130-15018.5</f>
        <v>39483.0743</v>
      </c>
      <c r="Q130" s="6">
        <f>+(G130-O130)^2</f>
        <v>1.0639450964841023E-7</v>
      </c>
    </row>
    <row r="131" spans="1:17" x14ac:dyDescent="0.2">
      <c r="A131" s="74" t="s">
        <v>123</v>
      </c>
      <c r="B131" s="79" t="s">
        <v>87</v>
      </c>
      <c r="C131" s="78">
        <v>54513.729599999999</v>
      </c>
      <c r="D131" s="78">
        <v>2.0000000000000001E-4</v>
      </c>
      <c r="E131" s="65">
        <f>(C131-C$7)/C$8</f>
        <v>6908.0022048527562</v>
      </c>
      <c r="F131" s="3">
        <f>ROUND(2*E131,0)/2</f>
        <v>6908</v>
      </c>
      <c r="G131" s="3">
        <f>C131-(C$7+F131*C$8)</f>
        <v>1.2761885081999935E-3</v>
      </c>
      <c r="K131" s="3">
        <f>G131</f>
        <v>1.2761885081999935E-3</v>
      </c>
      <c r="N131" s="3">
        <f ca="1">+C$11+C$12*F131</f>
        <v>1.7222007013839111E-3</v>
      </c>
      <c r="O131" s="6">
        <f>R$2+R$3*F131+R$4*F131^2+R$5*SIN(RADIANS(R$6*F131+R$7))</f>
        <v>1.3446023955538122E-3</v>
      </c>
      <c r="P131" s="134">
        <f>C131-15018.5</f>
        <v>39495.229599999999</v>
      </c>
      <c r="Q131" s="6">
        <f>+(G131-O131)^2</f>
        <v>4.6804599828609945E-9</v>
      </c>
    </row>
    <row r="132" spans="1:17" x14ac:dyDescent="0.2">
      <c r="A132" s="74" t="s">
        <v>124</v>
      </c>
      <c r="B132" s="79" t="s">
        <v>87</v>
      </c>
      <c r="C132" s="78">
        <v>54534.5671</v>
      </c>
      <c r="D132" s="78">
        <v>2.0000000000000001E-4</v>
      </c>
      <c r="E132" s="65">
        <f>(C132-C$7)/C$8</f>
        <v>6944.0028575975584</v>
      </c>
      <c r="F132" s="3">
        <f>ROUND(2*E132,0)/2</f>
        <v>6944</v>
      </c>
      <c r="G132" s="3">
        <f>C132-(C$7+F132*C$8)</f>
        <v>1.6540030410396867E-3</v>
      </c>
      <c r="K132" s="3">
        <f>G132</f>
        <v>1.6540030410396867E-3</v>
      </c>
      <c r="N132" s="3">
        <f ca="1">+C$11+C$12*F132</f>
        <v>1.8042695197855677E-3</v>
      </c>
      <c r="O132" s="6">
        <f>R$2+R$3*F132+R$4*F132^2+R$5*SIN(RADIANS(R$6*F132+R$7))</f>
        <v>1.4380336315505033E-3</v>
      </c>
      <c r="P132" s="134">
        <f>C132-15018.5</f>
        <v>39516.0671</v>
      </c>
      <c r="Q132" s="6">
        <f>+(G132-O132)^2</f>
        <v>4.6642785835106548E-8</v>
      </c>
    </row>
    <row r="133" spans="1:17" x14ac:dyDescent="0.2">
      <c r="A133" s="74" t="s">
        <v>125</v>
      </c>
      <c r="B133" s="79" t="s">
        <v>87</v>
      </c>
      <c r="C133" s="78">
        <v>54797.925199999998</v>
      </c>
      <c r="D133" s="78">
        <v>2.9999999999999997E-4</v>
      </c>
      <c r="E133" s="65">
        <f>(C133-C$7)/C$8</f>
        <v>7399.002905858154</v>
      </c>
      <c r="F133" s="3">
        <f>ROUND(2*E133,0)/2</f>
        <v>7399</v>
      </c>
      <c r="G133" s="3">
        <f>C133-(C$7+F133*C$8)</f>
        <v>1.6819367083371617E-3</v>
      </c>
      <c r="K133" s="3">
        <f>G133</f>
        <v>1.6819367083371617E-3</v>
      </c>
      <c r="N133" s="3">
        <f ca="1">+C$11+C$12*F133</f>
        <v>2.8415281968065132E-3</v>
      </c>
      <c r="O133" s="6">
        <f>R$2+R$3*F133+R$4*F133^2+R$5*SIN(RADIANS(R$6*F133+R$7))</f>
        <v>2.65280971229716E-3</v>
      </c>
      <c r="P133" s="134">
        <f>C133-15018.5</f>
        <v>39779.425199999998</v>
      </c>
      <c r="Q133" s="6">
        <f>+(G133-O133)^2</f>
        <v>9.4259438981831076E-7</v>
      </c>
    </row>
    <row r="134" spans="1:17" x14ac:dyDescent="0.2">
      <c r="A134" s="74" t="s">
        <v>125</v>
      </c>
      <c r="B134" s="79" t="s">
        <v>87</v>
      </c>
      <c r="C134" s="78">
        <v>54825.710099999997</v>
      </c>
      <c r="D134" s="78">
        <v>2.9999999999999997E-4</v>
      </c>
      <c r="E134" s="65">
        <f>(C134-C$7)/C$8</f>
        <v>7447.0064828922959</v>
      </c>
      <c r="F134" s="3">
        <f>ROUND(2*E134,0)/2</f>
        <v>7447</v>
      </c>
      <c r="G134" s="3">
        <f>C134-(C$7+F134*C$8)</f>
        <v>3.7523560822592117E-3</v>
      </c>
      <c r="K134" s="3">
        <f>G134</f>
        <v>3.7523560822592117E-3</v>
      </c>
      <c r="N134" s="3">
        <f ca="1">+C$11+C$12*F134</f>
        <v>2.950953288008722E-3</v>
      </c>
      <c r="O134" s="6">
        <f>R$2+R$3*F134+R$4*F134^2+R$5*SIN(RADIANS(R$6*F134+R$7))</f>
        <v>2.7839966238785512E-3</v>
      </c>
      <c r="P134" s="134">
        <f>C134-15018.5</f>
        <v>39807.210099999997</v>
      </c>
      <c r="Q134" s="6">
        <f>+(G134-O134)^2</f>
        <v>9.3772004063528614E-7</v>
      </c>
    </row>
    <row r="135" spans="1:17" x14ac:dyDescent="0.2">
      <c r="A135" s="74" t="s">
        <v>125</v>
      </c>
      <c r="B135" s="79" t="s">
        <v>87</v>
      </c>
      <c r="C135" s="78">
        <v>54847.703500000003</v>
      </c>
      <c r="D135" s="78">
        <v>2.0000000000000001E-4</v>
      </c>
      <c r="E135" s="65">
        <f>(C135-C$7)/C$8</f>
        <v>7485.0041676470755</v>
      </c>
      <c r="F135" s="3">
        <f>ROUND(2*E135,0)/2</f>
        <v>7485</v>
      </c>
      <c r="G135" s="3">
        <f>C135-(C$7+F135*C$8)</f>
        <v>2.4122714239638299E-3</v>
      </c>
      <c r="K135" s="3">
        <f>G135</f>
        <v>2.4122714239638299E-3</v>
      </c>
      <c r="N135" s="3">
        <f ca="1">+C$11+C$12*F135</f>
        <v>3.0375814852104718E-3</v>
      </c>
      <c r="O135" s="6">
        <f>R$2+R$3*F135+R$4*F135^2+R$5*SIN(RADIANS(R$6*F135+R$7))</f>
        <v>2.8881769651854369E-3</v>
      </c>
      <c r="P135" s="134">
        <f>C135-15018.5</f>
        <v>39829.203500000003</v>
      </c>
      <c r="Q135" s="6">
        <f>+(G135-O135)^2</f>
        <v>2.2648608416543069E-7</v>
      </c>
    </row>
    <row r="136" spans="1:17" x14ac:dyDescent="0.2">
      <c r="A136" s="80" t="s">
        <v>120</v>
      </c>
      <c r="B136" s="81" t="s">
        <v>87</v>
      </c>
      <c r="C136" s="80">
        <v>54862.752899999999</v>
      </c>
      <c r="D136" s="80">
        <v>2.0000000000000001E-4</v>
      </c>
      <c r="E136" s="65">
        <f>(C136-C$7)/C$8</f>
        <v>7511.0048022441943</v>
      </c>
      <c r="F136" s="3">
        <f>ROUND(2*E136,0)/2</f>
        <v>7511</v>
      </c>
      <c r="G136" s="3">
        <f>C136-(C$7+F136*C$8)</f>
        <v>2.7795819187304005E-3</v>
      </c>
      <c r="K136" s="3">
        <f>G136</f>
        <v>2.7795819187304005E-3</v>
      </c>
      <c r="N136" s="3">
        <f ca="1">+C$11+C$12*F136</f>
        <v>3.0968534096116693E-3</v>
      </c>
      <c r="O136" s="6">
        <f>R$2+R$3*F136+R$4*F136^2+R$5*SIN(RADIANS(R$6*F136+R$7))</f>
        <v>2.9596140022868961E-3</v>
      </c>
      <c r="P136" s="134">
        <f>C136-15018.5</f>
        <v>39844.252899999999</v>
      </c>
      <c r="Q136" s="6">
        <f>+(G136-O136)^2</f>
        <v>3.2411551109693015E-8</v>
      </c>
    </row>
    <row r="137" spans="1:17" x14ac:dyDescent="0.2">
      <c r="A137" s="74" t="s">
        <v>125</v>
      </c>
      <c r="B137" s="79" t="s">
        <v>87</v>
      </c>
      <c r="C137" s="78">
        <v>54877.800799999997</v>
      </c>
      <c r="D137" s="78">
        <v>2.0000000000000001E-4</v>
      </c>
      <c r="E137" s="65">
        <f>(C137-C$7)/C$8</f>
        <v>7537.0028453126233</v>
      </c>
      <c r="F137" s="3">
        <f>ROUND(2*E137,0)/2</f>
        <v>7537</v>
      </c>
      <c r="G137" s="3">
        <f>C137-(C$7+F137*C$8)</f>
        <v>1.6468924077344127E-3</v>
      </c>
      <c r="K137" s="3">
        <f>G137</f>
        <v>1.6468924077344127E-3</v>
      </c>
      <c r="N137" s="3">
        <f ca="1">+C$11+C$12*F137</f>
        <v>3.1561253340128669E-3</v>
      </c>
      <c r="O137" s="6">
        <f>R$2+R$3*F137+R$4*F137^2+R$5*SIN(RADIANS(R$6*F137+R$7))</f>
        <v>3.0311715400777595E-3</v>
      </c>
      <c r="P137" s="134">
        <f>C137-15018.5</f>
        <v>39859.300799999997</v>
      </c>
      <c r="Q137" s="6">
        <f>+(G137-O137)^2</f>
        <v>1.9162287162412489E-6</v>
      </c>
    </row>
    <row r="138" spans="1:17" x14ac:dyDescent="0.2">
      <c r="A138" s="78" t="s">
        <v>113</v>
      </c>
      <c r="B138" s="79" t="s">
        <v>87</v>
      </c>
      <c r="C138" s="78">
        <v>54891.690199999997</v>
      </c>
      <c r="D138" s="78">
        <v>5.9999999999999995E-4</v>
      </c>
      <c r="E138" s="65">
        <f>(C138-C$7)/C$8</f>
        <v>7560.9993643880216</v>
      </c>
      <c r="F138" s="3">
        <f>ROUND(2*E138,0)/2</f>
        <v>7561</v>
      </c>
      <c r="G138" s="3">
        <f>C138-(C$7+F138*C$8)</f>
        <v>-3.6789789737667888E-4</v>
      </c>
      <c r="K138" s="3">
        <f>G138</f>
        <v>-3.6789789737667888E-4</v>
      </c>
      <c r="N138" s="3">
        <f ca="1">+C$11+C$12*F138</f>
        <v>3.2108378796139713E-3</v>
      </c>
      <c r="O138" s="6">
        <f>R$2+R$3*F138+R$4*F138^2+R$5*SIN(RADIANS(R$6*F138+R$7))</f>
        <v>3.0973270654143211E-3</v>
      </c>
      <c r="P138" s="134">
        <f>C138-15018.5</f>
        <v>39873.190199999997</v>
      </c>
      <c r="Q138" s="6">
        <f>+(G138-O138)^2</f>
        <v>1.2007784042749887E-5</v>
      </c>
    </row>
    <row r="139" spans="1:17" x14ac:dyDescent="0.2">
      <c r="A139" s="80" t="s">
        <v>115</v>
      </c>
      <c r="B139" s="81" t="s">
        <v>87</v>
      </c>
      <c r="C139" s="80">
        <v>54894.5864</v>
      </c>
      <c r="D139" s="80">
        <v>1E-4</v>
      </c>
      <c r="E139" s="65">
        <f>(C139-C$7)/C$8</f>
        <v>7566.0030879863225</v>
      </c>
      <c r="F139" s="3">
        <f>ROUND(2*E139,0)/2</f>
        <v>7566</v>
      </c>
      <c r="G139" s="3">
        <f>C139-(C$7+F139*C$8)</f>
        <v>1.7873541219159961E-3</v>
      </c>
      <c r="K139" s="3">
        <f>G139</f>
        <v>1.7873541219159961E-3</v>
      </c>
      <c r="N139" s="3">
        <f ca="1">+C$11+C$12*F139</f>
        <v>3.2222363266141991E-3</v>
      </c>
      <c r="O139" s="6">
        <f>R$2+R$3*F139+R$4*F139^2+R$5*SIN(RADIANS(R$6*F139+R$7))</f>
        <v>3.1111214440715743E-3</v>
      </c>
      <c r="P139" s="134">
        <f>C139-15018.5</f>
        <v>39876.0864</v>
      </c>
      <c r="Q139" s="6">
        <f>+(G139-O139)^2</f>
        <v>1.7523599232069504E-6</v>
      </c>
    </row>
    <row r="140" spans="1:17" x14ac:dyDescent="0.2">
      <c r="A140" s="74" t="s">
        <v>126</v>
      </c>
      <c r="B140" s="79" t="s">
        <v>87</v>
      </c>
      <c r="C140" s="78">
        <v>55190.937599999997</v>
      </c>
      <c r="D140" s="78">
        <v>2.0000000000000001E-4</v>
      </c>
      <c r="E140" s="65">
        <f>(C140-C$7)/C$8</f>
        <v>8078.0048464364527</v>
      </c>
      <c r="F140" s="3">
        <f>ROUND(2*E140,0)/2</f>
        <v>8078</v>
      </c>
      <c r="G140" s="3">
        <f>C140-(C$7+F140*C$8)</f>
        <v>2.8051607951056212E-3</v>
      </c>
      <c r="K140" s="3">
        <f>G140</f>
        <v>2.8051607951056212E-3</v>
      </c>
      <c r="N140" s="3">
        <f ca="1">+C$11+C$12*F140</f>
        <v>4.3894372994377675E-3</v>
      </c>
      <c r="O140" s="6">
        <f>R$2+R$3*F140+R$4*F140^2+R$5*SIN(RADIANS(R$6*F140+R$7))</f>
        <v>4.538353542856411E-3</v>
      </c>
      <c r="P140" s="134">
        <f>C140-15018.5</f>
        <v>40172.437599999997</v>
      </c>
      <c r="Q140" s="6">
        <f>+(G140-O140)^2</f>
        <v>3.0039571008559329E-6</v>
      </c>
    </row>
    <row r="141" spans="1:17" x14ac:dyDescent="0.2">
      <c r="A141" s="74" t="s">
        <v>126</v>
      </c>
      <c r="B141" s="79" t="s">
        <v>87</v>
      </c>
      <c r="C141" s="78">
        <v>55236.665200000003</v>
      </c>
      <c r="D141" s="78">
        <v>1E-4</v>
      </c>
      <c r="E141" s="65">
        <f>(C141-C$7)/C$8</f>
        <v>8157.0077713772234</v>
      </c>
      <c r="F141" s="3">
        <f>ROUND(2*E141,0)/2</f>
        <v>8157</v>
      </c>
      <c r="G141" s="3">
        <f>C141-(C$7+F141*C$8)</f>
        <v>4.4981426908634603E-3</v>
      </c>
      <c r="K141" s="3">
        <f>G141</f>
        <v>4.4981426908634603E-3</v>
      </c>
      <c r="N141" s="3">
        <f ca="1">+C$11+C$12*F141</f>
        <v>4.5695327620414051E-3</v>
      </c>
      <c r="O141" s="6">
        <f>R$2+R$3*F141+R$4*F141^2+R$5*SIN(RADIANS(R$6*F141+R$7))</f>
        <v>4.7597614399029183E-3</v>
      </c>
      <c r="P141" s="134">
        <f>C141-15018.5</f>
        <v>40218.165200000003</v>
      </c>
      <c r="Q141" s="6">
        <f>+(G141-O141)^2</f>
        <v>6.8444369848970895E-8</v>
      </c>
    </row>
    <row r="142" spans="1:17" x14ac:dyDescent="0.2">
      <c r="A142" s="78" t="s">
        <v>127</v>
      </c>
      <c r="B142" s="93" t="s">
        <v>88</v>
      </c>
      <c r="C142" s="78">
        <v>55585.688999999998</v>
      </c>
      <c r="D142" s="78">
        <v>1E-4</v>
      </c>
      <c r="E142" s="65">
        <f>(C142-C$7)/C$8</f>
        <v>8760.0112326115486</v>
      </c>
      <c r="F142" s="3">
        <f>ROUND(2*E142,0)/2</f>
        <v>8760</v>
      </c>
      <c r="G142" s="3">
        <f>C142-(C$7+F142*C$8)</f>
        <v>6.5015360887628049E-3</v>
      </c>
      <c r="K142" s="3">
        <f>G142</f>
        <v>6.5015360887628049E-3</v>
      </c>
      <c r="N142" s="3">
        <f ca="1">+C$11+C$12*F142</f>
        <v>5.9441854702691633E-3</v>
      </c>
      <c r="O142" s="6">
        <f>R$2+R$3*F142+R$4*F142^2+R$5*SIN(RADIANS(R$6*F142+R$7))</f>
        <v>6.4355563361861226E-3</v>
      </c>
      <c r="P142" s="134">
        <f>C142-15018.5</f>
        <v>40567.188999999998</v>
      </c>
      <c r="Q142" s="6">
        <f>+(G142-O142)^2</f>
        <v>4.3533277500802096E-9</v>
      </c>
    </row>
    <row r="143" spans="1:17" x14ac:dyDescent="0.2">
      <c r="A143" s="78" t="s">
        <v>127</v>
      </c>
      <c r="B143" s="93" t="s">
        <v>88</v>
      </c>
      <c r="C143" s="78">
        <v>55611.735399999998</v>
      </c>
      <c r="D143" s="78">
        <v>2.0000000000000001E-4</v>
      </c>
      <c r="E143" s="65">
        <f>(C143-C$7)/C$8</f>
        <v>8805.011227891795</v>
      </c>
      <c r="F143" s="3">
        <f>ROUND(2*E143,0)/2</f>
        <v>8805</v>
      </c>
      <c r="G143" s="3">
        <f>C143-(C$7+F143*C$8)</f>
        <v>6.4988042577169836E-3</v>
      </c>
      <c r="K143" s="3">
        <f>G143</f>
        <v>6.4988042577169836E-3</v>
      </c>
      <c r="N143" s="3">
        <f ca="1">+C$11+C$12*F143</f>
        <v>6.046771493271234E-3</v>
      </c>
      <c r="O143" s="6">
        <f>R$2+R$3*F143+R$4*F143^2+R$5*SIN(RADIANS(R$6*F143+R$7))</f>
        <v>6.5585550979428255E-3</v>
      </c>
      <c r="P143" s="134">
        <f>C143-15018.5</f>
        <v>40593.235399999998</v>
      </c>
      <c r="Q143" s="6">
        <f>+(G143-O143)^2</f>
        <v>3.5701629076940909E-9</v>
      </c>
    </row>
    <row r="144" spans="1:17" x14ac:dyDescent="0.2">
      <c r="A144" s="74" t="s">
        <v>118</v>
      </c>
      <c r="B144" s="79" t="s">
        <v>88</v>
      </c>
      <c r="C144" s="78">
        <v>55621.286690000001</v>
      </c>
      <c r="D144" s="78">
        <v>8.0000000000000004E-4</v>
      </c>
      <c r="E144" s="65">
        <f>(C144-C$7)/C$8</f>
        <v>8821.512855944824</v>
      </c>
      <c r="F144" s="3">
        <f>ROUND(2*E144,0)/2</f>
        <v>8821.5</v>
      </c>
      <c r="G144" s="3">
        <f>C144-(C$7+F144*C$8)</f>
        <v>7.4411359164514579E-3</v>
      </c>
      <c r="K144" s="3">
        <f>G144</f>
        <v>7.4411359164514579E-3</v>
      </c>
      <c r="N144" s="3">
        <f ca="1">+C$11+C$12*F144</f>
        <v>6.084386368371995E-3</v>
      </c>
      <c r="O144" s="6">
        <f>R$2+R$3*F144+R$4*F144^2+R$5*SIN(RADIANS(R$6*F144+R$7))</f>
        <v>6.6035498049622672E-3</v>
      </c>
      <c r="P144" s="134">
        <f>C144-15018.5</f>
        <v>40602.786690000001</v>
      </c>
      <c r="Q144" s="6">
        <f>+(G144-O144)^2</f>
        <v>7.0155049415958299E-7</v>
      </c>
    </row>
    <row r="145" spans="1:17" x14ac:dyDescent="0.2">
      <c r="A145" s="74" t="s">
        <v>118</v>
      </c>
      <c r="B145" s="79" t="s">
        <v>88</v>
      </c>
      <c r="C145" s="78">
        <v>55621.286789999998</v>
      </c>
      <c r="D145" s="78">
        <v>8.9999999999999998E-4</v>
      </c>
      <c r="E145" s="65">
        <f>(C145-C$7)/C$8</f>
        <v>8821.5130287133998</v>
      </c>
      <c r="F145" s="3">
        <f>ROUND(2*E145,0)/2</f>
        <v>8821.5</v>
      </c>
      <c r="G145" s="3">
        <f>C145-(C$7+F145*C$8)</f>
        <v>7.5411359139252454E-3</v>
      </c>
      <c r="K145" s="3">
        <f>G145</f>
        <v>7.5411359139252454E-3</v>
      </c>
      <c r="N145" s="3">
        <f ca="1">+C$11+C$12*F145</f>
        <v>6.084386368371995E-3</v>
      </c>
      <c r="O145" s="6">
        <f>R$2+R$3*F145+R$4*F145^2+R$5*SIN(RADIANS(R$6*F145+R$7))</f>
        <v>6.6035498049622672E-3</v>
      </c>
      <c r="P145" s="134">
        <f>C145-15018.5</f>
        <v>40602.786789999998</v>
      </c>
      <c r="Q145" s="6">
        <f>+(G145-O145)^2</f>
        <v>8.7906771172033763E-7</v>
      </c>
    </row>
    <row r="146" spans="1:17" x14ac:dyDescent="0.2">
      <c r="A146" s="74" t="s">
        <v>118</v>
      </c>
      <c r="B146" s="79" t="s">
        <v>88</v>
      </c>
      <c r="C146" s="78">
        <v>55621.28759</v>
      </c>
      <c r="D146" s="78">
        <v>5.0000000000000001E-4</v>
      </c>
      <c r="E146" s="65">
        <f>(C146-C$7)/C$8</f>
        <v>8821.514410862037</v>
      </c>
      <c r="F146" s="3">
        <f>ROUND(2*E146,0)/2</f>
        <v>8821.5</v>
      </c>
      <c r="G146" s="3">
        <f>C146-(C$7+F146*C$8)</f>
        <v>8.3411359155434184E-3</v>
      </c>
      <c r="K146" s="3">
        <f>G146</f>
        <v>8.3411359155434184E-3</v>
      </c>
      <c r="N146" s="3">
        <f ca="1">+C$11+C$12*F146</f>
        <v>6.084386368371995E-3</v>
      </c>
      <c r="O146" s="6">
        <f>R$2+R$3*F146+R$4*F146^2+R$5*SIN(RADIANS(R$6*F146+R$7))</f>
        <v>6.6035498049622672E-3</v>
      </c>
      <c r="P146" s="134">
        <f>C146-15018.5</f>
        <v>40602.78759</v>
      </c>
      <c r="Q146" s="6">
        <f>+(G146-O146)^2</f>
        <v>3.0192054916845326E-6</v>
      </c>
    </row>
    <row r="147" spans="1:17" x14ac:dyDescent="0.2">
      <c r="A147" s="74" t="s">
        <v>118</v>
      </c>
      <c r="B147" s="79" t="s">
        <v>88</v>
      </c>
      <c r="C147" s="78">
        <v>55621.290090000002</v>
      </c>
      <c r="D147" s="78">
        <v>4.0000000000000002E-4</v>
      </c>
      <c r="E147" s="65">
        <f>(C147-C$7)/C$8</f>
        <v>8821.5187300765283</v>
      </c>
      <c r="F147" s="3">
        <f>ROUND(2*E147,0)/2</f>
        <v>8821.5</v>
      </c>
      <c r="G147" s="3">
        <f>C147-(C$7+F147*C$8)</f>
        <v>1.0841135917871725E-2</v>
      </c>
      <c r="K147" s="3">
        <f>G147</f>
        <v>1.0841135917871725E-2</v>
      </c>
      <c r="N147" s="3">
        <f ca="1">+C$11+C$12*F147</f>
        <v>6.084386368371995E-3</v>
      </c>
      <c r="O147" s="6">
        <f>R$2+R$3*F147+R$4*F147^2+R$5*SIN(RADIANS(R$6*F147+R$7))</f>
        <v>6.6035498049622672E-3</v>
      </c>
      <c r="P147" s="134">
        <f>C147-15018.5</f>
        <v>40602.790090000002</v>
      </c>
      <c r="Q147" s="6">
        <f>+(G147-O147)^2</f>
        <v>1.7957136064323085E-5</v>
      </c>
    </row>
    <row r="148" spans="1:17" x14ac:dyDescent="0.2">
      <c r="A148" s="80" t="s">
        <v>122</v>
      </c>
      <c r="B148" s="81" t="s">
        <v>88</v>
      </c>
      <c r="C148" s="80">
        <v>55625.3416</v>
      </c>
      <c r="D148" s="80">
        <v>4.7999999999999996E-3</v>
      </c>
      <c r="E148" s="65">
        <f>(C148-C$7)/C$8</f>
        <v>8828.5184663501695</v>
      </c>
      <c r="F148" s="3">
        <f>ROUND(2*E148,0)/2</f>
        <v>8828.5</v>
      </c>
      <c r="G148" s="3">
        <f>C148-(C$7+F148*C$8)</f>
        <v>1.0688488742744084E-2</v>
      </c>
      <c r="J148" s="3">
        <f>G148</f>
        <v>1.0688488742744084E-2</v>
      </c>
      <c r="N148" s="3">
        <f ca="1">+C$11+C$12*F148</f>
        <v>6.100344194172316E-3</v>
      </c>
      <c r="O148" s="6">
        <f>R$2+R$3*F148+R$4*F148^2+R$5*SIN(RADIANS(R$6*F148+R$7))</f>
        <v>6.6226209272588887E-3</v>
      </c>
      <c r="P148" s="134">
        <f>C148-15018.5</f>
        <v>40606.8416</v>
      </c>
      <c r="Q148" s="6">
        <f>+(G148-O148)^2</f>
        <v>1.653128109299836E-5</v>
      </c>
    </row>
    <row r="149" spans="1:17" x14ac:dyDescent="0.2">
      <c r="A149" s="80" t="s">
        <v>121</v>
      </c>
      <c r="B149" s="81" t="s">
        <v>87</v>
      </c>
      <c r="C149" s="80">
        <v>55629.678800000002</v>
      </c>
      <c r="D149" s="80">
        <v>2.0000000000000001E-4</v>
      </c>
      <c r="E149" s="65">
        <f>(C149-C$7)/C$8</f>
        <v>8836.0117851784744</v>
      </c>
      <c r="F149" s="3">
        <f>ROUND(2*E149,0)/2</f>
        <v>8836</v>
      </c>
      <c r="G149" s="3">
        <f>C149-(C$7+F149*C$8)</f>
        <v>6.8213667764212005E-3</v>
      </c>
      <c r="K149" s="3">
        <f>G149</f>
        <v>6.8213667764212005E-3</v>
      </c>
      <c r="N149" s="3">
        <f ca="1">+C$11+C$12*F149</f>
        <v>6.1174418646726628E-3</v>
      </c>
      <c r="O149" s="6">
        <f>R$2+R$3*F149+R$4*F149^2+R$5*SIN(RADIANS(R$6*F149+R$7))</f>
        <v>6.6430425131041998E-3</v>
      </c>
      <c r="P149" s="134">
        <f>C149-15018.5</f>
        <v>40611.178800000002</v>
      </c>
      <c r="Q149" s="6">
        <f>+(G149-O149)^2</f>
        <v>3.1799542887551E-8</v>
      </c>
    </row>
    <row r="150" spans="1:17" x14ac:dyDescent="0.2">
      <c r="A150" s="74" t="s">
        <v>129</v>
      </c>
      <c r="B150" s="79" t="s">
        <v>87</v>
      </c>
      <c r="C150" s="78">
        <v>55863.517269999997</v>
      </c>
      <c r="D150" s="78">
        <v>1E-4</v>
      </c>
      <c r="E150" s="65">
        <f>(C150-C$7)/C$8</f>
        <v>9240.0111880264685</v>
      </c>
      <c r="F150" s="3">
        <f>ROUND(2*E150,0)/2</f>
        <v>9240</v>
      </c>
      <c r="G150" s="3">
        <f>C150-(C$7+F150*C$8)</f>
        <v>6.4757298459880985E-3</v>
      </c>
      <c r="K150" s="3">
        <f>G150</f>
        <v>6.4757298459880985E-3</v>
      </c>
      <c r="N150" s="3">
        <f ca="1">+C$11+C$12*F150</f>
        <v>7.038436382291258E-3</v>
      </c>
      <c r="O150" s="6">
        <f>R$2+R$3*F150+R$4*F150^2+R$5*SIN(RADIANS(R$6*F150+R$7))</f>
        <v>7.7217851414438524E-3</v>
      </c>
      <c r="P150" s="134">
        <f>C150-15018.5</f>
        <v>40845.017269999997</v>
      </c>
      <c r="Q150" s="6">
        <f>+(G150-O150)^2</f>
        <v>1.5526537993333261E-6</v>
      </c>
    </row>
    <row r="151" spans="1:17" x14ac:dyDescent="0.2">
      <c r="A151" s="77" t="s">
        <v>128</v>
      </c>
      <c r="B151" s="75" t="s">
        <v>87</v>
      </c>
      <c r="C151" s="76">
        <v>55863.5173</v>
      </c>
      <c r="D151" s="76">
        <v>5.9999999999999995E-4</v>
      </c>
      <c r="E151" s="65">
        <f>(C151-C$7)/C$8</f>
        <v>9240.0112398570473</v>
      </c>
      <c r="F151" s="3">
        <f>ROUND(2*E151,0)/2</f>
        <v>9240</v>
      </c>
      <c r="G151" s="3">
        <f>C151-(C$7+F151*C$8)</f>
        <v>6.5057298488682136E-3</v>
      </c>
      <c r="K151" s="3">
        <f>G151</f>
        <v>6.5057298488682136E-3</v>
      </c>
      <c r="N151" s="3">
        <f ca="1">+C$11+C$12*F151</f>
        <v>7.038436382291258E-3</v>
      </c>
      <c r="O151" s="6">
        <f>R$2+R$3*F151+R$4*F151^2+R$5*SIN(RADIANS(R$6*F151+R$7))</f>
        <v>7.7217851414438524E-3</v>
      </c>
      <c r="P151" s="134">
        <f>C151-15018.5</f>
        <v>40845.0173</v>
      </c>
      <c r="Q151" s="6">
        <f>+(G151-O151)^2</f>
        <v>1.4787904746012224E-6</v>
      </c>
    </row>
    <row r="152" spans="1:17" x14ac:dyDescent="0.2">
      <c r="A152" s="74" t="s">
        <v>130</v>
      </c>
      <c r="B152" s="79" t="s">
        <v>87</v>
      </c>
      <c r="C152" s="78">
        <v>55963.6512</v>
      </c>
      <c r="D152" s="78">
        <v>2.9999999999999997E-4</v>
      </c>
      <c r="E152" s="65">
        <f>(C152-C$7)/C$8</f>
        <v>9413.0111564440922</v>
      </c>
      <c r="F152" s="3">
        <f>ROUND(2*E152,0)/2</f>
        <v>9413</v>
      </c>
      <c r="G152" s="3">
        <f>C152-(C$7+F152*C$8)</f>
        <v>6.4574496864224784E-3</v>
      </c>
      <c r="K152" s="3">
        <f>G152</f>
        <v>6.4574496864224784E-3</v>
      </c>
      <c r="N152" s="3">
        <f ca="1">+C$11+C$12*F152</f>
        <v>7.4328226484992235E-3</v>
      </c>
      <c r="O152" s="6">
        <f>R$2+R$3*F152+R$4*F152^2+R$5*SIN(RADIANS(R$6*F152+R$7))</f>
        <v>8.1681981747962241E-3</v>
      </c>
      <c r="P152" s="134">
        <f>C152-15018.5</f>
        <v>40945.1512</v>
      </c>
      <c r="Q152" s="6">
        <f>+(G152-O152)^2</f>
        <v>2.926660390473056E-6</v>
      </c>
    </row>
    <row r="153" spans="1:17" x14ac:dyDescent="0.2">
      <c r="A153" s="74" t="s">
        <v>130</v>
      </c>
      <c r="B153" s="79" t="s">
        <v>87</v>
      </c>
      <c r="C153" s="78">
        <v>55989.698299999996</v>
      </c>
      <c r="D153" s="78">
        <v>1E-4</v>
      </c>
      <c r="E153" s="65">
        <f>(C153-C$7)/C$8</f>
        <v>9458.0123611043891</v>
      </c>
      <c r="F153" s="3">
        <f>ROUND(2*E153,0)/2</f>
        <v>9458</v>
      </c>
      <c r="G153" s="3">
        <f>C153-(C$7+F153*C$8)</f>
        <v>7.1547178449691273E-3</v>
      </c>
      <c r="K153" s="3">
        <f>G153</f>
        <v>7.1547178449691273E-3</v>
      </c>
      <c r="N153" s="3">
        <f ca="1">+C$11+C$12*F153</f>
        <v>7.5354086715012942E-3</v>
      </c>
      <c r="O153" s="6">
        <f>R$2+R$3*F153+R$4*F153^2+R$5*SIN(RADIANS(R$6*F153+R$7))</f>
        <v>8.282512156490866E-3</v>
      </c>
      <c r="P153" s="134">
        <f>C153-15018.5</f>
        <v>40971.198299999996</v>
      </c>
      <c r="Q153" s="6">
        <f>+(G153-O153)^2</f>
        <v>1.2719200091007924E-6</v>
      </c>
    </row>
    <row r="154" spans="1:17" x14ac:dyDescent="0.2">
      <c r="A154" s="74" t="s">
        <v>130</v>
      </c>
      <c r="B154" s="79" t="s">
        <v>87</v>
      </c>
      <c r="C154" s="78">
        <v>55996.643799999998</v>
      </c>
      <c r="D154" s="78">
        <v>2.0000000000000001E-4</v>
      </c>
      <c r="E154" s="65">
        <f>(C154-C$7)/C$8</f>
        <v>9470.0120027907269</v>
      </c>
      <c r="F154" s="3">
        <f>ROUND(2*E154,0)/2</f>
        <v>9470</v>
      </c>
      <c r="G154" s="3">
        <f>C154-(C$7+F154*C$8)</f>
        <v>6.9473226903937757E-3</v>
      </c>
      <c r="K154" s="3">
        <f>G154</f>
        <v>6.9473226903937757E-3</v>
      </c>
      <c r="N154" s="3">
        <f ca="1">+C$11+C$12*F154</f>
        <v>7.5627649443018464E-3</v>
      </c>
      <c r="O154" s="6">
        <f>R$2+R$3*F154+R$4*F154^2+R$5*SIN(RADIANS(R$6*F154+R$7))</f>
        <v>8.3128630147986955E-3</v>
      </c>
      <c r="P154" s="134">
        <f>C154-15018.5</f>
        <v>40978.143799999998</v>
      </c>
      <c r="Q154" s="6">
        <f>+(G154-O154)^2</f>
        <v>1.8647003775758934E-6</v>
      </c>
    </row>
    <row r="155" spans="1:17" x14ac:dyDescent="0.2">
      <c r="A155" s="74" t="s">
        <v>131</v>
      </c>
      <c r="B155" s="79" t="s">
        <v>87</v>
      </c>
      <c r="C155" s="78">
        <v>56323.673000000003</v>
      </c>
      <c r="D155" s="78">
        <v>1E-4</v>
      </c>
      <c r="E155" s="65">
        <f>(C155-C$7)/C$8</f>
        <v>10035.015706047347</v>
      </c>
      <c r="F155" s="3">
        <f>ROUND(2*E155,0)/2</f>
        <v>10035</v>
      </c>
      <c r="G155" s="3">
        <f>C155-(C$7+F155*C$8)</f>
        <v>9.0908007696270943E-3</v>
      </c>
      <c r="K155" s="3">
        <f>G155</f>
        <v>9.0908007696270943E-3</v>
      </c>
      <c r="N155" s="3">
        <f ca="1">+C$11+C$12*F155</f>
        <v>8.8507894553278548E-3</v>
      </c>
      <c r="O155" s="6">
        <f>R$2+R$3*F155+R$4*F155^2+R$5*SIN(RADIANS(R$6*F155+R$7))</f>
        <v>9.6698664866372887E-3</v>
      </c>
      <c r="P155" s="134">
        <f>C155-15018.5</f>
        <v>41305.173000000003</v>
      </c>
      <c r="Q155" s="6">
        <f>+(G155-O155)^2</f>
        <v>3.3531710461653055E-7</v>
      </c>
    </row>
    <row r="156" spans="1:17" x14ac:dyDescent="0.2">
      <c r="A156" s="111" t="s">
        <v>1</v>
      </c>
      <c r="B156" s="112" t="s">
        <v>88</v>
      </c>
      <c r="C156" s="111">
        <v>56677.039299999829</v>
      </c>
      <c r="D156" s="111" t="s">
        <v>157</v>
      </c>
      <c r="E156" s="65">
        <f>(C156-C$7)/C$8</f>
        <v>10645.521642844395</v>
      </c>
      <c r="F156" s="3">
        <f>ROUND(2*E156,0)/2</f>
        <v>10645.5</v>
      </c>
      <c r="G156" s="3">
        <f>C156-(C$7+F156*C$8)</f>
        <v>1.2527072030934505E-2</v>
      </c>
      <c r="K156" s="3">
        <f>G156</f>
        <v>1.2527072030934505E-2</v>
      </c>
      <c r="N156" s="3">
        <f ca="1">+C$11+C$12*F156</f>
        <v>1.0242539834055956E-2</v>
      </c>
      <c r="O156" s="6">
        <f>R$2+R$3*F156+R$4*F156^2+R$5*SIN(RADIANS(R$6*F156+R$7))</f>
        <v>1.0943786075488213E-2</v>
      </c>
      <c r="P156" s="134">
        <f>C156-15018.5</f>
        <v>41658.539299999829</v>
      </c>
      <c r="Q156" s="6">
        <f>+(G156-O156)^2</f>
        <v>2.506794416713477E-6</v>
      </c>
    </row>
    <row r="157" spans="1:17" x14ac:dyDescent="0.2">
      <c r="A157" s="111" t="s">
        <v>1</v>
      </c>
      <c r="B157" s="112" t="s">
        <v>88</v>
      </c>
      <c r="C157" s="111">
        <v>56677.040800000075</v>
      </c>
      <c r="D157" s="111" t="s">
        <v>0</v>
      </c>
      <c r="E157" s="65">
        <f>(C157-C$7)/C$8</f>
        <v>10645.52423437351</v>
      </c>
      <c r="F157" s="3">
        <f>ROUND(2*E157,0)/2</f>
        <v>10645.5</v>
      </c>
      <c r="G157" s="3">
        <f>C157-(C$7+F157*C$8)</f>
        <v>1.4027072276803665E-2</v>
      </c>
      <c r="K157" s="3">
        <f>G157</f>
        <v>1.4027072276803665E-2</v>
      </c>
      <c r="N157" s="3">
        <f ca="1">+C$11+C$12*F157</f>
        <v>1.0242539834055956E-2</v>
      </c>
      <c r="O157" s="6">
        <f>R$2+R$3*F157+R$4*F157^2+R$5*SIN(RADIANS(R$6*F157+R$7))</f>
        <v>1.0943786075488213E-2</v>
      </c>
      <c r="P157" s="134">
        <f>C157-15018.5</f>
        <v>41658.540800000075</v>
      </c>
      <c r="Q157" s="6">
        <f>+(G157-O157)^2</f>
        <v>9.5066537992222671E-6</v>
      </c>
    </row>
    <row r="158" spans="1:17" x14ac:dyDescent="0.2">
      <c r="A158" s="76" t="s">
        <v>144</v>
      </c>
      <c r="B158" s="75" t="s">
        <v>87</v>
      </c>
      <c r="C158" s="76">
        <v>56725.368699999999</v>
      </c>
      <c r="D158" s="76">
        <v>1.4E-3</v>
      </c>
      <c r="E158" s="65">
        <f>(C158-C$7)/C$8</f>
        <v>10729.019660685815</v>
      </c>
      <c r="F158" s="3">
        <f>ROUND(2*E158,0)/2</f>
        <v>10729</v>
      </c>
      <c r="G158" s="3">
        <f>C158-(C$7+F158*C$8)</f>
        <v>1.1379780902643688E-2</v>
      </c>
      <c r="J158" s="3">
        <f>G158</f>
        <v>1.1379780902643688E-2</v>
      </c>
      <c r="N158" s="3">
        <f ca="1">+C$11+C$12*F158</f>
        <v>1.0432893898959799E-2</v>
      </c>
      <c r="O158" s="6">
        <f>R$2+R$3*F158+R$4*F158^2+R$5*SIN(RADIANS(R$6*F158+R$7))</f>
        <v>1.109985930375864E-2</v>
      </c>
      <c r="P158" s="134">
        <f>C158-15018.5</f>
        <v>41706.868699999999</v>
      </c>
      <c r="Q158" s="6">
        <f>+(G158-O158)^2</f>
        <v>7.835610152236179E-8</v>
      </c>
    </row>
    <row r="159" spans="1:17" x14ac:dyDescent="0.2">
      <c r="A159" s="76" t="s">
        <v>144</v>
      </c>
      <c r="B159" s="75" t="s">
        <v>87</v>
      </c>
      <c r="C159" s="76">
        <v>56727.3874</v>
      </c>
      <c r="D159" s="76">
        <v>1.29E-2</v>
      </c>
      <c r="E159" s="65">
        <f>(C159-C$7)/C$8</f>
        <v>10732.507339999358</v>
      </c>
      <c r="F159" s="3">
        <f>ROUND(2*E159,0)/2</f>
        <v>10732.5</v>
      </c>
      <c r="G159" s="3">
        <f>C159-(C$7+F159*C$8)</f>
        <v>4.2484573205001652E-3</v>
      </c>
      <c r="J159" s="3">
        <f>G159</f>
        <v>4.2484573205001652E-3</v>
      </c>
      <c r="N159" s="3">
        <f ca="1">+C$11+C$12*F159</f>
        <v>1.044087281185996E-2</v>
      </c>
      <c r="O159" s="6">
        <f>R$2+R$3*F159+R$4*F159^2+R$5*SIN(RADIANS(R$6*F159+R$7))</f>
        <v>1.1106299027157943E-2</v>
      </c>
      <c r="P159" s="134">
        <f>C159-15018.5</f>
        <v>41708.8874</v>
      </c>
      <c r="Q159" s="6">
        <f>+(G159-O159)^2</f>
        <v>4.7029992873574854E-5</v>
      </c>
    </row>
    <row r="160" spans="1:17" x14ac:dyDescent="0.2">
      <c r="A160" s="117" t="s">
        <v>151</v>
      </c>
      <c r="B160" s="118" t="s">
        <v>87</v>
      </c>
      <c r="C160" s="119">
        <v>57070.339449999999</v>
      </c>
      <c r="D160" s="119">
        <v>2.9999999999999997E-4</v>
      </c>
      <c r="E160" s="65">
        <f>(C160-C$7)/C$8</f>
        <v>11325.020725010381</v>
      </c>
      <c r="F160" s="3">
        <f>ROUND(2*E160,0)/2</f>
        <v>11325</v>
      </c>
      <c r="G160" s="3">
        <f>C160-(C$7+F160*C$8)</f>
        <v>1.1995821492746472E-2</v>
      </c>
      <c r="K160" s="3">
        <f>G160</f>
        <v>1.1995821492746472E-2</v>
      </c>
      <c r="N160" s="3">
        <f ca="1">+C$11+C$12*F160</f>
        <v>1.1791588781387237E-2</v>
      </c>
      <c r="O160" s="6">
        <f>R$2+R$3*F160+R$4*F160^2+R$5*SIN(RADIANS(R$6*F160+R$7))</f>
        <v>1.2071230062750887E-2</v>
      </c>
      <c r="P160" s="134">
        <f>C160-15018.5</f>
        <v>42051.839449999999</v>
      </c>
      <c r="Q160" s="6">
        <f>+(G160-O160)^2</f>
        <v>5.6864524301106414E-9</v>
      </c>
    </row>
    <row r="161" spans="1:17" x14ac:dyDescent="0.2">
      <c r="A161" s="76" t="s">
        <v>145</v>
      </c>
      <c r="B161" s="79"/>
      <c r="C161" s="76">
        <v>57074.390800000001</v>
      </c>
      <c r="D161" s="76">
        <v>1.1000000000000001E-3</v>
      </c>
      <c r="E161" s="65">
        <f>(C161-C$7)/C$8</f>
        <v>11332.020184854302</v>
      </c>
      <c r="F161" s="3">
        <f>ROUND(2*E161,0)/2</f>
        <v>11332</v>
      </c>
      <c r="G161" s="3">
        <f>C161-(C$7+F161*C$8)</f>
        <v>1.1683174314384814E-2</v>
      </c>
      <c r="J161" s="3">
        <f>G161</f>
        <v>1.1683174314384814E-2</v>
      </c>
      <c r="N161" s="3">
        <f ca="1">+C$11+C$12*F161</f>
        <v>1.1807546607187558E-2</v>
      </c>
      <c r="O161" s="6">
        <f>R$2+R$3*F161+R$4*F161^2+R$5*SIN(RADIANS(R$6*F161+R$7))</f>
        <v>1.2081078620653548E-2</v>
      </c>
      <c r="P161" s="134">
        <f>C161-15018.5</f>
        <v>42055.890800000001</v>
      </c>
      <c r="Q161" s="6">
        <f>+(G161-O161)^2</f>
        <v>1.5832783694720216E-7</v>
      </c>
    </row>
    <row r="162" spans="1:17" x14ac:dyDescent="0.2">
      <c r="A162" s="101" t="s">
        <v>152</v>
      </c>
      <c r="B162" s="102" t="s">
        <v>87</v>
      </c>
      <c r="C162" s="103">
        <v>57090.5965</v>
      </c>
      <c r="D162" s="103">
        <v>1E-4</v>
      </c>
      <c r="E162" s="65">
        <f>(C162-C$7)/C$8</f>
        <v>11360.01854253571</v>
      </c>
      <c r="F162" s="3">
        <f>ROUND(2*E162,0)/2</f>
        <v>11360</v>
      </c>
      <c r="G162" s="3">
        <f>C162-(C$7+F162*C$8)</f>
        <v>1.0732585615187418E-2</v>
      </c>
      <c r="K162" s="3">
        <f>G162</f>
        <v>1.0732585615187418E-2</v>
      </c>
      <c r="N162" s="3">
        <f ca="1">+C$11+C$12*F162</f>
        <v>1.1871377910388845E-2</v>
      </c>
      <c r="O162" s="6">
        <f>R$2+R$3*F162+R$4*F162^2+R$5*SIN(RADIANS(R$6*F162+R$7))</f>
        <v>1.2120096626365873E-2</v>
      </c>
      <c r="P162" s="134">
        <f>C162-15018.5</f>
        <v>42072.0965</v>
      </c>
      <c r="Q162" s="6">
        <f>+(G162-O162)^2</f>
        <v>1.9251868061414587E-6</v>
      </c>
    </row>
    <row r="163" spans="1:17" x14ac:dyDescent="0.2">
      <c r="A163" s="101" t="s">
        <v>153</v>
      </c>
      <c r="B163" s="102" t="s">
        <v>87</v>
      </c>
      <c r="C163" s="103">
        <v>57090.596799999999</v>
      </c>
      <c r="D163" s="103">
        <v>1E-4</v>
      </c>
      <c r="E163" s="65">
        <f>(C163-C$7)/C$8</f>
        <v>11360.019060841449</v>
      </c>
      <c r="F163" s="3">
        <f>ROUND(2*E163,0)/2</f>
        <v>11360</v>
      </c>
      <c r="G163" s="3">
        <f>C163-(C$7+F163*C$8)</f>
        <v>1.1032585614884738E-2</v>
      </c>
      <c r="K163" s="3">
        <f>G163</f>
        <v>1.1032585614884738E-2</v>
      </c>
      <c r="N163" s="3">
        <f ca="1">+C$11+C$12*F163</f>
        <v>1.1871377910388845E-2</v>
      </c>
      <c r="O163" s="6">
        <f>R$2+R$3*F163+R$4*F163^2+R$5*SIN(RADIANS(R$6*F163+R$7))</f>
        <v>1.2120096626365873E-2</v>
      </c>
      <c r="P163" s="134">
        <f>C163-15018.5</f>
        <v>42072.096799999999</v>
      </c>
      <c r="Q163" s="6">
        <f>+(G163-O163)^2</f>
        <v>1.182680200092721E-6</v>
      </c>
    </row>
    <row r="164" spans="1:17" x14ac:dyDescent="0.2">
      <c r="A164" s="120" t="s">
        <v>153</v>
      </c>
      <c r="B164" s="122" t="s">
        <v>87</v>
      </c>
      <c r="C164" s="124">
        <v>57090.597300000001</v>
      </c>
      <c r="D164" s="124">
        <v>1E-4</v>
      </c>
      <c r="E164" s="65">
        <f>(C164-C$7)/C$8</f>
        <v>11360.019924684349</v>
      </c>
      <c r="F164" s="3">
        <f>ROUND(2*E164,0)/2</f>
        <v>11360</v>
      </c>
      <c r="G164" s="3">
        <f>C164-(C$7+F164*C$8)</f>
        <v>1.1532585616805591E-2</v>
      </c>
      <c r="K164" s="3">
        <f>G164</f>
        <v>1.1532585616805591E-2</v>
      </c>
      <c r="N164" s="3">
        <f ca="1">+C$11+C$12*F164</f>
        <v>1.1871377910388845E-2</v>
      </c>
      <c r="O164" s="6">
        <f>R$2+R$3*F164+R$4*F164^2+R$5*SIN(RADIANS(R$6*F164+R$7))</f>
        <v>1.2120096626365873E-2</v>
      </c>
      <c r="P164" s="134">
        <f>C164-15018.5</f>
        <v>42072.097300000001</v>
      </c>
      <c r="Q164" s="6">
        <f>+(G164-O164)^2</f>
        <v>3.4516918635454181E-7</v>
      </c>
    </row>
    <row r="165" spans="1:17" x14ac:dyDescent="0.2">
      <c r="A165" s="115" t="s">
        <v>4</v>
      </c>
      <c r="B165" s="116"/>
      <c r="C165" s="115">
        <v>57376.235733333342</v>
      </c>
      <c r="D165" s="115"/>
      <c r="E165" s="65">
        <f>(C165-C$7)/C$8</f>
        <v>11853.513388343725</v>
      </c>
      <c r="F165" s="3">
        <f>ROUND(2*E165,0)/2</f>
        <v>11853.5</v>
      </c>
      <c r="G165" s="3">
        <f>C165-(C$7+F165*C$8)</f>
        <v>7.7492931668530218E-3</v>
      </c>
      <c r="K165" s="3">
        <f>G165</f>
        <v>7.7492931668530218E-3</v>
      </c>
      <c r="N165" s="3">
        <f ca="1">+C$11+C$12*F165</f>
        <v>1.2996404629311563E-2</v>
      </c>
      <c r="O165" s="6">
        <f>R$2+R$3*F165+R$4*F165^2+R$5*SIN(RADIANS(R$6*F165+R$7))</f>
        <v>1.2706515911422266E-2</v>
      </c>
      <c r="P165" s="134">
        <f>C165-15018.5</f>
        <v>42357.735733333342</v>
      </c>
      <c r="Q165" s="6">
        <f>+(G165-O165)^2</f>
        <v>2.4574057339274627E-5</v>
      </c>
    </row>
    <row r="166" spans="1:17" x14ac:dyDescent="0.2">
      <c r="A166" s="121" t="s">
        <v>151</v>
      </c>
      <c r="B166" s="123" t="s">
        <v>87</v>
      </c>
      <c r="C166" s="125">
        <v>57380.582009999998</v>
      </c>
      <c r="D166" s="125">
        <v>2.9999999999999997E-4</v>
      </c>
      <c r="E166" s="65">
        <f>(C166-C$7)/C$8</f>
        <v>11861.022388800071</v>
      </c>
      <c r="F166" s="3">
        <f>ROUND(2*E166,0)/2</f>
        <v>11861</v>
      </c>
      <c r="G166" s="3">
        <f>C166-(C$7+F166*C$8)</f>
        <v>1.2958837847691029E-2</v>
      </c>
      <c r="K166" s="3">
        <f>G166</f>
        <v>1.2958837847691029E-2</v>
      </c>
      <c r="N166" s="3">
        <f ca="1">+C$11+C$12*F166</f>
        <v>1.3013502299811909E-2</v>
      </c>
      <c r="O166" s="6">
        <f>R$2+R$3*F166+R$4*F166^2+R$5*SIN(RADIANS(R$6*F166+R$7))</f>
        <v>1.2713917710381058E-2</v>
      </c>
      <c r="P166" s="134">
        <f>C166-15018.5</f>
        <v>42362.082009999998</v>
      </c>
      <c r="Q166" s="6">
        <f>+(G166-O166)^2</f>
        <v>5.9985873659935341E-8</v>
      </c>
    </row>
    <row r="167" spans="1:17" x14ac:dyDescent="0.2">
      <c r="A167" s="117" t="s">
        <v>151</v>
      </c>
      <c r="B167" s="118" t="s">
        <v>87</v>
      </c>
      <c r="C167" s="119">
        <v>57383.476450000002</v>
      </c>
      <c r="D167" s="119">
        <v>1E-4</v>
      </c>
      <c r="E167" s="65">
        <f>(C167-C$7)/C$8</f>
        <v>11866.023071671374</v>
      </c>
      <c r="F167" s="3">
        <f>ROUND(2*E167,0)/2</f>
        <v>11866</v>
      </c>
      <c r="G167" s="3">
        <f>C167-(C$7+F167*C$8)</f>
        <v>1.3354089875065256E-2</v>
      </c>
      <c r="K167" s="3">
        <f>G167</f>
        <v>1.3354089875065256E-2</v>
      </c>
      <c r="N167" s="3">
        <f ca="1">+C$11+C$12*F167</f>
        <v>1.3024900746812137E-2</v>
      </c>
      <c r="O167" s="6">
        <f>R$2+R$3*F167+R$4*F167^2+R$5*SIN(RADIANS(R$6*F167+R$7))</f>
        <v>1.2718826685888427E-2</v>
      </c>
      <c r="P167" s="134">
        <f>C167-15018.5</f>
        <v>42364.976450000002</v>
      </c>
      <c r="Q167" s="6">
        <f>+(G167-O167)^2</f>
        <v>4.0355931952311591E-7</v>
      </c>
    </row>
    <row r="168" spans="1:17" x14ac:dyDescent="0.2">
      <c r="A168" s="101" t="s">
        <v>153</v>
      </c>
      <c r="B168" s="102" t="s">
        <v>87</v>
      </c>
      <c r="C168" s="103">
        <v>57428.622799999997</v>
      </c>
      <c r="D168" s="103">
        <v>1E-4</v>
      </c>
      <c r="E168" s="65">
        <f>(C168-C$7)/C$8</f>
        <v>11944.02177924402</v>
      </c>
      <c r="F168" s="3">
        <f>ROUND(2*E168,0)/2</f>
        <v>11944</v>
      </c>
      <c r="G168" s="3">
        <f>C168-(C$7+F168*C$8)</f>
        <v>1.2606021351530217E-2</v>
      </c>
      <c r="K168" s="3">
        <f>G168</f>
        <v>1.2606021351530217E-2</v>
      </c>
      <c r="N168" s="3">
        <f ca="1">+C$11+C$12*F168</f>
        <v>1.320271652001573E-2</v>
      </c>
      <c r="O168" s="6">
        <f>R$2+R$3*F168+R$4*F168^2+R$5*SIN(RADIANS(R$6*F168+R$7))</f>
        <v>1.2792752776292639E-2</v>
      </c>
      <c r="P168" s="134">
        <f>C168-15018.5</f>
        <v>42410.122799999997</v>
      </c>
      <c r="Q168" s="6">
        <f>+(G168-O168)^2</f>
        <v>3.4868624993804128E-8</v>
      </c>
    </row>
    <row r="169" spans="1:17" x14ac:dyDescent="0.2">
      <c r="A169" s="101" t="s">
        <v>153</v>
      </c>
      <c r="B169" s="102" t="s">
        <v>87</v>
      </c>
      <c r="C169" s="103">
        <v>57458.721400000002</v>
      </c>
      <c r="D169" s="103">
        <v>4.0000000000000002E-4</v>
      </c>
      <c r="E169" s="65">
        <f>(C169-C$7)/C$8</f>
        <v>11996.02270290112</v>
      </c>
      <c r="F169" s="3">
        <f>ROUND(2*E169,0)/2</f>
        <v>11996</v>
      </c>
      <c r="G169" s="3">
        <f>C169-(C$7+F169*C$8)</f>
        <v>1.314064235339174E-2</v>
      </c>
      <c r="K169" s="3">
        <f>G169</f>
        <v>1.314064235339174E-2</v>
      </c>
      <c r="N169" s="3">
        <f ca="1">+C$11+C$12*F169</f>
        <v>1.3321260368818122E-2</v>
      </c>
      <c r="O169" s="6">
        <f>R$2+R$3*F169+R$4*F169^2+R$5*SIN(RADIANS(R$6*F169+R$7))</f>
        <v>1.2839255912989286E-2</v>
      </c>
      <c r="P169" s="134">
        <f>C169-15018.5</f>
        <v>42440.221400000002</v>
      </c>
      <c r="Q169" s="6">
        <f>+(G169-O169)^2</f>
        <v>9.0833786458462442E-8</v>
      </c>
    </row>
    <row r="170" spans="1:17" x14ac:dyDescent="0.2">
      <c r="A170" s="101" t="s">
        <v>154</v>
      </c>
      <c r="B170" s="102" t="s">
        <v>87</v>
      </c>
      <c r="C170" s="103">
        <v>57669.987200000003</v>
      </c>
      <c r="D170" s="103">
        <v>1E-4</v>
      </c>
      <c r="E170" s="65">
        <f>(C170-C$7)/C$8</f>
        <v>12361.023624444124</v>
      </c>
      <c r="F170" s="3">
        <f>ROUND(2*E170,0)/2</f>
        <v>12361</v>
      </c>
      <c r="G170" s="3">
        <f>C170-(C$7+F170*C$8)</f>
        <v>1.3674039684701711E-2</v>
      </c>
      <c r="K170" s="3">
        <f>G170</f>
        <v>1.3674039684701711E-2</v>
      </c>
      <c r="N170" s="3">
        <f ca="1">+C$11+C$12*F170</f>
        <v>1.4153346999834926E-2</v>
      </c>
      <c r="O170" s="6">
        <f>R$2+R$3*F170+R$4*F170^2+R$5*SIN(RADIANS(R$6*F170+R$7))</f>
        <v>1.3102414279186268E-2</v>
      </c>
      <c r="P170" s="134">
        <f>C170-15018.5</f>
        <v>42651.487200000003</v>
      </c>
      <c r="Q170" s="6">
        <f>+(G170-O170)^2</f>
        <v>3.2675560423069507E-7</v>
      </c>
    </row>
    <row r="171" spans="1:17" x14ac:dyDescent="0.2">
      <c r="A171" s="98" t="s">
        <v>3</v>
      </c>
      <c r="B171" s="99" t="s">
        <v>87</v>
      </c>
      <c r="C171" s="100">
        <v>57733.656999999999</v>
      </c>
      <c r="D171" s="100">
        <v>4.0000000000000001E-3</v>
      </c>
      <c r="E171" s="65">
        <f>(C171-C$7)/C$8</f>
        <v>12471.025033448597</v>
      </c>
      <c r="F171" s="3">
        <f>ROUND(2*E171,0)/2</f>
        <v>12471</v>
      </c>
      <c r="G171" s="3">
        <f>C171-(C$7+F171*C$8)</f>
        <v>1.4489584085822571E-2</v>
      </c>
      <c r="K171" s="3">
        <f>G171</f>
        <v>1.4489584085822571E-2</v>
      </c>
      <c r="N171" s="3">
        <f ca="1">+C$11+C$12*F171</f>
        <v>1.4404112833839989E-2</v>
      </c>
      <c r="O171" s="6">
        <f>R$2+R$3*F171+R$4*F171^2+R$5*SIN(RADIANS(R$6*F171+R$7))</f>
        <v>1.3159843177565685E-2</v>
      </c>
      <c r="P171" s="134">
        <f>C171-15018.5</f>
        <v>42715.156999999999</v>
      </c>
      <c r="Q171" s="6">
        <f>+(G171-O171)^2</f>
        <v>1.7682108830918474E-6</v>
      </c>
    </row>
    <row r="172" spans="1:17" x14ac:dyDescent="0.2">
      <c r="A172" s="113" t="s">
        <v>2</v>
      </c>
      <c r="B172" s="114" t="s">
        <v>87</v>
      </c>
      <c r="C172" s="114">
        <v>57800.507100000003</v>
      </c>
      <c r="D172" s="114">
        <v>1.6000000000000001E-3</v>
      </c>
      <c r="E172" s="65">
        <f>(C172-C$7)/C$8</f>
        <v>12586.521001585621</v>
      </c>
      <c r="F172" s="3">
        <f>ROUND(2*E172,0)/2</f>
        <v>12586.5</v>
      </c>
      <c r="G172" s="3">
        <f>C172-(C$7+F172*C$8)</f>
        <v>1.2155905715189874E-2</v>
      </c>
      <c r="K172" s="3">
        <f>G172</f>
        <v>1.2155905715189874E-2</v>
      </c>
      <c r="N172" s="3">
        <f ca="1">+C$11+C$12*F172</f>
        <v>1.4667416959545305E-2</v>
      </c>
      <c r="O172" s="6">
        <f>R$2+R$3*F172+R$4*F172^2+R$5*SIN(RADIANS(R$6*F172+R$7))</f>
        <v>1.320918890486565E-2</v>
      </c>
      <c r="P172" s="134">
        <f>C172-15018.5</f>
        <v>42782.007100000003</v>
      </c>
      <c r="Q172" s="6">
        <f>+(G172-O172)^2</f>
        <v>1.1094054776535755E-6</v>
      </c>
    </row>
    <row r="173" spans="1:17" x14ac:dyDescent="0.2">
      <c r="A173" s="104" t="s">
        <v>155</v>
      </c>
      <c r="B173" s="105" t="s">
        <v>87</v>
      </c>
      <c r="C173" s="106">
        <v>57807.745699999999</v>
      </c>
      <c r="D173" s="106">
        <v>1E-4</v>
      </c>
      <c r="E173" s="65">
        <f>(C173-C$7)/C$8</f>
        <v>12599.027027978345</v>
      </c>
      <c r="F173" s="3">
        <f>ROUND(2*E173,0)/2</f>
        <v>12599</v>
      </c>
      <c r="G173" s="3">
        <f>C173-(C$7+F173*C$8)</f>
        <v>1.5644035753211938E-2</v>
      </c>
      <c r="K173" s="3">
        <f>G173</f>
        <v>1.5644035753211938E-2</v>
      </c>
      <c r="N173" s="3">
        <f ca="1">+C$11+C$12*F173</f>
        <v>1.469591307704588E-2</v>
      </c>
      <c r="O173" s="6">
        <f>R$2+R$3*F173+R$4*F173^2+R$5*SIN(RADIANS(R$6*F173+R$7))</f>
        <v>1.3213856191860288E-2</v>
      </c>
      <c r="P173" s="134">
        <f>C173-15018.5</f>
        <v>42789.245699999999</v>
      </c>
      <c r="Q173" s="6">
        <f>+(G173-O173)^2</f>
        <v>5.9057727004112996E-6</v>
      </c>
    </row>
    <row r="174" spans="1:17" x14ac:dyDescent="0.2">
      <c r="A174" s="113" t="s">
        <v>2</v>
      </c>
      <c r="B174" s="114" t="s">
        <v>87</v>
      </c>
      <c r="C174" s="114">
        <v>57811.504099999998</v>
      </c>
      <c r="D174" s="114">
        <v>5.1000000000000004E-3</v>
      </c>
      <c r="E174" s="65">
        <f>(C174-C$7)/C$8</f>
        <v>12605.520362268737</v>
      </c>
      <c r="F174" s="3">
        <f>ROUND(2*E174,0)/2</f>
        <v>12605.5</v>
      </c>
      <c r="G174" s="3">
        <f>C174-(C$7+F174*C$8)</f>
        <v>1.1785863382101525E-2</v>
      </c>
      <c r="K174" s="3">
        <f>G174</f>
        <v>1.1785863382101525E-2</v>
      </c>
      <c r="N174" s="3">
        <f ca="1">+C$11+C$12*F174</f>
        <v>1.4710731058146178E-2</v>
      </c>
      <c r="O174" s="6">
        <f>R$2+R$3*F174+R$4*F174^2+R$5*SIN(RADIANS(R$6*F174+R$7))</f>
        <v>1.3216231230528466E-2</v>
      </c>
      <c r="P174" s="134">
        <f>C174-15018.5</f>
        <v>42793.004099999998</v>
      </c>
      <c r="Q174" s="6">
        <f>+(G174-O174)^2</f>
        <v>2.0459521818135184E-6</v>
      </c>
    </row>
    <row r="175" spans="1:17" x14ac:dyDescent="0.2">
      <c r="A175" s="104" t="s">
        <v>156</v>
      </c>
      <c r="B175" s="107" t="s">
        <v>87</v>
      </c>
      <c r="C175" s="104">
        <v>58065.894399999997</v>
      </c>
      <c r="D175" s="104">
        <v>1E-4</v>
      </c>
      <c r="E175" s="65">
        <f>(C175-C$7)/C$8</f>
        <v>13045.026869860596</v>
      </c>
      <c r="F175" s="3">
        <f>ROUND(2*E175,0)/2</f>
        <v>13045</v>
      </c>
      <c r="G175" s="3">
        <f>C175-(C$7+F175*C$8)</f>
        <v>1.5552515789750032E-2</v>
      </c>
      <c r="K175" s="3">
        <f>G175</f>
        <v>1.5552515789750032E-2</v>
      </c>
      <c r="N175" s="3">
        <f ca="1">+C$11+C$12*F175</f>
        <v>1.5712654549466409E-2</v>
      </c>
      <c r="O175" s="6">
        <f>R$2+R$3*F175+R$4*F175^2+R$5*SIN(RADIANS(R$6*F175+R$7))</f>
        <v>1.329463827321321E-2</v>
      </c>
      <c r="P175" s="134">
        <f>C175-15018.5</f>
        <v>43047.394399999997</v>
      </c>
      <c r="Q175" s="6">
        <f>+(G175-O175)^2</f>
        <v>5.0980108796824878E-6</v>
      </c>
    </row>
    <row r="176" spans="1:17" x14ac:dyDescent="0.2">
      <c r="A176" s="104" t="s">
        <v>156</v>
      </c>
      <c r="B176" s="107" t="s">
        <v>87</v>
      </c>
      <c r="C176" s="104">
        <v>58094.834900000002</v>
      </c>
      <c r="D176" s="104">
        <v>1E-4</v>
      </c>
      <c r="E176" s="65">
        <f>(C176-C$7)/C$8</f>
        <v>13095.026960598978</v>
      </c>
      <c r="F176" s="3">
        <f>ROUND(2*E176,0)/2</f>
        <v>13095</v>
      </c>
      <c r="G176" s="3">
        <f>C176-(C$7+F176*C$8)</f>
        <v>1.5605035972839687E-2</v>
      </c>
      <c r="K176" s="3">
        <f>G176</f>
        <v>1.5605035972839687E-2</v>
      </c>
      <c r="N176" s="3">
        <f ca="1">+C$11+C$12*F176</f>
        <v>1.5826639019468715E-2</v>
      </c>
      <c r="O176" s="6">
        <f>R$2+R$3*F176+R$4*F176^2+R$5*SIN(RADIANS(R$6*F176+R$7))</f>
        <v>1.3293360557952775E-2</v>
      </c>
      <c r="P176" s="134">
        <f>C176-15018.5</f>
        <v>43076.334900000002</v>
      </c>
      <c r="Q176" s="6">
        <f>+(G176-O176)^2</f>
        <v>5.3438432237925774E-6</v>
      </c>
    </row>
    <row r="177" spans="1:17" x14ac:dyDescent="0.2">
      <c r="A177" s="104" t="s">
        <v>156</v>
      </c>
      <c r="B177" s="107" t="s">
        <v>87</v>
      </c>
      <c r="C177" s="104">
        <v>58145.771699999998</v>
      </c>
      <c r="D177" s="104">
        <v>1E-4</v>
      </c>
      <c r="E177" s="65">
        <f>(C177-C$7)/C$8</f>
        <v>13183.029746380918</v>
      </c>
      <c r="F177" s="3">
        <f>ROUND(2*E177,0)/2</f>
        <v>13183</v>
      </c>
      <c r="G177" s="3">
        <f>C177-(C$7+F177*C$8)</f>
        <v>1.7217471497133374E-2</v>
      </c>
      <c r="K177" s="3">
        <f>G177</f>
        <v>1.7217471497133374E-2</v>
      </c>
      <c r="N177" s="3">
        <f ca="1">+C$11+C$12*F177</f>
        <v>1.602725168667276E-2</v>
      </c>
      <c r="O177" s="6">
        <f>R$2+R$3*F177+R$4*F177^2+R$5*SIN(RADIANS(R$6*F177+R$7))</f>
        <v>1.3286106327043065E-2</v>
      </c>
      <c r="P177" s="134">
        <f>C177-15018.5</f>
        <v>43127.271699999998</v>
      </c>
      <c r="Q177" s="6">
        <f>+(G177-O177)^2</f>
        <v>1.5455632100599205E-5</v>
      </c>
    </row>
    <row r="178" spans="1:17" x14ac:dyDescent="0.2">
      <c r="A178" s="82" t="s">
        <v>159</v>
      </c>
      <c r="B178" s="64" t="s">
        <v>87</v>
      </c>
      <c r="C178" s="63">
        <v>58152.716099999998</v>
      </c>
      <c r="D178" s="63">
        <v>1E-4</v>
      </c>
      <c r="E178" s="65">
        <f>(C178-C$7)/C$8</f>
        <v>13195.027487612879</v>
      </c>
      <c r="F178" s="3">
        <f>ROUND(2*E178,0)/2</f>
        <v>13195</v>
      </c>
      <c r="G178" s="3">
        <f>C178-(C$7+F178*C$8)</f>
        <v>1.5910076333966572E-2</v>
      </c>
      <c r="K178" s="3">
        <f>G178</f>
        <v>1.5910076333966572E-2</v>
      </c>
      <c r="N178" s="3">
        <f ca="1">+C$11+C$12*F178</f>
        <v>1.6054607959473312E-2</v>
      </c>
      <c r="O178" s="6">
        <f>R$2+R$3*F178+R$4*F178^2+R$5*SIN(RADIANS(R$6*F178+R$7))</f>
        <v>1.3284624357261819E-2</v>
      </c>
      <c r="P178" s="134">
        <f>C178-15018.5</f>
        <v>43134.216099999998</v>
      </c>
      <c r="Q178" s="6">
        <f>+(G178-O178)^2</f>
        <v>6.8929980819828928E-6</v>
      </c>
    </row>
    <row r="179" spans="1:17" x14ac:dyDescent="0.2">
      <c r="A179" s="108" t="s">
        <v>158</v>
      </c>
      <c r="B179" s="109"/>
      <c r="C179" s="110">
        <v>58170.659800000001</v>
      </c>
      <c r="D179" s="110">
        <v>2.0000000000000001E-4</v>
      </c>
      <c r="E179" s="65">
        <f>(C179-C$7)/C$8</f>
        <v>13226.028563205296</v>
      </c>
      <c r="F179" s="3">
        <f>ROUND(2*E179,0)/2</f>
        <v>13226</v>
      </c>
      <c r="G179" s="3">
        <f>C179-(C$7+F179*C$8)</f>
        <v>1.6532638852368109E-2</v>
      </c>
      <c r="K179" s="3">
        <f>G179</f>
        <v>1.6532638852368109E-2</v>
      </c>
      <c r="N179" s="3">
        <f ca="1">+C$11+C$12*F179</f>
        <v>1.6125278330874744E-2</v>
      </c>
      <c r="O179" s="6">
        <f>R$2+R$3*F179+R$4*F179^2+R$5*SIN(RADIANS(R$6*F179+R$7))</f>
        <v>1.3280250497698407E-2</v>
      </c>
      <c r="P179" s="134">
        <f>C179-15018.5</f>
        <v>43152.159800000001</v>
      </c>
      <c r="Q179" s="6">
        <f>+(G179-O179)^2</f>
        <v>1.0578030009591089E-5</v>
      </c>
    </row>
    <row r="180" spans="1:17" x14ac:dyDescent="0.2">
      <c r="A180" s="129" t="s">
        <v>165</v>
      </c>
      <c r="B180" s="130" t="s">
        <v>87</v>
      </c>
      <c r="C180" s="131">
        <v>58170.659800000001</v>
      </c>
      <c r="D180" s="129">
        <v>2.0000000000000001E-4</v>
      </c>
      <c r="E180" s="65">
        <f>(C180-C$7)/C$8</f>
        <v>13226.028563205296</v>
      </c>
      <c r="F180" s="3">
        <f>ROUND(2*E180,0)/2</f>
        <v>13226</v>
      </c>
      <c r="G180" s="3">
        <f>C180-(C$7+F180*C$8)</f>
        <v>1.6532638852368109E-2</v>
      </c>
      <c r="K180" s="3">
        <f>G180</f>
        <v>1.6532638852368109E-2</v>
      </c>
      <c r="N180" s="3">
        <f ca="1">+C$11+C$12*F180</f>
        <v>1.6125278330874744E-2</v>
      </c>
      <c r="O180" s="6">
        <f>R$2+R$3*F180+R$4*F180^2+R$5*SIN(RADIANS(R$6*F180+R$7))</f>
        <v>1.3280250497698407E-2</v>
      </c>
      <c r="P180" s="134">
        <f>C180-15018.5</f>
        <v>43152.159800000001</v>
      </c>
      <c r="Q180" s="6">
        <f>+(G180-O180)^2</f>
        <v>1.0578030009591089E-5</v>
      </c>
    </row>
    <row r="181" spans="1:17" x14ac:dyDescent="0.2">
      <c r="A181" s="82" t="s">
        <v>159</v>
      </c>
      <c r="B181" s="64" t="s">
        <v>87</v>
      </c>
      <c r="C181" s="63">
        <v>58181.657299999999</v>
      </c>
      <c r="D181" s="63">
        <v>1E-4</v>
      </c>
      <c r="E181" s="65">
        <f>(C181-C$7)/C$8</f>
        <v>13245.028787731311</v>
      </c>
      <c r="F181" s="3">
        <f>ROUND(2*E181,0)/2</f>
        <v>13245</v>
      </c>
      <c r="G181" s="3">
        <f>C181-(C$7+F181*C$8)</f>
        <v>1.6662596521200612E-2</v>
      </c>
      <c r="K181" s="3">
        <f>G181</f>
        <v>1.6662596521200612E-2</v>
      </c>
      <c r="N181" s="3">
        <f ca="1">+C$11+C$12*F181</f>
        <v>1.6168592429475617E-2</v>
      </c>
      <c r="O181" s="6">
        <f>R$2+R$3*F181+R$4*F181^2+R$5*SIN(RADIANS(R$6*F181+R$7))</f>
        <v>1.3277181712986322E-2</v>
      </c>
      <c r="P181" s="134">
        <f>C181-15018.5</f>
        <v>43163.157299999999</v>
      </c>
      <c r="Q181" s="6">
        <f>+(G181-O181)^2</f>
        <v>1.1461033423676601E-5</v>
      </c>
    </row>
    <row r="182" spans="1:17" x14ac:dyDescent="0.2">
      <c r="A182" s="82" t="s">
        <v>160</v>
      </c>
      <c r="B182" s="64" t="s">
        <v>87</v>
      </c>
      <c r="C182" s="63">
        <v>58528.3652</v>
      </c>
      <c r="D182" s="63">
        <v>2.0000000000000001E-4</v>
      </c>
      <c r="E182" s="65">
        <f>(C182-C$7)/C$8</f>
        <v>13844.031101433953</v>
      </c>
      <c r="F182" s="3">
        <f>ROUND(2*E182,0)/2</f>
        <v>13844</v>
      </c>
      <c r="G182" s="3">
        <f>C182-(C$7+F182*C$8)</f>
        <v>1.8001788317633327E-2</v>
      </c>
      <c r="K182" s="3">
        <f>G182</f>
        <v>1.8001788317633327E-2</v>
      </c>
      <c r="N182" s="3">
        <f ca="1">+C$11+C$12*F182</f>
        <v>1.7534126380103189E-2</v>
      </c>
      <c r="O182" s="6">
        <f>R$2+R$3*F182+R$4*F182^2+R$5*SIN(RADIANS(R$6*F182+R$7))</f>
        <v>1.3032708770317564E-2</v>
      </c>
      <c r="P182" s="134">
        <f>C182-15018.5</f>
        <v>43509.8652</v>
      </c>
      <c r="Q182" s="6">
        <f>+(G182-O182)^2</f>
        <v>2.4691751547551834E-5</v>
      </c>
    </row>
    <row r="183" spans="1:17" x14ac:dyDescent="0.2">
      <c r="A183" s="82" t="s">
        <v>160</v>
      </c>
      <c r="B183" s="64" t="s">
        <v>87</v>
      </c>
      <c r="C183" s="63">
        <v>58528.366399999999</v>
      </c>
      <c r="D183" s="63">
        <v>1E-4</v>
      </c>
      <c r="E183" s="65">
        <f>(C183-C$7)/C$8</f>
        <v>13844.033174656905</v>
      </c>
      <c r="F183" s="3">
        <f>ROUND(2*E183,0)/2</f>
        <v>13844</v>
      </c>
      <c r="G183" s="3">
        <f>C183-(C$7+F183*C$8)</f>
        <v>1.9201788316422608E-2</v>
      </c>
      <c r="K183" s="3">
        <f>G183</f>
        <v>1.9201788316422608E-2</v>
      </c>
      <c r="N183" s="3">
        <f ca="1">+C$11+C$12*F183</f>
        <v>1.7534126380103189E-2</v>
      </c>
      <c r="O183" s="6">
        <f>R$2+R$3*F183+R$4*F183^2+R$5*SIN(RADIANS(R$6*F183+R$7))</f>
        <v>1.3032708770317564E-2</v>
      </c>
      <c r="P183" s="134">
        <f>C183-15018.5</f>
        <v>43509.866399999999</v>
      </c>
      <c r="Q183" s="6">
        <f>+(G183-O183)^2</f>
        <v>3.8057542446171618E-5</v>
      </c>
    </row>
    <row r="184" spans="1:17" x14ac:dyDescent="0.2">
      <c r="A184" s="82" t="s">
        <v>160</v>
      </c>
      <c r="B184" s="64" t="s">
        <v>88</v>
      </c>
      <c r="C184" s="63">
        <v>58530.3897</v>
      </c>
      <c r="D184" s="63">
        <v>2.0000000000000001E-4</v>
      </c>
      <c r="E184" s="65">
        <f>(C184-C$7)/C$8</f>
        <v>13847.528801325103</v>
      </c>
      <c r="F184" s="3">
        <f>ROUND(2*E184,0)/2</f>
        <v>13847.5</v>
      </c>
      <c r="G184" s="3">
        <f>C184-(C$7+F184*C$8)</f>
        <v>1.6670464727212675E-2</v>
      </c>
      <c r="K184" s="3">
        <f>G184</f>
        <v>1.6670464727212675E-2</v>
      </c>
      <c r="N184" s="3">
        <f ca="1">+C$11+C$12*F184</f>
        <v>1.7542105293003346E-2</v>
      </c>
      <c r="O184" s="6">
        <f>R$2+R$3*F184+R$4*F184^2+R$5*SIN(RADIANS(R$6*F184+R$7))</f>
        <v>1.3030461274121283E-2</v>
      </c>
      <c r="P184" s="134">
        <f>C184-15018.5</f>
        <v>43511.8897</v>
      </c>
      <c r="Q184" s="6">
        <f>+(G184-O184)^2</f>
        <v>1.3249625138517256E-5</v>
      </c>
    </row>
    <row r="185" spans="1:17" x14ac:dyDescent="0.2">
      <c r="A185" s="82" t="s">
        <v>160</v>
      </c>
      <c r="B185" s="64" t="s">
        <v>87</v>
      </c>
      <c r="C185" s="63">
        <v>58539.363100000002</v>
      </c>
      <c r="D185" s="63">
        <v>1E-4</v>
      </c>
      <c r="E185" s="65">
        <f>(C185-C$7)/C$8</f>
        <v>13863.032017034295</v>
      </c>
      <c r="F185" s="3">
        <f>ROUND(2*E185,0)/2</f>
        <v>13863</v>
      </c>
      <c r="G185" s="3">
        <f>C185-(C$7+F185*C$8)</f>
        <v>1.8531745990912896E-2</v>
      </c>
      <c r="K185" s="3">
        <f>G185</f>
        <v>1.8531745990912896E-2</v>
      </c>
      <c r="N185" s="3">
        <f ca="1">+C$11+C$12*F185</f>
        <v>1.7577440478704062E-2</v>
      </c>
      <c r="O185" s="6">
        <f>R$2+R$3*F185+R$4*F185^2+R$5*SIN(RADIANS(R$6*F185+R$7))</f>
        <v>1.3020397289947387E-2</v>
      </c>
      <c r="P185" s="134">
        <f>C185-15018.5</f>
        <v>43520.863100000002</v>
      </c>
      <c r="Q185" s="6">
        <f>+(G185-O185)^2</f>
        <v>3.0374964503634201E-5</v>
      </c>
    </row>
    <row r="186" spans="1:17" x14ac:dyDescent="0.2">
      <c r="A186" s="82" t="s">
        <v>160</v>
      </c>
      <c r="B186" s="64" t="s">
        <v>87</v>
      </c>
      <c r="C186" s="63">
        <v>58559.620600000002</v>
      </c>
      <c r="D186" s="63">
        <v>1E-4</v>
      </c>
      <c r="E186" s="65">
        <f>(C186-C$7)/C$8</f>
        <v>13898.03061201823</v>
      </c>
      <c r="F186" s="3">
        <f>ROUND(2*E186,0)/2</f>
        <v>13898</v>
      </c>
      <c r="G186" s="3">
        <f>C186-(C$7+F186*C$8)</f>
        <v>1.7718510120175779E-2</v>
      </c>
      <c r="K186" s="3">
        <f>G186</f>
        <v>1.7718510120175779E-2</v>
      </c>
      <c r="N186" s="3">
        <f ca="1">+C$11+C$12*F186</f>
        <v>1.7657229607705674E-2</v>
      </c>
      <c r="O186" s="6">
        <f>R$2+R$3*F186+R$4*F186^2+R$5*SIN(RADIANS(R$6*F186+R$7))</f>
        <v>1.2997009389403694E-2</v>
      </c>
      <c r="P186" s="134">
        <f>C186-15018.5</f>
        <v>43541.120600000002</v>
      </c>
      <c r="Q186" s="6">
        <f>+(G186-O186)^2</f>
        <v>2.2292569150681336E-5</v>
      </c>
    </row>
    <row r="187" spans="1:17" x14ac:dyDescent="0.2">
      <c r="A187" s="126" t="s">
        <v>162</v>
      </c>
      <c r="B187" s="127" t="s">
        <v>87</v>
      </c>
      <c r="C187" s="128">
        <v>58857.128299999997</v>
      </c>
      <c r="D187" s="128" t="s">
        <v>0</v>
      </c>
      <c r="E187" s="65">
        <f>(C187-C$7)/C$8</f>
        <v>14412.030439089802</v>
      </c>
      <c r="F187" s="3">
        <f>ROUND(2*E187,0)/2</f>
        <v>14412</v>
      </c>
      <c r="G187" s="3">
        <f>C187-(C$7+F187*C$8)</f>
        <v>1.7618417594349012E-2</v>
      </c>
      <c r="K187" s="3">
        <f>G187</f>
        <v>1.7618417594349012E-2</v>
      </c>
      <c r="N187" s="3">
        <f ca="1">+C$11+C$12*F187</f>
        <v>1.8828989959329336E-2</v>
      </c>
      <c r="O187" s="6">
        <f>R$2+R$3*F187+R$4*F187^2+R$5*SIN(RADIANS(R$6*F187+R$7))</f>
        <v>1.2551634745756404E-2</v>
      </c>
      <c r="P187" s="134">
        <f>C187-15018.5</f>
        <v>43838.628299999997</v>
      </c>
      <c r="Q187" s="6">
        <f>+(G187-O187)^2</f>
        <v>2.5672288434792226E-5</v>
      </c>
    </row>
    <row r="188" spans="1:17" x14ac:dyDescent="0.2">
      <c r="A188" s="126" t="s">
        <v>162</v>
      </c>
      <c r="B188" s="127" t="s">
        <v>87</v>
      </c>
      <c r="C188" s="128">
        <v>58857.128599999996</v>
      </c>
      <c r="D188" s="128" t="s">
        <v>44</v>
      </c>
      <c r="E188" s="65">
        <f>(C188-C$7)/C$8</f>
        <v>14412.03095739554</v>
      </c>
      <c r="F188" s="3">
        <f>ROUND(2*E188,0)/2</f>
        <v>14412</v>
      </c>
      <c r="G188" s="3">
        <f>C188-(C$7+F188*C$8)</f>
        <v>1.7918417594046332E-2</v>
      </c>
      <c r="K188" s="3">
        <f>G188</f>
        <v>1.7918417594046332E-2</v>
      </c>
      <c r="N188" s="3">
        <f ca="1">+C$11+C$12*F188</f>
        <v>1.8828989959329336E-2</v>
      </c>
      <c r="O188" s="6">
        <f>R$2+R$3*F188+R$4*F188^2+R$5*SIN(RADIANS(R$6*F188+R$7))</f>
        <v>1.2551634745756404E-2</v>
      </c>
      <c r="P188" s="134">
        <f>C188-15018.5</f>
        <v>43838.628599999996</v>
      </c>
      <c r="Q188" s="6">
        <f>+(G188-O188)^2</f>
        <v>2.8802358140698958E-5</v>
      </c>
    </row>
    <row r="189" spans="1:17" x14ac:dyDescent="0.2">
      <c r="A189" s="126" t="s">
        <v>162</v>
      </c>
      <c r="B189" s="127" t="s">
        <v>87</v>
      </c>
      <c r="C189" s="128">
        <v>58857.130599999997</v>
      </c>
      <c r="D189" s="128" t="s">
        <v>157</v>
      </c>
      <c r="E189" s="65">
        <f>(C189-C$7)/C$8</f>
        <v>14412.034412767129</v>
      </c>
      <c r="F189" s="3">
        <f>ROUND(2*E189,0)/2</f>
        <v>14412</v>
      </c>
      <c r="G189" s="3">
        <f>C189-(C$7+F189*C$8)</f>
        <v>1.9918417594453786E-2</v>
      </c>
      <c r="K189" s="3">
        <f>G189</f>
        <v>1.9918417594453786E-2</v>
      </c>
      <c r="N189" s="3">
        <f ca="1">+C$11+C$12*F189</f>
        <v>1.8828989959329336E-2</v>
      </c>
      <c r="O189" s="6">
        <f>R$2+R$3*F189+R$4*F189^2+R$5*SIN(RADIANS(R$6*F189+R$7))</f>
        <v>1.2551634745756404E-2</v>
      </c>
      <c r="P189" s="134">
        <f>C189-15018.5</f>
        <v>43838.630599999997</v>
      </c>
      <c r="Q189" s="6">
        <f>+(G189-O189)^2</f>
        <v>5.4269489539861913E-5</v>
      </c>
    </row>
    <row r="190" spans="1:17" x14ac:dyDescent="0.2">
      <c r="A190" s="126" t="s">
        <v>161</v>
      </c>
      <c r="B190" s="127" t="s">
        <v>87</v>
      </c>
      <c r="C190" s="128">
        <v>58908.643600000003</v>
      </c>
      <c r="D190" s="128">
        <v>1E-4</v>
      </c>
      <c r="E190" s="65">
        <f>(C190-C$7)/C$8</f>
        <v>14501.03269110393</v>
      </c>
      <c r="F190" s="3">
        <f>ROUND(2*E190,0)/2</f>
        <v>14501</v>
      </c>
      <c r="G190" s="3">
        <f>C190-(C$7+F190*C$8)</f>
        <v>1.8921903531008866E-2</v>
      </c>
      <c r="K190" s="3">
        <f>G190</f>
        <v>1.8921903531008866E-2</v>
      </c>
      <c r="N190" s="3">
        <f ca="1">+C$11+C$12*F190</f>
        <v>1.9031882315933432E-2</v>
      </c>
      <c r="O190" s="6">
        <f>R$2+R$3*F190+R$4*F190^2+R$5*SIN(RADIANS(R$6*F190+R$7))</f>
        <v>1.2456059695381489E-2</v>
      </c>
      <c r="P190" s="134">
        <f>C190-15018.5</f>
        <v>43890.143600000003</v>
      </c>
      <c r="Q190" s="6">
        <f>+(G190-O190)^2</f>
        <v>4.1807136506720547E-5</v>
      </c>
    </row>
    <row r="191" spans="1:17" x14ac:dyDescent="0.2">
      <c r="A191" s="126" t="s">
        <v>161</v>
      </c>
      <c r="B191" s="127" t="s">
        <v>87</v>
      </c>
      <c r="C191" s="128">
        <v>58930.638099999996</v>
      </c>
      <c r="D191" s="128">
        <v>1E-4</v>
      </c>
      <c r="E191" s="65">
        <f>(C191-C$7)/C$8</f>
        <v>14539.032276313061</v>
      </c>
      <c r="F191" s="3">
        <f>ROUND(2*E191,0)/2</f>
        <v>14539</v>
      </c>
      <c r="G191" s="3">
        <f>C191-(C$7+F191*C$8)</f>
        <v>1.8681818859477062E-2</v>
      </c>
      <c r="K191" s="3">
        <f>G191</f>
        <v>1.8681818859477062E-2</v>
      </c>
      <c r="N191" s="3">
        <f ca="1">+C$11+C$12*F191</f>
        <v>1.9118510513135178E-2</v>
      </c>
      <c r="O191" s="6">
        <f>R$2+R$3*F191+R$4*F191^2+R$5*SIN(RADIANS(R$6*F191+R$7))</f>
        <v>1.2413683546753167E-2</v>
      </c>
      <c r="P191" s="134">
        <f>C191-15018.5</f>
        <v>43912.138099999996</v>
      </c>
      <c r="Q191" s="6">
        <f>+(G191-O191)^2</f>
        <v>3.928952029861628E-5</v>
      </c>
    </row>
    <row r="192" spans="1:17" x14ac:dyDescent="0.2">
      <c r="A192" s="126" t="s">
        <v>161</v>
      </c>
      <c r="B192" s="127" t="s">
        <v>87</v>
      </c>
      <c r="C192" s="128">
        <v>58932.375</v>
      </c>
      <c r="D192" s="128">
        <v>1E-4</v>
      </c>
      <c r="E192" s="65">
        <f>(C192-C$7)/C$8</f>
        <v>14542.033093769693</v>
      </c>
      <c r="F192" s="3">
        <f>ROUND(2*E192,0)/2</f>
        <v>14542</v>
      </c>
      <c r="G192" s="3">
        <f>C192-(C$7+F192*C$8)</f>
        <v>1.9154970075760502E-2</v>
      </c>
      <c r="K192" s="3">
        <f>G192</f>
        <v>1.9154970075760502E-2</v>
      </c>
      <c r="N192" s="3">
        <f ca="1">+C$11+C$12*F192</f>
        <v>1.912534958133532E-2</v>
      </c>
      <c r="O192" s="6">
        <f>R$2+R$3*F192+R$4*F192^2+R$5*SIN(RADIANS(R$6*F192+R$7))</f>
        <v>1.241029858312117E-2</v>
      </c>
      <c r="P192" s="134">
        <f>C192-15018.5</f>
        <v>43913.875</v>
      </c>
      <c r="Q192" s="6">
        <f>+(G192-O192)^2</f>
        <v>4.5490593543621689E-5</v>
      </c>
    </row>
    <row r="193" spans="1:17" x14ac:dyDescent="0.2">
      <c r="A193" s="82" t="s">
        <v>163</v>
      </c>
      <c r="B193" s="64" t="s">
        <v>87</v>
      </c>
      <c r="C193" s="63">
        <v>59167.950499999999</v>
      </c>
      <c r="D193" s="63">
        <v>1E-4</v>
      </c>
      <c r="E193" s="65">
        <f>(C193-C$7)/C$8</f>
        <v>14949.033538673473</v>
      </c>
      <c r="F193" s="3">
        <f>ROUND(2*E193,0)/2</f>
        <v>14949</v>
      </c>
      <c r="G193" s="3">
        <f>C193-(C$7+F193*C$8)</f>
        <v>1.9412484361964744E-2</v>
      </c>
      <c r="K193" s="3">
        <f>G193</f>
        <v>1.9412484361964744E-2</v>
      </c>
      <c r="N193" s="3">
        <f ca="1">+C$11+C$12*F193</f>
        <v>2.0053183167154057E-2</v>
      </c>
      <c r="O193" s="6">
        <f>R$2+R$3*F193+R$4*F193^2+R$5*SIN(RADIANS(R$6*F193+R$7))</f>
        <v>1.1900012859689332E-2</v>
      </c>
      <c r="P193" s="134">
        <f>C193-15018.5</f>
        <v>44149.450499999999</v>
      </c>
      <c r="Q193" s="6">
        <f>+(G193-O193)^2</f>
        <v>5.6437228072500185E-5</v>
      </c>
    </row>
    <row r="194" spans="1:17" x14ac:dyDescent="0.2">
      <c r="A194" s="82" t="s">
        <v>164</v>
      </c>
      <c r="B194" s="64" t="s">
        <v>87</v>
      </c>
      <c r="C194" s="63">
        <v>59283.714</v>
      </c>
      <c r="D194" s="63">
        <v>2.9999999999999997E-4</v>
      </c>
      <c r="E194" s="65">
        <f>(C194-C$7)/C$8</f>
        <v>15149.036493155665</v>
      </c>
      <c r="F194" s="3">
        <f>ROUND(2*E194,0)/2</f>
        <v>15149</v>
      </c>
      <c r="G194" s="3">
        <f>C194-(C$7+F194*C$8)</f>
        <v>2.1122565100085922E-2</v>
      </c>
      <c r="K194" s="3">
        <f>G194</f>
        <v>2.1122565100085922E-2</v>
      </c>
      <c r="N194" s="3">
        <f ca="1">+C$11+C$12*F194</f>
        <v>2.0509121047163258E-2</v>
      </c>
      <c r="O194" s="6">
        <f>R$2+R$3*F194+R$4*F194^2+R$5*SIN(RADIANS(R$6*F194+R$7))</f>
        <v>1.161473975573518E-2</v>
      </c>
      <c r="P194" s="134">
        <f>C194-15018.5</f>
        <v>44265.214</v>
      </c>
      <c r="Q194" s="6">
        <f>+(G194-O194)^2</f>
        <v>9.0398742778678297E-5</v>
      </c>
    </row>
    <row r="195" spans="1:17" x14ac:dyDescent="0.2">
      <c r="A195" s="82" t="s">
        <v>164</v>
      </c>
      <c r="B195" s="64" t="s">
        <v>87</v>
      </c>
      <c r="C195" s="63">
        <v>59286.609700000001</v>
      </c>
      <c r="D195" s="63">
        <v>2.9999999999999997E-4</v>
      </c>
      <c r="E195" s="65">
        <f>(C195-C$7)/C$8</f>
        <v>15154.039352911064</v>
      </c>
      <c r="F195" s="3">
        <f>ROUND(2*E195,0)/2</f>
        <v>15154</v>
      </c>
      <c r="G195" s="3">
        <f>C195-(C$7+F195*C$8)</f>
        <v>2.2777817117457744E-2</v>
      </c>
      <c r="K195" s="3">
        <f>G195</f>
        <v>2.2777817117457744E-2</v>
      </c>
      <c r="N195" s="3">
        <f ca="1">+C$11+C$12*F195</f>
        <v>2.0520519494163489E-2</v>
      </c>
      <c r="O195" s="6">
        <f>R$2+R$3*F195+R$4*F195^2+R$5*SIN(RADIANS(R$6*F195+R$7))</f>
        <v>1.1607339904406795E-2</v>
      </c>
      <c r="P195" s="134">
        <f>C195-15018.5</f>
        <v>44268.109700000001</v>
      </c>
      <c r="Q195" s="6">
        <f>+(G195-O195)^2</f>
        <v>1.2477956116729047E-4</v>
      </c>
    </row>
    <row r="196" spans="1:17" x14ac:dyDescent="0.2">
      <c r="A196" s="82" t="s">
        <v>164</v>
      </c>
      <c r="B196" s="64" t="s">
        <v>87</v>
      </c>
      <c r="C196" s="63">
        <v>59296.447899999999</v>
      </c>
      <c r="D196" s="63">
        <v>1E-4</v>
      </c>
      <c r="E196" s="65">
        <f>(C196-C$7)/C$8</f>
        <v>15171.036671295411</v>
      </c>
      <c r="F196" s="3">
        <f>ROUND(2*E196,0)/2</f>
        <v>15171</v>
      </c>
      <c r="G196" s="3">
        <f>C196-(C$7+F196*C$8)</f>
        <v>2.1225673976005055E-2</v>
      </c>
      <c r="K196" s="3">
        <f>G196</f>
        <v>2.1225673976005055E-2</v>
      </c>
      <c r="N196" s="3">
        <f ca="1">+C$11+C$12*F196</f>
        <v>2.0559274213964272E-2</v>
      </c>
      <c r="O196" s="6">
        <f>R$2+R$3*F196+R$4*F196^2+R$5*SIN(RADIANS(R$6*F196+R$7))</f>
        <v>1.1582085864053704E-2</v>
      </c>
      <c r="P196" s="134">
        <f>C196-15018.5</f>
        <v>44277.947899999999</v>
      </c>
      <c r="Q196" s="6">
        <f>+(G196-O196)^2</f>
        <v>9.2998791672969415E-5</v>
      </c>
    </row>
    <row r="197" spans="1:17" x14ac:dyDescent="0.2">
      <c r="A197" s="132" t="s">
        <v>166</v>
      </c>
      <c r="B197" s="130" t="s">
        <v>87</v>
      </c>
      <c r="C197" s="131">
        <v>59523.920100000003</v>
      </c>
      <c r="D197" s="129">
        <v>1E-4</v>
      </c>
      <c r="E197" s="65">
        <f>(C197-C$7)/C$8</f>
        <v>15564.037159899888</v>
      </c>
      <c r="F197" s="3">
        <f>ROUND(2*E197,0)/2</f>
        <v>15564</v>
      </c>
      <c r="G197" s="3">
        <f>C197-(C$7+F197*C$8)</f>
        <v>2.1508482619537972E-2</v>
      </c>
      <c r="K197" s="3">
        <f>G197</f>
        <v>2.1508482619537972E-2</v>
      </c>
      <c r="N197" s="3">
        <f ca="1">+C$11+C$12*F197</f>
        <v>2.145519214818236E-2</v>
      </c>
      <c r="O197" s="6">
        <f>R$2+R$3*F197+R$4*F197^2+R$5*SIN(RADIANS(R$6*F197+R$7))</f>
        <v>1.0960264864043601E-2</v>
      </c>
      <c r="P197" s="134">
        <f>C197-15018.5</f>
        <v>44505.420100000003</v>
      </c>
      <c r="Q197" s="6">
        <f>+(G197-O197)^2</f>
        <v>1.1126489781732669E-4</v>
      </c>
    </row>
    <row r="198" spans="1:17" x14ac:dyDescent="0.2">
      <c r="A198" s="129" t="s">
        <v>167</v>
      </c>
      <c r="B198" s="130" t="s">
        <v>88</v>
      </c>
      <c r="C198" s="131">
        <v>59641.42</v>
      </c>
      <c r="D198" s="129">
        <v>3.0000000000000001E-3</v>
      </c>
      <c r="E198" s="65">
        <f>(C198-C$7)/C$8</f>
        <v>15767.040067995797</v>
      </c>
      <c r="F198" s="3">
        <f>ROUND(2*E198,0)/2</f>
        <v>15767</v>
      </c>
      <c r="G198" s="3">
        <f>C198-(C$7+F198*C$8)</f>
        <v>2.3191714557469822E-2</v>
      </c>
      <c r="K198" s="3">
        <f>G198</f>
        <v>2.3191714557469822E-2</v>
      </c>
      <c r="N198" s="3">
        <f ca="1">+C$11+C$12*F198</f>
        <v>2.191796909639171E-2</v>
      </c>
      <c r="O198" s="6">
        <f>R$2+R$3*F198+R$4*F198^2+R$5*SIN(RADIANS(R$6*F198+R$7))</f>
        <v>1.0613666628947784E-2</v>
      </c>
      <c r="P198" s="134">
        <f>C198-15018.5</f>
        <v>44622.92</v>
      </c>
      <c r="Q198" s="6">
        <f>+(G198-O198)^2</f>
        <v>1.5820728969219756E-4</v>
      </c>
    </row>
    <row r="199" spans="1:17" x14ac:dyDescent="0.2">
      <c r="A199" s="129" t="s">
        <v>168</v>
      </c>
      <c r="B199" s="130" t="s">
        <v>87</v>
      </c>
      <c r="C199" s="131">
        <v>59674.410499999998</v>
      </c>
      <c r="D199" s="129">
        <v>1E-4</v>
      </c>
      <c r="E199" s="65">
        <f>(C199-C$7)/C$8</f>
        <v>15824.037286202267</v>
      </c>
      <c r="F199" s="3">
        <f>ROUND(2*E199,0)/2</f>
        <v>15824</v>
      </c>
      <c r="G199" s="3">
        <f>C199-(C$7+F199*C$8)</f>
        <v>2.1581587570835836E-2</v>
      </c>
      <c r="K199" s="3">
        <f>G199</f>
        <v>2.1581587570835836E-2</v>
      </c>
      <c r="N199" s="3">
        <f ca="1">+C$11+C$12*F199</f>
        <v>2.2047911392194329E-2</v>
      </c>
      <c r="O199" s="6">
        <f>R$2+R$3*F199+R$4*F199^2+R$5*SIN(RADIANS(R$6*F199+R$7))</f>
        <v>1.0513658059966281E-2</v>
      </c>
      <c r="P199" s="134">
        <f>C199-15018.5</f>
        <v>44655.910499999998</v>
      </c>
      <c r="Q199" s="6">
        <f>+(G199-O199)^2</f>
        <v>1.2249906365757721E-4</v>
      </c>
    </row>
    <row r="200" spans="1:17" x14ac:dyDescent="0.2">
      <c r="A200" s="65"/>
      <c r="B200" s="65"/>
      <c r="C200" s="65"/>
      <c r="D200" s="65"/>
      <c r="E200" s="65"/>
    </row>
    <row r="201" spans="1:17" x14ac:dyDescent="0.2">
      <c r="A201" s="65"/>
      <c r="B201" s="65"/>
      <c r="C201" s="65"/>
      <c r="D201" s="65"/>
      <c r="E201" s="65"/>
    </row>
    <row r="202" spans="1:17" x14ac:dyDescent="0.2">
      <c r="A202" s="65"/>
      <c r="B202" s="65"/>
      <c r="C202" s="65"/>
      <c r="D202" s="65"/>
      <c r="E202" s="65"/>
    </row>
    <row r="203" spans="1:17" x14ac:dyDescent="0.2">
      <c r="A203" s="65"/>
      <c r="B203" s="65"/>
      <c r="C203" s="65"/>
      <c r="D203" s="65"/>
      <c r="E203" s="65"/>
    </row>
    <row r="204" spans="1:17" x14ac:dyDescent="0.2">
      <c r="A204" s="65"/>
      <c r="B204" s="65"/>
      <c r="C204" s="65"/>
      <c r="D204" s="65"/>
      <c r="E204" s="65"/>
    </row>
    <row r="205" spans="1:17" x14ac:dyDescent="0.2">
      <c r="A205" s="65"/>
      <c r="B205" s="65"/>
      <c r="C205" s="65"/>
      <c r="D205" s="65"/>
      <c r="E205" s="65"/>
    </row>
    <row r="206" spans="1:17" x14ac:dyDescent="0.2">
      <c r="A206" s="65"/>
      <c r="B206" s="65"/>
      <c r="C206" s="65"/>
      <c r="D206" s="65"/>
      <c r="E206" s="65"/>
    </row>
    <row r="207" spans="1:17" x14ac:dyDescent="0.2">
      <c r="A207" s="65"/>
      <c r="B207" s="65"/>
      <c r="C207" s="65"/>
      <c r="D207" s="65"/>
      <c r="E207" s="65"/>
    </row>
    <row r="208" spans="1:17" x14ac:dyDescent="0.2">
      <c r="A208" s="65"/>
      <c r="B208" s="65"/>
      <c r="C208" s="65"/>
      <c r="D208" s="65"/>
      <c r="E208" s="65"/>
    </row>
    <row r="209" spans="1:5" x14ac:dyDescent="0.2">
      <c r="A209" s="65"/>
      <c r="B209" s="65"/>
      <c r="C209" s="65"/>
      <c r="D209" s="65"/>
      <c r="E209" s="65"/>
    </row>
    <row r="210" spans="1:5" x14ac:dyDescent="0.2">
      <c r="A210" s="65"/>
      <c r="B210" s="65"/>
      <c r="C210" s="65"/>
      <c r="D210" s="65"/>
      <c r="E210" s="65"/>
    </row>
    <row r="211" spans="1:5" x14ac:dyDescent="0.2">
      <c r="A211" s="65"/>
      <c r="B211" s="65"/>
      <c r="C211" s="65"/>
      <c r="D211" s="65"/>
      <c r="E211" s="65"/>
    </row>
    <row r="212" spans="1:5" x14ac:dyDescent="0.2">
      <c r="A212" s="65"/>
      <c r="B212" s="65"/>
      <c r="C212" s="65"/>
      <c r="D212" s="65"/>
      <c r="E212" s="65"/>
    </row>
    <row r="213" spans="1:5" x14ac:dyDescent="0.2">
      <c r="A213" s="65"/>
      <c r="B213" s="65"/>
      <c r="C213" s="65"/>
      <c r="D213" s="65"/>
      <c r="E213" s="65"/>
    </row>
    <row r="214" spans="1:5" x14ac:dyDescent="0.2">
      <c r="A214" s="65"/>
      <c r="B214" s="65"/>
      <c r="C214" s="65"/>
      <c r="D214" s="65"/>
      <c r="E214" s="65"/>
    </row>
    <row r="215" spans="1:5" x14ac:dyDescent="0.2">
      <c r="A215" s="65"/>
      <c r="B215" s="65"/>
      <c r="C215" s="65"/>
      <c r="D215" s="65"/>
      <c r="E215" s="65"/>
    </row>
    <row r="216" spans="1:5" x14ac:dyDescent="0.2">
      <c r="A216" s="65"/>
      <c r="B216" s="65"/>
      <c r="C216" s="65"/>
      <c r="D216" s="65"/>
      <c r="E216" s="65"/>
    </row>
    <row r="217" spans="1:5" x14ac:dyDescent="0.2">
      <c r="A217" s="65"/>
      <c r="B217" s="65"/>
      <c r="C217" s="65"/>
      <c r="D217" s="65"/>
      <c r="E217" s="65"/>
    </row>
    <row r="218" spans="1:5" x14ac:dyDescent="0.2">
      <c r="A218" s="65"/>
      <c r="B218" s="65"/>
      <c r="C218" s="65"/>
      <c r="D218" s="65"/>
      <c r="E218" s="65"/>
    </row>
    <row r="219" spans="1:5" x14ac:dyDescent="0.2">
      <c r="A219" s="65"/>
      <c r="B219" s="65"/>
      <c r="C219" s="65"/>
      <c r="D219" s="65"/>
      <c r="E219" s="65"/>
    </row>
    <row r="220" spans="1:5" x14ac:dyDescent="0.2">
      <c r="A220" s="65"/>
      <c r="B220" s="65"/>
      <c r="C220" s="65"/>
      <c r="D220" s="65"/>
      <c r="E220" s="65"/>
    </row>
    <row r="221" spans="1:5" x14ac:dyDescent="0.2">
      <c r="A221" s="65"/>
      <c r="B221" s="65"/>
      <c r="C221" s="65"/>
      <c r="D221" s="65"/>
      <c r="E221" s="65"/>
    </row>
    <row r="222" spans="1:5" x14ac:dyDescent="0.2">
      <c r="A222" s="65"/>
      <c r="B222" s="65"/>
      <c r="C222" s="65"/>
      <c r="D222" s="65"/>
      <c r="E222" s="65"/>
    </row>
    <row r="223" spans="1:5" x14ac:dyDescent="0.2">
      <c r="A223" s="65"/>
      <c r="B223" s="65"/>
      <c r="C223" s="65"/>
      <c r="D223" s="65"/>
      <c r="E223" s="65"/>
    </row>
    <row r="224" spans="1:5" x14ac:dyDescent="0.2">
      <c r="A224" s="65"/>
      <c r="B224" s="65"/>
      <c r="C224" s="65"/>
      <c r="D224" s="65"/>
      <c r="E224" s="65"/>
    </row>
    <row r="225" spans="1:5" x14ac:dyDescent="0.2">
      <c r="A225" s="65"/>
      <c r="B225" s="65"/>
      <c r="C225" s="65"/>
      <c r="D225" s="65"/>
      <c r="E225" s="65"/>
    </row>
    <row r="226" spans="1:5" x14ac:dyDescent="0.2">
      <c r="A226" s="65"/>
      <c r="B226" s="65"/>
      <c r="C226" s="65"/>
      <c r="D226" s="65"/>
      <c r="E226" s="65"/>
    </row>
    <row r="227" spans="1:5" x14ac:dyDescent="0.2">
      <c r="A227" s="65"/>
      <c r="B227" s="65"/>
      <c r="C227" s="65"/>
      <c r="D227" s="65"/>
      <c r="E227" s="65"/>
    </row>
    <row r="228" spans="1:5" x14ac:dyDescent="0.2">
      <c r="A228" s="65"/>
      <c r="B228" s="65"/>
      <c r="C228" s="65"/>
      <c r="D228" s="65"/>
      <c r="E228" s="65"/>
    </row>
    <row r="229" spans="1:5" x14ac:dyDescent="0.2">
      <c r="A229" s="65"/>
      <c r="B229" s="65"/>
      <c r="C229" s="65"/>
      <c r="D229" s="65"/>
      <c r="E229" s="65"/>
    </row>
    <row r="230" spans="1:5" x14ac:dyDescent="0.2">
      <c r="A230" s="65"/>
      <c r="B230" s="65"/>
      <c r="C230" s="65"/>
      <c r="D230" s="65"/>
      <c r="E230" s="65"/>
    </row>
    <row r="231" spans="1:5" x14ac:dyDescent="0.2">
      <c r="A231" s="65"/>
      <c r="B231" s="65"/>
      <c r="C231" s="65"/>
      <c r="D231" s="65"/>
      <c r="E231" s="65"/>
    </row>
    <row r="232" spans="1:5" x14ac:dyDescent="0.2">
      <c r="A232" s="65"/>
      <c r="B232" s="65"/>
      <c r="C232" s="65"/>
      <c r="D232" s="65"/>
      <c r="E232" s="65"/>
    </row>
    <row r="233" spans="1:5" x14ac:dyDescent="0.2">
      <c r="A233" s="65"/>
      <c r="B233" s="65"/>
      <c r="C233" s="65"/>
      <c r="D233" s="65"/>
      <c r="E233" s="65"/>
    </row>
    <row r="234" spans="1:5" x14ac:dyDescent="0.2">
      <c r="A234" s="65"/>
      <c r="B234" s="65"/>
      <c r="C234" s="65"/>
      <c r="D234" s="65"/>
      <c r="E234" s="65"/>
    </row>
    <row r="235" spans="1:5" x14ac:dyDescent="0.2">
      <c r="A235" s="65"/>
      <c r="B235" s="65"/>
      <c r="C235" s="65"/>
      <c r="D235" s="65"/>
      <c r="E235" s="65"/>
    </row>
    <row r="236" spans="1:5" x14ac:dyDescent="0.2">
      <c r="A236" s="65"/>
      <c r="B236" s="65"/>
      <c r="C236" s="65"/>
      <c r="D236" s="65"/>
      <c r="E236" s="65"/>
    </row>
    <row r="237" spans="1:5" x14ac:dyDescent="0.2">
      <c r="A237" s="65"/>
      <c r="B237" s="65"/>
      <c r="C237" s="65"/>
      <c r="D237" s="65"/>
      <c r="E237" s="65"/>
    </row>
    <row r="238" spans="1:5" x14ac:dyDescent="0.2">
      <c r="A238" s="65"/>
      <c r="B238" s="65"/>
      <c r="C238" s="65"/>
      <c r="D238" s="65"/>
      <c r="E238" s="65"/>
    </row>
    <row r="239" spans="1:5" x14ac:dyDescent="0.2">
      <c r="A239" s="65"/>
      <c r="B239" s="65"/>
      <c r="C239" s="65"/>
      <c r="D239" s="65"/>
      <c r="E239" s="65"/>
    </row>
    <row r="240" spans="1:5" x14ac:dyDescent="0.2">
      <c r="A240" s="65"/>
      <c r="B240" s="65"/>
      <c r="C240" s="65"/>
      <c r="D240" s="65"/>
      <c r="E240" s="65"/>
    </row>
    <row r="241" spans="1:5" x14ac:dyDescent="0.2">
      <c r="A241" s="65"/>
      <c r="B241" s="65"/>
      <c r="C241" s="65"/>
      <c r="D241" s="65"/>
      <c r="E241" s="65"/>
    </row>
    <row r="242" spans="1:5" x14ac:dyDescent="0.2">
      <c r="A242" s="65"/>
      <c r="B242" s="65"/>
      <c r="C242" s="65"/>
      <c r="D242" s="65"/>
      <c r="E242" s="65"/>
    </row>
    <row r="243" spans="1:5" x14ac:dyDescent="0.2">
      <c r="A243" s="65"/>
      <c r="B243" s="65"/>
      <c r="C243" s="65"/>
      <c r="D243" s="65"/>
      <c r="E243" s="65"/>
    </row>
    <row r="244" spans="1:5" x14ac:dyDescent="0.2">
      <c r="A244" s="65"/>
      <c r="B244" s="65"/>
      <c r="C244" s="65"/>
      <c r="D244" s="65"/>
      <c r="E244" s="65"/>
    </row>
    <row r="245" spans="1:5" x14ac:dyDescent="0.2">
      <c r="A245" s="65"/>
      <c r="B245" s="65"/>
      <c r="C245" s="65"/>
      <c r="D245" s="65"/>
      <c r="E245" s="65"/>
    </row>
    <row r="246" spans="1:5" x14ac:dyDescent="0.2">
      <c r="A246" s="65"/>
      <c r="B246" s="65"/>
      <c r="C246" s="65"/>
      <c r="D246" s="65"/>
      <c r="E246" s="65"/>
    </row>
    <row r="247" spans="1:5" x14ac:dyDescent="0.2">
      <c r="A247" s="65"/>
      <c r="B247" s="65"/>
      <c r="C247" s="65"/>
      <c r="D247" s="65"/>
      <c r="E247" s="65"/>
    </row>
    <row r="248" spans="1:5" x14ac:dyDescent="0.2">
      <c r="A248" s="65"/>
      <c r="B248" s="65"/>
      <c r="C248" s="65"/>
      <c r="D248" s="65"/>
      <c r="E248" s="65"/>
    </row>
    <row r="249" spans="1:5" x14ac:dyDescent="0.2">
      <c r="A249" s="65"/>
      <c r="B249" s="65"/>
      <c r="C249" s="65"/>
      <c r="D249" s="65"/>
      <c r="E249" s="65"/>
    </row>
    <row r="250" spans="1:5" x14ac:dyDescent="0.2">
      <c r="A250" s="65"/>
      <c r="B250" s="65"/>
      <c r="C250" s="65"/>
      <c r="D250" s="65"/>
      <c r="E250" s="65"/>
    </row>
    <row r="251" spans="1:5" x14ac:dyDescent="0.2">
      <c r="A251" s="65"/>
      <c r="B251" s="65"/>
      <c r="C251" s="65"/>
      <c r="D251" s="65"/>
      <c r="E251" s="65"/>
    </row>
    <row r="252" spans="1:5" x14ac:dyDescent="0.2">
      <c r="A252" s="65"/>
      <c r="B252" s="65"/>
      <c r="C252" s="65"/>
      <c r="D252" s="65"/>
      <c r="E252" s="65"/>
    </row>
    <row r="253" spans="1:5" x14ac:dyDescent="0.2">
      <c r="A253" s="65"/>
      <c r="B253" s="65"/>
      <c r="C253" s="65"/>
      <c r="D253" s="65"/>
      <c r="E253" s="65"/>
    </row>
    <row r="254" spans="1:5" x14ac:dyDescent="0.2">
      <c r="A254" s="65"/>
      <c r="B254" s="65"/>
      <c r="C254" s="65"/>
      <c r="D254" s="65"/>
      <c r="E254" s="65"/>
    </row>
    <row r="255" spans="1:5" x14ac:dyDescent="0.2">
      <c r="A255" s="65"/>
      <c r="B255" s="65"/>
      <c r="C255" s="65"/>
      <c r="D255" s="65"/>
      <c r="E255" s="65"/>
    </row>
    <row r="256" spans="1:5" x14ac:dyDescent="0.2">
      <c r="A256" s="65"/>
      <c r="B256" s="65"/>
      <c r="C256" s="65"/>
      <c r="D256" s="65"/>
      <c r="E256" s="65"/>
    </row>
    <row r="257" spans="1:5" x14ac:dyDescent="0.2">
      <c r="A257" s="65"/>
      <c r="B257" s="65"/>
      <c r="C257" s="65"/>
      <c r="D257" s="65"/>
      <c r="E257" s="65"/>
    </row>
    <row r="258" spans="1:5" x14ac:dyDescent="0.2">
      <c r="A258" s="65"/>
      <c r="B258" s="65"/>
      <c r="C258" s="65"/>
      <c r="D258" s="65"/>
      <c r="E258" s="65"/>
    </row>
    <row r="259" spans="1:5" x14ac:dyDescent="0.2">
      <c r="A259" s="65"/>
      <c r="B259" s="65"/>
      <c r="C259" s="65"/>
      <c r="D259" s="65"/>
      <c r="E259" s="65"/>
    </row>
    <row r="260" spans="1:5" x14ac:dyDescent="0.2">
      <c r="A260" s="65"/>
      <c r="B260" s="65"/>
      <c r="C260" s="65"/>
      <c r="D260" s="65"/>
      <c r="E260" s="65"/>
    </row>
    <row r="261" spans="1:5" x14ac:dyDescent="0.2">
      <c r="A261" s="65"/>
      <c r="B261" s="65"/>
      <c r="C261" s="65"/>
      <c r="D261" s="65"/>
      <c r="E261" s="65"/>
    </row>
    <row r="262" spans="1:5" x14ac:dyDescent="0.2">
      <c r="A262" s="65"/>
      <c r="B262" s="65"/>
      <c r="C262" s="65"/>
      <c r="D262" s="65"/>
      <c r="E262" s="65"/>
    </row>
    <row r="263" spans="1:5" x14ac:dyDescent="0.2">
      <c r="A263" s="65"/>
      <c r="B263" s="65"/>
      <c r="C263" s="65"/>
      <c r="D263" s="65"/>
      <c r="E263" s="65"/>
    </row>
    <row r="264" spans="1:5" x14ac:dyDescent="0.2">
      <c r="A264" s="65"/>
      <c r="B264" s="65"/>
      <c r="C264" s="65"/>
      <c r="D264" s="65"/>
      <c r="E264" s="65"/>
    </row>
    <row r="265" spans="1:5" x14ac:dyDescent="0.2">
      <c r="A265" s="65"/>
      <c r="B265" s="65"/>
      <c r="C265" s="65"/>
      <c r="D265" s="65"/>
      <c r="E265" s="65"/>
    </row>
    <row r="266" spans="1:5" x14ac:dyDescent="0.2">
      <c r="A266" s="65"/>
      <c r="B266" s="65"/>
      <c r="C266" s="65"/>
      <c r="D266" s="65"/>
      <c r="E266" s="65"/>
    </row>
    <row r="267" spans="1:5" x14ac:dyDescent="0.2">
      <c r="A267" s="65"/>
      <c r="B267" s="65"/>
      <c r="C267" s="65"/>
      <c r="D267" s="65"/>
      <c r="E267" s="65"/>
    </row>
    <row r="268" spans="1:5" x14ac:dyDescent="0.2">
      <c r="A268" s="65"/>
      <c r="B268" s="65"/>
      <c r="C268" s="65"/>
      <c r="D268" s="65"/>
      <c r="E268" s="65"/>
    </row>
    <row r="269" spans="1:5" x14ac:dyDescent="0.2">
      <c r="A269" s="65"/>
      <c r="B269" s="65"/>
      <c r="C269" s="65"/>
      <c r="D269" s="65"/>
      <c r="E269" s="65"/>
    </row>
    <row r="270" spans="1:5" x14ac:dyDescent="0.2">
      <c r="A270" s="65"/>
      <c r="B270" s="65"/>
      <c r="C270" s="65"/>
      <c r="D270" s="65"/>
      <c r="E270" s="65"/>
    </row>
    <row r="271" spans="1:5" x14ac:dyDescent="0.2">
      <c r="A271" s="65"/>
      <c r="B271" s="65"/>
      <c r="C271" s="65"/>
      <c r="D271" s="65"/>
      <c r="E271" s="65"/>
    </row>
    <row r="272" spans="1:5" x14ac:dyDescent="0.2">
      <c r="A272" s="65"/>
      <c r="B272" s="65"/>
      <c r="C272" s="65"/>
      <c r="D272" s="65"/>
      <c r="E272" s="65"/>
    </row>
    <row r="273" spans="1:5" x14ac:dyDescent="0.2">
      <c r="A273" s="65"/>
      <c r="B273" s="65"/>
      <c r="C273" s="65"/>
      <c r="D273" s="65"/>
      <c r="E273" s="65"/>
    </row>
    <row r="274" spans="1:5" x14ac:dyDescent="0.2">
      <c r="A274" s="65"/>
      <c r="B274" s="65"/>
      <c r="C274" s="65"/>
      <c r="D274" s="65"/>
      <c r="E274" s="65"/>
    </row>
    <row r="275" spans="1:5" x14ac:dyDescent="0.2">
      <c r="A275" s="65"/>
      <c r="B275" s="65"/>
      <c r="C275" s="65"/>
      <c r="D275" s="65"/>
      <c r="E275" s="65"/>
    </row>
    <row r="276" spans="1:5" x14ac:dyDescent="0.2">
      <c r="A276" s="65"/>
      <c r="B276" s="65"/>
      <c r="C276" s="65"/>
      <c r="D276" s="65"/>
      <c r="E276" s="65"/>
    </row>
    <row r="277" spans="1:5" x14ac:dyDescent="0.2">
      <c r="A277" s="65"/>
      <c r="B277" s="65"/>
      <c r="C277" s="65"/>
      <c r="D277" s="65"/>
      <c r="E277" s="65"/>
    </row>
    <row r="278" spans="1:5" x14ac:dyDescent="0.2">
      <c r="A278" s="65"/>
      <c r="B278" s="65"/>
      <c r="C278" s="65"/>
      <c r="D278" s="65"/>
      <c r="E278" s="65"/>
    </row>
    <row r="279" spans="1:5" x14ac:dyDescent="0.2">
      <c r="A279" s="65"/>
      <c r="B279" s="65"/>
      <c r="C279" s="65"/>
      <c r="D279" s="65"/>
      <c r="E279" s="65"/>
    </row>
    <row r="280" spans="1:5" x14ac:dyDescent="0.2">
      <c r="A280" s="65"/>
      <c r="B280" s="65"/>
      <c r="C280" s="65"/>
      <c r="D280" s="65"/>
      <c r="E280" s="65"/>
    </row>
    <row r="281" spans="1:5" x14ac:dyDescent="0.2">
      <c r="A281" s="65"/>
      <c r="B281" s="65"/>
      <c r="C281" s="65"/>
      <c r="D281" s="65"/>
      <c r="E281" s="65"/>
    </row>
    <row r="282" spans="1:5" x14ac:dyDescent="0.2">
      <c r="A282" s="65"/>
      <c r="B282" s="65"/>
      <c r="C282" s="65"/>
      <c r="D282" s="65"/>
      <c r="E282" s="65"/>
    </row>
    <row r="283" spans="1:5" x14ac:dyDescent="0.2">
      <c r="A283" s="65"/>
      <c r="B283" s="65"/>
      <c r="C283" s="65"/>
      <c r="D283" s="65"/>
      <c r="E283" s="65"/>
    </row>
    <row r="284" spans="1:5" x14ac:dyDescent="0.2">
      <c r="A284" s="65"/>
      <c r="B284" s="65"/>
      <c r="C284" s="65"/>
      <c r="D284" s="65"/>
      <c r="E284" s="65"/>
    </row>
    <row r="285" spans="1:5" x14ac:dyDescent="0.2">
      <c r="A285" s="65"/>
      <c r="B285" s="65"/>
      <c r="C285" s="65"/>
      <c r="D285" s="65"/>
      <c r="E285" s="65"/>
    </row>
    <row r="286" spans="1:5" x14ac:dyDescent="0.2">
      <c r="A286" s="65"/>
      <c r="B286" s="65"/>
      <c r="C286" s="65"/>
      <c r="D286" s="65"/>
      <c r="E286" s="65"/>
    </row>
    <row r="287" spans="1:5" x14ac:dyDescent="0.2">
      <c r="A287" s="65"/>
      <c r="B287" s="65"/>
      <c r="C287" s="65"/>
      <c r="D287" s="65"/>
      <c r="E287" s="65"/>
    </row>
    <row r="288" spans="1:5" x14ac:dyDescent="0.2">
      <c r="A288" s="65"/>
      <c r="B288" s="65"/>
      <c r="C288" s="65"/>
      <c r="D288" s="65"/>
      <c r="E288" s="65"/>
    </row>
    <row r="289" spans="1:5" x14ac:dyDescent="0.2">
      <c r="A289" s="65"/>
      <c r="B289" s="65"/>
      <c r="C289" s="65"/>
      <c r="D289" s="65"/>
      <c r="E289" s="65"/>
    </row>
    <row r="290" spans="1:5" x14ac:dyDescent="0.2">
      <c r="A290" s="65"/>
      <c r="B290" s="65"/>
      <c r="C290" s="65"/>
      <c r="D290" s="65"/>
      <c r="E290" s="65"/>
    </row>
    <row r="291" spans="1:5" x14ac:dyDescent="0.2">
      <c r="A291" s="65"/>
      <c r="B291" s="65"/>
      <c r="C291" s="65"/>
      <c r="D291" s="65"/>
      <c r="E291" s="65"/>
    </row>
    <row r="292" spans="1:5" x14ac:dyDescent="0.2">
      <c r="A292" s="65"/>
      <c r="B292" s="65"/>
      <c r="C292" s="65"/>
      <c r="D292" s="65"/>
      <c r="E292" s="65"/>
    </row>
    <row r="293" spans="1:5" x14ac:dyDescent="0.2">
      <c r="A293" s="65"/>
      <c r="B293" s="65"/>
      <c r="C293" s="65"/>
      <c r="D293" s="65"/>
      <c r="E293" s="65"/>
    </row>
    <row r="294" spans="1:5" x14ac:dyDescent="0.2">
      <c r="A294" s="65"/>
      <c r="B294" s="65"/>
      <c r="C294" s="65"/>
      <c r="D294" s="65"/>
      <c r="E294" s="65"/>
    </row>
    <row r="295" spans="1:5" x14ac:dyDescent="0.2">
      <c r="A295" s="65"/>
      <c r="B295" s="65"/>
      <c r="C295" s="65"/>
      <c r="D295" s="65"/>
      <c r="E295" s="65"/>
    </row>
    <row r="296" spans="1:5" x14ac:dyDescent="0.2">
      <c r="A296" s="65"/>
      <c r="B296" s="65"/>
      <c r="C296" s="65"/>
      <c r="D296" s="65"/>
      <c r="E296" s="65"/>
    </row>
    <row r="297" spans="1:5" x14ac:dyDescent="0.2">
      <c r="A297" s="65"/>
      <c r="B297" s="65"/>
      <c r="C297" s="65"/>
      <c r="D297" s="65"/>
      <c r="E297" s="65"/>
    </row>
    <row r="298" spans="1:5" x14ac:dyDescent="0.2">
      <c r="A298" s="65"/>
      <c r="B298" s="65"/>
      <c r="C298" s="65"/>
      <c r="D298" s="65"/>
      <c r="E298" s="65"/>
    </row>
    <row r="299" spans="1:5" x14ac:dyDescent="0.2">
      <c r="A299" s="65"/>
      <c r="B299" s="65"/>
      <c r="C299" s="65"/>
      <c r="D299" s="65"/>
      <c r="E299" s="65"/>
    </row>
    <row r="300" spans="1:5" x14ac:dyDescent="0.2">
      <c r="A300" s="65"/>
      <c r="B300" s="65"/>
      <c r="C300" s="65"/>
      <c r="D300" s="65"/>
      <c r="E300" s="65"/>
    </row>
    <row r="301" spans="1:5" x14ac:dyDescent="0.2">
      <c r="A301" s="65"/>
      <c r="B301" s="65"/>
      <c r="C301" s="65"/>
      <c r="D301" s="65"/>
      <c r="E301" s="65"/>
    </row>
    <row r="302" spans="1:5" x14ac:dyDescent="0.2">
      <c r="A302" s="65"/>
      <c r="B302" s="65"/>
      <c r="C302" s="65"/>
      <c r="D302" s="65"/>
      <c r="E302" s="65"/>
    </row>
    <row r="303" spans="1:5" x14ac:dyDescent="0.2">
      <c r="A303" s="65"/>
      <c r="B303" s="65"/>
      <c r="C303" s="65"/>
      <c r="D303" s="65"/>
      <c r="E303" s="65"/>
    </row>
    <row r="304" spans="1:5" x14ac:dyDescent="0.2">
      <c r="A304" s="65"/>
      <c r="B304" s="65"/>
      <c r="C304" s="65"/>
      <c r="D304" s="65"/>
      <c r="E304" s="65"/>
    </row>
    <row r="305" spans="1:5" x14ac:dyDescent="0.2">
      <c r="A305" s="65"/>
      <c r="B305" s="65"/>
      <c r="C305" s="65"/>
      <c r="D305" s="65"/>
      <c r="E305" s="65"/>
    </row>
    <row r="306" spans="1:5" x14ac:dyDescent="0.2">
      <c r="A306" s="65"/>
      <c r="B306" s="65"/>
      <c r="C306" s="65"/>
      <c r="D306" s="65"/>
      <c r="E306" s="65"/>
    </row>
    <row r="307" spans="1:5" x14ac:dyDescent="0.2">
      <c r="A307" s="65"/>
      <c r="B307" s="65"/>
      <c r="C307" s="65"/>
      <c r="D307" s="65"/>
      <c r="E307" s="65"/>
    </row>
    <row r="308" spans="1:5" x14ac:dyDescent="0.2">
      <c r="A308" s="65"/>
      <c r="B308" s="65"/>
      <c r="C308" s="65"/>
      <c r="D308" s="65"/>
      <c r="E308" s="65"/>
    </row>
    <row r="309" spans="1:5" x14ac:dyDescent="0.2">
      <c r="A309" s="65"/>
      <c r="B309" s="65"/>
      <c r="C309" s="65"/>
      <c r="D309" s="65"/>
      <c r="E309" s="65"/>
    </row>
    <row r="310" spans="1:5" x14ac:dyDescent="0.2">
      <c r="A310" s="65"/>
      <c r="B310" s="65"/>
      <c r="C310" s="65"/>
      <c r="D310" s="65"/>
      <c r="E310" s="65"/>
    </row>
    <row r="311" spans="1:5" x14ac:dyDescent="0.2">
      <c r="A311" s="65"/>
      <c r="B311" s="65"/>
      <c r="C311" s="65"/>
      <c r="D311" s="65"/>
      <c r="E311" s="65"/>
    </row>
    <row r="312" spans="1:5" x14ac:dyDescent="0.2">
      <c r="A312" s="65"/>
      <c r="B312" s="65"/>
      <c r="C312" s="65"/>
      <c r="D312" s="65"/>
      <c r="E312" s="65"/>
    </row>
    <row r="313" spans="1:5" x14ac:dyDescent="0.2">
      <c r="A313" s="65"/>
      <c r="B313" s="65"/>
      <c r="C313" s="65"/>
      <c r="D313" s="65"/>
      <c r="E313" s="65"/>
    </row>
    <row r="314" spans="1:5" x14ac:dyDescent="0.2">
      <c r="A314" s="65"/>
      <c r="B314" s="65"/>
      <c r="C314" s="65"/>
      <c r="D314" s="65"/>
      <c r="E314" s="65"/>
    </row>
    <row r="315" spans="1:5" x14ac:dyDescent="0.2">
      <c r="A315" s="65"/>
      <c r="B315" s="65"/>
      <c r="C315" s="65"/>
      <c r="D315" s="65"/>
      <c r="E315" s="65"/>
    </row>
    <row r="316" spans="1:5" x14ac:dyDescent="0.2">
      <c r="A316" s="65"/>
      <c r="B316" s="65"/>
      <c r="C316" s="65"/>
      <c r="D316" s="65"/>
      <c r="E316" s="65"/>
    </row>
    <row r="317" spans="1:5" x14ac:dyDescent="0.2">
      <c r="A317" s="65"/>
      <c r="B317" s="65"/>
      <c r="C317" s="65"/>
      <c r="D317" s="65"/>
      <c r="E317" s="65"/>
    </row>
    <row r="318" spans="1:5" x14ac:dyDescent="0.2">
      <c r="A318" s="65"/>
      <c r="B318" s="65"/>
      <c r="C318" s="65"/>
      <c r="D318" s="65"/>
      <c r="E318" s="65"/>
    </row>
    <row r="319" spans="1:5" x14ac:dyDescent="0.2">
      <c r="A319" s="65"/>
      <c r="B319" s="65"/>
      <c r="C319" s="65"/>
      <c r="D319" s="65"/>
      <c r="E319" s="65"/>
    </row>
    <row r="320" spans="1:5" x14ac:dyDescent="0.2">
      <c r="A320" s="65"/>
      <c r="B320" s="65"/>
      <c r="C320" s="65"/>
      <c r="D320" s="65"/>
      <c r="E320" s="65"/>
    </row>
    <row r="321" spans="1:5" x14ac:dyDescent="0.2">
      <c r="A321" s="65"/>
      <c r="B321" s="65"/>
      <c r="C321" s="65"/>
      <c r="D321" s="65"/>
      <c r="E321" s="65"/>
    </row>
    <row r="322" spans="1:5" x14ac:dyDescent="0.2">
      <c r="A322" s="65"/>
      <c r="B322" s="65"/>
      <c r="C322" s="65"/>
      <c r="D322" s="65"/>
      <c r="E322" s="65"/>
    </row>
    <row r="323" spans="1:5" x14ac:dyDescent="0.2">
      <c r="A323" s="65"/>
      <c r="B323" s="65"/>
      <c r="C323" s="65"/>
      <c r="D323" s="65"/>
      <c r="E323" s="65"/>
    </row>
    <row r="324" spans="1:5" x14ac:dyDescent="0.2">
      <c r="A324" s="65"/>
      <c r="B324" s="65"/>
      <c r="C324" s="65"/>
      <c r="D324" s="65"/>
      <c r="E324" s="65"/>
    </row>
    <row r="325" spans="1:5" x14ac:dyDescent="0.2">
      <c r="A325" s="65"/>
      <c r="B325" s="65"/>
      <c r="C325" s="65"/>
      <c r="D325" s="65"/>
      <c r="E325" s="65"/>
    </row>
    <row r="326" spans="1:5" x14ac:dyDescent="0.2">
      <c r="A326" s="65"/>
      <c r="B326" s="65"/>
      <c r="C326" s="65"/>
      <c r="D326" s="65"/>
      <c r="E326" s="65"/>
    </row>
    <row r="327" spans="1:5" x14ac:dyDescent="0.2">
      <c r="A327" s="65"/>
      <c r="B327" s="65"/>
      <c r="C327" s="65"/>
      <c r="D327" s="65"/>
      <c r="E327" s="65"/>
    </row>
    <row r="328" spans="1:5" x14ac:dyDescent="0.2">
      <c r="A328" s="65"/>
      <c r="B328" s="65"/>
      <c r="C328" s="65"/>
      <c r="D328" s="65"/>
      <c r="E328" s="65"/>
    </row>
    <row r="329" spans="1:5" x14ac:dyDescent="0.2">
      <c r="A329" s="65"/>
      <c r="B329" s="65"/>
      <c r="C329" s="65"/>
      <c r="D329" s="65"/>
      <c r="E329" s="65"/>
    </row>
    <row r="330" spans="1:5" x14ac:dyDescent="0.2">
      <c r="A330" s="65"/>
      <c r="B330" s="65"/>
      <c r="C330" s="65"/>
      <c r="D330" s="65"/>
      <c r="E330" s="65"/>
    </row>
    <row r="331" spans="1:5" x14ac:dyDescent="0.2">
      <c r="A331" s="65"/>
      <c r="B331" s="65"/>
      <c r="C331" s="65"/>
      <c r="D331" s="65"/>
      <c r="E331" s="65"/>
    </row>
    <row r="332" spans="1:5" x14ac:dyDescent="0.2">
      <c r="A332" s="65"/>
      <c r="B332" s="65"/>
      <c r="C332" s="65"/>
      <c r="D332" s="65"/>
      <c r="E332" s="65"/>
    </row>
    <row r="333" spans="1:5" x14ac:dyDescent="0.2">
      <c r="A333" s="65"/>
      <c r="B333" s="65"/>
      <c r="C333" s="65"/>
      <c r="D333" s="65"/>
      <c r="E333" s="65"/>
    </row>
    <row r="334" spans="1:5" x14ac:dyDescent="0.2">
      <c r="A334" s="65"/>
      <c r="B334" s="65"/>
      <c r="C334" s="65"/>
      <c r="D334" s="65"/>
      <c r="E334" s="65"/>
    </row>
    <row r="335" spans="1:5" x14ac:dyDescent="0.2">
      <c r="A335" s="65"/>
      <c r="B335" s="65"/>
      <c r="C335" s="65"/>
      <c r="D335" s="65"/>
      <c r="E335" s="65"/>
    </row>
    <row r="336" spans="1:5" x14ac:dyDescent="0.2">
      <c r="A336" s="65"/>
      <c r="B336" s="65"/>
      <c r="C336" s="65"/>
      <c r="D336" s="65"/>
      <c r="E336" s="65"/>
    </row>
    <row r="337" spans="1:5" x14ac:dyDescent="0.2">
      <c r="A337" s="65"/>
      <c r="B337" s="65"/>
      <c r="C337" s="65"/>
      <c r="D337" s="65"/>
      <c r="E337" s="65"/>
    </row>
    <row r="338" spans="1:5" x14ac:dyDescent="0.2">
      <c r="A338" s="65"/>
      <c r="B338" s="65"/>
      <c r="C338" s="65"/>
      <c r="D338" s="65"/>
      <c r="E338" s="65"/>
    </row>
    <row r="339" spans="1:5" x14ac:dyDescent="0.2">
      <c r="A339" s="65"/>
      <c r="B339" s="65"/>
      <c r="C339" s="65"/>
      <c r="D339" s="65"/>
      <c r="E339" s="65"/>
    </row>
    <row r="340" spans="1:5" x14ac:dyDescent="0.2">
      <c r="A340" s="65"/>
      <c r="B340" s="65"/>
      <c r="C340" s="65"/>
      <c r="D340" s="65"/>
      <c r="E340" s="65"/>
    </row>
    <row r="341" spans="1:5" x14ac:dyDescent="0.2">
      <c r="A341" s="65"/>
      <c r="B341" s="65"/>
      <c r="C341" s="65"/>
      <c r="D341" s="65"/>
      <c r="E341" s="65"/>
    </row>
    <row r="342" spans="1:5" x14ac:dyDescent="0.2">
      <c r="A342" s="65"/>
      <c r="B342" s="65"/>
      <c r="C342" s="65"/>
      <c r="D342" s="65"/>
      <c r="E342" s="65"/>
    </row>
    <row r="343" spans="1:5" x14ac:dyDescent="0.2">
      <c r="A343" s="65"/>
      <c r="B343" s="65"/>
      <c r="C343" s="65"/>
      <c r="D343" s="65"/>
      <c r="E343" s="65"/>
    </row>
    <row r="344" spans="1:5" x14ac:dyDescent="0.2">
      <c r="A344" s="65"/>
      <c r="B344" s="65"/>
      <c r="C344" s="65"/>
      <c r="D344" s="65"/>
      <c r="E344" s="65"/>
    </row>
    <row r="345" spans="1:5" x14ac:dyDescent="0.2">
      <c r="A345" s="65"/>
      <c r="B345" s="65"/>
      <c r="C345" s="65"/>
      <c r="D345" s="65"/>
      <c r="E345" s="65"/>
    </row>
    <row r="346" spans="1:5" x14ac:dyDescent="0.2">
      <c r="A346" s="65"/>
      <c r="B346" s="65"/>
      <c r="C346" s="65"/>
      <c r="D346" s="65"/>
      <c r="E346" s="65"/>
    </row>
    <row r="347" spans="1:5" x14ac:dyDescent="0.2">
      <c r="A347" s="65"/>
      <c r="B347" s="65"/>
      <c r="C347" s="65"/>
      <c r="D347" s="65"/>
      <c r="E347" s="65"/>
    </row>
    <row r="348" spans="1:5" x14ac:dyDescent="0.2">
      <c r="A348" s="65"/>
      <c r="B348" s="65"/>
      <c r="C348" s="65"/>
      <c r="D348" s="65"/>
      <c r="E348" s="65"/>
    </row>
    <row r="349" spans="1:5" x14ac:dyDescent="0.2">
      <c r="A349" s="65"/>
      <c r="B349" s="65"/>
      <c r="C349" s="65"/>
      <c r="D349" s="65"/>
      <c r="E349" s="65"/>
    </row>
    <row r="350" spans="1:5" x14ac:dyDescent="0.2">
      <c r="A350" s="65"/>
      <c r="B350" s="65"/>
      <c r="C350" s="65"/>
      <c r="D350" s="65"/>
      <c r="E350" s="65"/>
    </row>
    <row r="351" spans="1:5" x14ac:dyDescent="0.2">
      <c r="A351" s="65"/>
      <c r="B351" s="65"/>
      <c r="C351" s="65"/>
      <c r="D351" s="65"/>
      <c r="E351" s="65"/>
    </row>
    <row r="352" spans="1:5" x14ac:dyDescent="0.2">
      <c r="A352" s="65"/>
      <c r="B352" s="65"/>
      <c r="C352" s="65"/>
      <c r="D352" s="65"/>
      <c r="E352" s="65"/>
    </row>
    <row r="353" spans="1:5" x14ac:dyDescent="0.2">
      <c r="A353" s="65"/>
      <c r="B353" s="65"/>
      <c r="C353" s="65"/>
      <c r="D353" s="65"/>
      <c r="E353" s="65"/>
    </row>
    <row r="354" spans="1:5" x14ac:dyDescent="0.2">
      <c r="A354" s="65"/>
      <c r="B354" s="65"/>
      <c r="C354" s="65"/>
      <c r="D354" s="65"/>
      <c r="E354" s="65"/>
    </row>
    <row r="355" spans="1:5" x14ac:dyDescent="0.2">
      <c r="A355" s="65"/>
      <c r="B355" s="65"/>
      <c r="C355" s="65"/>
      <c r="D355" s="65"/>
      <c r="E355" s="65"/>
    </row>
    <row r="356" spans="1:5" x14ac:dyDescent="0.2">
      <c r="A356" s="65"/>
      <c r="B356" s="65"/>
      <c r="C356" s="65"/>
      <c r="D356" s="65"/>
      <c r="E356" s="65"/>
    </row>
    <row r="357" spans="1:5" x14ac:dyDescent="0.2">
      <c r="A357" s="65"/>
      <c r="B357" s="65"/>
      <c r="C357" s="65"/>
      <c r="D357" s="65"/>
      <c r="E357" s="65"/>
    </row>
    <row r="358" spans="1:5" x14ac:dyDescent="0.2">
      <c r="A358" s="65"/>
      <c r="B358" s="65"/>
      <c r="C358" s="65"/>
      <c r="D358" s="65"/>
      <c r="E358" s="65"/>
    </row>
    <row r="359" spans="1:5" x14ac:dyDescent="0.2">
      <c r="A359" s="65"/>
      <c r="B359" s="65"/>
      <c r="C359" s="65"/>
      <c r="D359" s="65"/>
      <c r="E359" s="65"/>
    </row>
    <row r="360" spans="1:5" x14ac:dyDescent="0.2">
      <c r="A360" s="65"/>
      <c r="B360" s="65"/>
      <c r="C360" s="65"/>
      <c r="D360" s="65"/>
      <c r="E360" s="65"/>
    </row>
    <row r="361" spans="1:5" x14ac:dyDescent="0.2">
      <c r="A361" s="65"/>
      <c r="B361" s="65"/>
      <c r="C361" s="65"/>
      <c r="D361" s="65"/>
      <c r="E361" s="65"/>
    </row>
    <row r="362" spans="1:5" x14ac:dyDescent="0.2">
      <c r="A362" s="65"/>
      <c r="B362" s="65"/>
      <c r="C362" s="65"/>
      <c r="D362" s="65"/>
      <c r="E362" s="65"/>
    </row>
    <row r="363" spans="1:5" x14ac:dyDescent="0.2">
      <c r="A363" s="65"/>
      <c r="B363" s="65"/>
      <c r="C363" s="65"/>
      <c r="D363" s="65"/>
      <c r="E363" s="65"/>
    </row>
    <row r="364" spans="1:5" x14ac:dyDescent="0.2">
      <c r="A364" s="65"/>
      <c r="B364" s="65"/>
      <c r="C364" s="65"/>
      <c r="D364" s="65"/>
      <c r="E364" s="65"/>
    </row>
    <row r="365" spans="1:5" x14ac:dyDescent="0.2">
      <c r="A365" s="65"/>
      <c r="B365" s="65"/>
      <c r="C365" s="65"/>
      <c r="D365" s="65"/>
      <c r="E365" s="65"/>
    </row>
    <row r="366" spans="1:5" x14ac:dyDescent="0.2">
      <c r="A366" s="65"/>
      <c r="B366" s="65"/>
      <c r="C366" s="65"/>
      <c r="D366" s="65"/>
      <c r="E366" s="65"/>
    </row>
    <row r="367" spans="1:5" x14ac:dyDescent="0.2">
      <c r="A367" s="65"/>
      <c r="B367" s="65"/>
      <c r="C367" s="65"/>
      <c r="D367" s="65"/>
      <c r="E367" s="65"/>
    </row>
    <row r="368" spans="1:5" x14ac:dyDescent="0.2">
      <c r="A368" s="65"/>
      <c r="B368" s="65"/>
      <c r="C368" s="65"/>
      <c r="D368" s="65"/>
      <c r="E368" s="65"/>
    </row>
    <row r="369" spans="1:5" x14ac:dyDescent="0.2">
      <c r="A369" s="65"/>
      <c r="B369" s="65"/>
      <c r="C369" s="65"/>
      <c r="D369" s="65"/>
      <c r="E369" s="65"/>
    </row>
    <row r="370" spans="1:5" x14ac:dyDescent="0.2">
      <c r="A370" s="65"/>
      <c r="B370" s="65"/>
      <c r="C370" s="65"/>
      <c r="D370" s="65"/>
      <c r="E370" s="65"/>
    </row>
    <row r="371" spans="1:5" x14ac:dyDescent="0.2">
      <c r="A371" s="65"/>
      <c r="B371" s="65"/>
      <c r="C371" s="65"/>
      <c r="D371" s="65"/>
      <c r="E371" s="65"/>
    </row>
    <row r="372" spans="1:5" x14ac:dyDescent="0.2">
      <c r="A372" s="65"/>
      <c r="B372" s="65"/>
      <c r="C372" s="65"/>
      <c r="D372" s="65"/>
      <c r="E372" s="65"/>
    </row>
    <row r="373" spans="1:5" x14ac:dyDescent="0.2">
      <c r="A373" s="65"/>
      <c r="B373" s="65"/>
      <c r="C373" s="65"/>
      <c r="D373" s="65"/>
      <c r="E373" s="65"/>
    </row>
    <row r="374" spans="1:5" x14ac:dyDescent="0.2">
      <c r="A374" s="65"/>
      <c r="B374" s="65"/>
      <c r="C374" s="65"/>
      <c r="D374" s="65"/>
      <c r="E374" s="65"/>
    </row>
    <row r="375" spans="1:5" x14ac:dyDescent="0.2">
      <c r="A375" s="65"/>
      <c r="B375" s="65"/>
      <c r="C375" s="65"/>
      <c r="D375" s="65"/>
      <c r="E375" s="65"/>
    </row>
    <row r="376" spans="1:5" x14ac:dyDescent="0.2">
      <c r="A376" s="65"/>
      <c r="B376" s="65"/>
      <c r="C376" s="65"/>
      <c r="D376" s="65"/>
      <c r="E376" s="65"/>
    </row>
    <row r="377" spans="1:5" x14ac:dyDescent="0.2">
      <c r="A377" s="65"/>
      <c r="B377" s="65"/>
      <c r="C377" s="65"/>
      <c r="D377" s="65"/>
      <c r="E377" s="65"/>
    </row>
    <row r="378" spans="1:5" x14ac:dyDescent="0.2">
      <c r="A378" s="65"/>
      <c r="B378" s="65"/>
      <c r="C378" s="65"/>
      <c r="D378" s="65"/>
      <c r="E378" s="65"/>
    </row>
    <row r="379" spans="1:5" x14ac:dyDescent="0.2">
      <c r="A379" s="65"/>
      <c r="B379" s="65"/>
      <c r="C379" s="65"/>
      <c r="D379" s="65"/>
      <c r="E379" s="65"/>
    </row>
    <row r="380" spans="1:5" x14ac:dyDescent="0.2">
      <c r="A380" s="65"/>
      <c r="B380" s="65"/>
      <c r="C380" s="65"/>
      <c r="D380" s="65"/>
      <c r="E380" s="65"/>
    </row>
    <row r="381" spans="1:5" x14ac:dyDescent="0.2">
      <c r="A381" s="65"/>
      <c r="B381" s="65"/>
      <c r="C381" s="65"/>
      <c r="D381" s="65"/>
      <c r="E381" s="65"/>
    </row>
    <row r="382" spans="1:5" x14ac:dyDescent="0.2">
      <c r="A382" s="65"/>
      <c r="B382" s="65"/>
      <c r="C382" s="65"/>
      <c r="D382" s="65"/>
      <c r="E382" s="65"/>
    </row>
    <row r="383" spans="1:5" x14ac:dyDescent="0.2">
      <c r="A383" s="65"/>
      <c r="B383" s="65"/>
      <c r="C383" s="65"/>
      <c r="D383" s="65"/>
      <c r="E383" s="65"/>
    </row>
    <row r="384" spans="1:5" x14ac:dyDescent="0.2">
      <c r="A384" s="65"/>
      <c r="B384" s="65"/>
      <c r="C384" s="65"/>
      <c r="D384" s="65"/>
      <c r="E384" s="65"/>
    </row>
    <row r="385" spans="1:5" x14ac:dyDescent="0.2">
      <c r="A385" s="65"/>
      <c r="B385" s="65"/>
      <c r="C385" s="65"/>
      <c r="D385" s="65"/>
      <c r="E385" s="65"/>
    </row>
    <row r="386" spans="1:5" x14ac:dyDescent="0.2">
      <c r="A386" s="65"/>
      <c r="B386" s="65"/>
      <c r="C386" s="65"/>
      <c r="D386" s="65"/>
      <c r="E386" s="65"/>
    </row>
    <row r="387" spans="1:5" x14ac:dyDescent="0.2">
      <c r="A387" s="65"/>
      <c r="B387" s="65"/>
      <c r="C387" s="65"/>
      <c r="D387" s="65"/>
      <c r="E387" s="65"/>
    </row>
    <row r="388" spans="1:5" x14ac:dyDescent="0.2">
      <c r="A388" s="65"/>
      <c r="B388" s="65"/>
      <c r="C388" s="65"/>
      <c r="D388" s="65"/>
      <c r="E388" s="65"/>
    </row>
    <row r="389" spans="1:5" x14ac:dyDescent="0.2">
      <c r="A389" s="65"/>
      <c r="B389" s="65"/>
      <c r="C389" s="65"/>
      <c r="D389" s="65"/>
      <c r="E389" s="65"/>
    </row>
    <row r="390" spans="1:5" x14ac:dyDescent="0.2">
      <c r="A390" s="65"/>
      <c r="B390" s="65"/>
      <c r="C390" s="65"/>
      <c r="D390" s="65"/>
      <c r="E390" s="65"/>
    </row>
    <row r="391" spans="1:5" x14ac:dyDescent="0.2">
      <c r="A391" s="65"/>
      <c r="B391" s="65"/>
      <c r="C391" s="65"/>
      <c r="D391" s="65"/>
      <c r="E391" s="65"/>
    </row>
    <row r="392" spans="1:5" x14ac:dyDescent="0.2">
      <c r="A392" s="65"/>
      <c r="B392" s="65"/>
      <c r="C392" s="65"/>
      <c r="D392" s="65"/>
      <c r="E392" s="65"/>
    </row>
    <row r="393" spans="1:5" x14ac:dyDescent="0.2">
      <c r="A393" s="65"/>
      <c r="B393" s="65"/>
      <c r="C393" s="65"/>
      <c r="D393" s="65"/>
      <c r="E393" s="65"/>
    </row>
    <row r="394" spans="1:5" x14ac:dyDescent="0.2">
      <c r="A394" s="65"/>
      <c r="B394" s="65"/>
      <c r="C394" s="65"/>
      <c r="D394" s="65"/>
      <c r="E394" s="65"/>
    </row>
    <row r="395" spans="1:5" x14ac:dyDescent="0.2">
      <c r="A395" s="65"/>
      <c r="B395" s="65"/>
      <c r="C395" s="65"/>
      <c r="D395" s="65"/>
      <c r="E395" s="65"/>
    </row>
    <row r="396" spans="1:5" x14ac:dyDescent="0.2">
      <c r="A396" s="65"/>
      <c r="B396" s="65"/>
      <c r="C396" s="65"/>
      <c r="D396" s="65"/>
      <c r="E396" s="65"/>
    </row>
    <row r="397" spans="1:5" x14ac:dyDescent="0.2">
      <c r="A397" s="65"/>
      <c r="B397" s="65"/>
      <c r="C397" s="65"/>
      <c r="D397" s="65"/>
      <c r="E397" s="65"/>
    </row>
    <row r="398" spans="1:5" x14ac:dyDescent="0.2">
      <c r="A398" s="65"/>
      <c r="B398" s="65"/>
      <c r="C398" s="65"/>
      <c r="D398" s="65"/>
      <c r="E398" s="65"/>
    </row>
    <row r="399" spans="1:5" x14ac:dyDescent="0.2">
      <c r="A399" s="65"/>
      <c r="B399" s="65"/>
      <c r="C399" s="65"/>
      <c r="D399" s="65"/>
      <c r="E399" s="65"/>
    </row>
    <row r="400" spans="1:5" x14ac:dyDescent="0.2">
      <c r="A400" s="65"/>
      <c r="B400" s="65"/>
      <c r="C400" s="65"/>
      <c r="D400" s="65"/>
      <c r="E400" s="65"/>
    </row>
    <row r="401" spans="1:5" x14ac:dyDescent="0.2">
      <c r="A401" s="65"/>
      <c r="B401" s="65"/>
      <c r="C401" s="65"/>
      <c r="D401" s="65"/>
      <c r="E401" s="65"/>
    </row>
    <row r="402" spans="1:5" x14ac:dyDescent="0.2">
      <c r="A402" s="65"/>
      <c r="B402" s="65"/>
      <c r="C402" s="65"/>
      <c r="D402" s="65"/>
      <c r="E402" s="65"/>
    </row>
    <row r="403" spans="1:5" x14ac:dyDescent="0.2">
      <c r="A403" s="65"/>
      <c r="B403" s="65"/>
      <c r="C403" s="65"/>
      <c r="D403" s="65"/>
      <c r="E403" s="65"/>
    </row>
    <row r="404" spans="1:5" x14ac:dyDescent="0.2">
      <c r="A404" s="65"/>
      <c r="B404" s="65"/>
      <c r="C404" s="65"/>
      <c r="D404" s="65"/>
      <c r="E404" s="65"/>
    </row>
    <row r="405" spans="1:5" x14ac:dyDescent="0.2">
      <c r="A405" s="65"/>
      <c r="B405" s="65"/>
      <c r="C405" s="65"/>
      <c r="D405" s="65"/>
      <c r="E405" s="65"/>
    </row>
    <row r="406" spans="1:5" x14ac:dyDescent="0.2">
      <c r="A406" s="65"/>
      <c r="B406" s="65"/>
      <c r="C406" s="65"/>
      <c r="D406" s="65"/>
      <c r="E406" s="65"/>
    </row>
    <row r="407" spans="1:5" x14ac:dyDescent="0.2">
      <c r="A407" s="65"/>
      <c r="B407" s="65"/>
      <c r="C407" s="65"/>
      <c r="D407" s="65"/>
      <c r="E407" s="65"/>
    </row>
    <row r="408" spans="1:5" x14ac:dyDescent="0.2">
      <c r="A408" s="65"/>
      <c r="B408" s="65"/>
      <c r="C408" s="65"/>
      <c r="D408" s="65"/>
      <c r="E408" s="65"/>
    </row>
    <row r="409" spans="1:5" x14ac:dyDescent="0.2">
      <c r="A409" s="65"/>
      <c r="B409" s="65"/>
      <c r="C409" s="65"/>
      <c r="D409" s="65"/>
      <c r="E409" s="65"/>
    </row>
    <row r="410" spans="1:5" x14ac:dyDescent="0.2">
      <c r="A410" s="65"/>
      <c r="B410" s="65"/>
      <c r="C410" s="65"/>
      <c r="D410" s="65"/>
      <c r="E410" s="65"/>
    </row>
    <row r="411" spans="1:5" x14ac:dyDescent="0.2">
      <c r="A411" s="65"/>
      <c r="B411" s="65"/>
      <c r="C411" s="65"/>
      <c r="D411" s="65"/>
      <c r="E411" s="65"/>
    </row>
    <row r="412" spans="1:5" x14ac:dyDescent="0.2">
      <c r="A412" s="65"/>
      <c r="B412" s="65"/>
      <c r="C412" s="65"/>
      <c r="D412" s="65"/>
      <c r="E412" s="65"/>
    </row>
    <row r="413" spans="1:5" x14ac:dyDescent="0.2">
      <c r="A413" s="65"/>
      <c r="B413" s="65"/>
      <c r="C413" s="65"/>
      <c r="D413" s="65"/>
      <c r="E413" s="65"/>
    </row>
    <row r="414" spans="1:5" x14ac:dyDescent="0.2">
      <c r="A414" s="65"/>
      <c r="B414" s="65"/>
      <c r="C414" s="65"/>
      <c r="D414" s="65"/>
      <c r="E414" s="65"/>
    </row>
    <row r="415" spans="1:5" x14ac:dyDescent="0.2">
      <c r="A415" s="65"/>
      <c r="B415" s="65"/>
      <c r="C415" s="65"/>
      <c r="D415" s="65"/>
      <c r="E415" s="65"/>
    </row>
    <row r="416" spans="1:5" x14ac:dyDescent="0.2">
      <c r="A416" s="65"/>
      <c r="B416" s="65"/>
      <c r="C416" s="65"/>
      <c r="D416" s="65"/>
      <c r="E416" s="65"/>
    </row>
    <row r="417" spans="1:5" x14ac:dyDescent="0.2">
      <c r="A417" s="65"/>
      <c r="B417" s="65"/>
      <c r="C417" s="65"/>
      <c r="D417" s="65"/>
      <c r="E417" s="65"/>
    </row>
    <row r="418" spans="1:5" x14ac:dyDescent="0.2">
      <c r="A418" s="65"/>
      <c r="B418" s="65"/>
      <c r="C418" s="65"/>
      <c r="D418" s="65"/>
      <c r="E418" s="65"/>
    </row>
    <row r="419" spans="1:5" x14ac:dyDescent="0.2">
      <c r="A419" s="65"/>
      <c r="B419" s="65"/>
      <c r="C419" s="65"/>
      <c r="D419" s="65"/>
      <c r="E419" s="65"/>
    </row>
    <row r="420" spans="1:5" x14ac:dyDescent="0.2">
      <c r="A420" s="65"/>
      <c r="B420" s="65"/>
      <c r="C420" s="65"/>
      <c r="D420" s="65"/>
      <c r="E420" s="65"/>
    </row>
    <row r="421" spans="1:5" x14ac:dyDescent="0.2">
      <c r="A421" s="65"/>
      <c r="B421" s="65"/>
      <c r="C421" s="65"/>
      <c r="D421" s="65"/>
      <c r="E421" s="65"/>
    </row>
    <row r="422" spans="1:5" x14ac:dyDescent="0.2">
      <c r="A422" s="65"/>
      <c r="B422" s="65"/>
      <c r="C422" s="65"/>
      <c r="D422" s="65"/>
      <c r="E422" s="65"/>
    </row>
    <row r="423" spans="1:5" x14ac:dyDescent="0.2">
      <c r="A423" s="65"/>
      <c r="B423" s="65"/>
      <c r="C423" s="65"/>
      <c r="D423" s="65"/>
      <c r="E423" s="65"/>
    </row>
    <row r="424" spans="1:5" x14ac:dyDescent="0.2">
      <c r="A424" s="65"/>
      <c r="B424" s="65"/>
      <c r="C424" s="65"/>
      <c r="D424" s="65"/>
      <c r="E424" s="65"/>
    </row>
    <row r="425" spans="1:5" x14ac:dyDescent="0.2">
      <c r="A425" s="65"/>
      <c r="B425" s="65"/>
      <c r="C425" s="65"/>
      <c r="D425" s="65"/>
      <c r="E425" s="65"/>
    </row>
    <row r="426" spans="1:5" x14ac:dyDescent="0.2">
      <c r="A426" s="65"/>
      <c r="B426" s="65"/>
      <c r="C426" s="65"/>
      <c r="D426" s="65"/>
      <c r="E426" s="65"/>
    </row>
    <row r="427" spans="1:5" x14ac:dyDescent="0.2">
      <c r="A427" s="65"/>
      <c r="B427" s="65"/>
      <c r="C427" s="65"/>
      <c r="D427" s="65"/>
      <c r="E427" s="65"/>
    </row>
    <row r="428" spans="1:5" x14ac:dyDescent="0.2">
      <c r="A428" s="65"/>
      <c r="B428" s="65"/>
      <c r="C428" s="65"/>
      <c r="D428" s="65"/>
      <c r="E428" s="65"/>
    </row>
    <row r="429" spans="1:5" x14ac:dyDescent="0.2">
      <c r="A429" s="65"/>
      <c r="B429" s="65"/>
      <c r="C429" s="65"/>
      <c r="D429" s="65"/>
      <c r="E429" s="65"/>
    </row>
    <row r="430" spans="1:5" x14ac:dyDescent="0.2">
      <c r="A430" s="65"/>
      <c r="B430" s="65"/>
      <c r="C430" s="65"/>
      <c r="D430" s="65"/>
      <c r="E430" s="65"/>
    </row>
    <row r="431" spans="1:5" x14ac:dyDescent="0.2">
      <c r="A431" s="65"/>
      <c r="B431" s="65"/>
      <c r="C431" s="65"/>
      <c r="D431" s="65"/>
      <c r="E431" s="65"/>
    </row>
    <row r="432" spans="1:5" x14ac:dyDescent="0.2">
      <c r="A432" s="65"/>
      <c r="B432" s="65"/>
      <c r="C432" s="65"/>
      <c r="D432" s="65"/>
      <c r="E432" s="65"/>
    </row>
    <row r="433" spans="1:5" x14ac:dyDescent="0.2">
      <c r="A433" s="65"/>
      <c r="B433" s="65"/>
      <c r="C433" s="65"/>
      <c r="D433" s="65"/>
      <c r="E433" s="65"/>
    </row>
    <row r="434" spans="1:5" x14ac:dyDescent="0.2">
      <c r="A434" s="65"/>
      <c r="B434" s="65"/>
      <c r="C434" s="65"/>
      <c r="D434" s="65"/>
      <c r="E434" s="65"/>
    </row>
    <row r="435" spans="1:5" x14ac:dyDescent="0.2">
      <c r="A435" s="65"/>
      <c r="B435" s="65"/>
      <c r="C435" s="65"/>
      <c r="D435" s="65"/>
      <c r="E435" s="65"/>
    </row>
    <row r="436" spans="1:5" x14ac:dyDescent="0.2">
      <c r="A436" s="65"/>
      <c r="B436" s="65"/>
      <c r="C436" s="65"/>
      <c r="D436" s="65"/>
      <c r="E436" s="65"/>
    </row>
    <row r="437" spans="1:5" x14ac:dyDescent="0.2">
      <c r="A437" s="65"/>
      <c r="B437" s="65"/>
      <c r="C437" s="65"/>
      <c r="D437" s="65"/>
      <c r="E437" s="65"/>
    </row>
    <row r="438" spans="1:5" x14ac:dyDescent="0.2">
      <c r="A438" s="65"/>
      <c r="B438" s="65"/>
      <c r="C438" s="65"/>
      <c r="D438" s="65"/>
      <c r="E438" s="65"/>
    </row>
    <row r="439" spans="1:5" x14ac:dyDescent="0.2">
      <c r="A439" s="65"/>
      <c r="B439" s="65"/>
      <c r="C439" s="65"/>
      <c r="D439" s="65"/>
      <c r="E439" s="65"/>
    </row>
    <row r="440" spans="1:5" x14ac:dyDescent="0.2">
      <c r="A440" s="65"/>
      <c r="B440" s="65"/>
      <c r="C440" s="65"/>
      <c r="D440" s="65"/>
      <c r="E440" s="65"/>
    </row>
    <row r="441" spans="1:5" x14ac:dyDescent="0.2">
      <c r="A441" s="65"/>
      <c r="B441" s="65"/>
      <c r="C441" s="65"/>
      <c r="D441" s="65"/>
      <c r="E441" s="65"/>
    </row>
    <row r="442" spans="1:5" x14ac:dyDescent="0.2">
      <c r="A442" s="65"/>
      <c r="B442" s="65"/>
      <c r="C442" s="65"/>
      <c r="D442" s="65"/>
      <c r="E442" s="65"/>
    </row>
    <row r="443" spans="1:5" x14ac:dyDescent="0.2">
      <c r="A443" s="65"/>
      <c r="B443" s="65"/>
      <c r="C443" s="65"/>
      <c r="D443" s="65"/>
      <c r="E443" s="65"/>
    </row>
    <row r="444" spans="1:5" x14ac:dyDescent="0.2">
      <c r="A444" s="65"/>
      <c r="B444" s="65"/>
      <c r="C444" s="65"/>
      <c r="D444" s="65"/>
      <c r="E444" s="65"/>
    </row>
    <row r="445" spans="1:5" x14ac:dyDescent="0.2">
      <c r="A445" s="65"/>
      <c r="B445" s="65"/>
      <c r="C445" s="65"/>
      <c r="D445" s="65"/>
      <c r="E445" s="65"/>
    </row>
    <row r="446" spans="1:5" x14ac:dyDescent="0.2">
      <c r="A446" s="65"/>
      <c r="B446" s="65"/>
      <c r="C446" s="65"/>
      <c r="D446" s="65"/>
      <c r="E446" s="65"/>
    </row>
    <row r="447" spans="1:5" x14ac:dyDescent="0.2">
      <c r="A447" s="65"/>
      <c r="B447" s="65"/>
      <c r="C447" s="65"/>
      <c r="D447" s="65"/>
      <c r="E447" s="65"/>
    </row>
    <row r="448" spans="1:5" x14ac:dyDescent="0.2">
      <c r="A448" s="65"/>
      <c r="B448" s="65"/>
      <c r="C448" s="65"/>
      <c r="D448" s="65"/>
      <c r="E448" s="65"/>
    </row>
    <row r="449" spans="1:5" x14ac:dyDescent="0.2">
      <c r="A449" s="65"/>
      <c r="B449" s="65"/>
      <c r="C449" s="65"/>
      <c r="D449" s="65"/>
      <c r="E449" s="65"/>
    </row>
    <row r="450" spans="1:5" x14ac:dyDescent="0.2">
      <c r="A450" s="65"/>
      <c r="B450" s="65"/>
      <c r="C450" s="65"/>
      <c r="D450" s="65"/>
      <c r="E450" s="65"/>
    </row>
    <row r="451" spans="1:5" x14ac:dyDescent="0.2">
      <c r="A451" s="65"/>
      <c r="B451" s="65"/>
      <c r="C451" s="65"/>
      <c r="D451" s="65"/>
      <c r="E451" s="65"/>
    </row>
    <row r="452" spans="1:5" x14ac:dyDescent="0.2">
      <c r="A452" s="65"/>
      <c r="B452" s="65"/>
      <c r="C452" s="65"/>
      <c r="D452" s="65"/>
      <c r="E452" s="65"/>
    </row>
    <row r="453" spans="1:5" x14ac:dyDescent="0.2">
      <c r="A453" s="65"/>
      <c r="B453" s="65"/>
      <c r="C453" s="65"/>
      <c r="D453" s="65"/>
      <c r="E453" s="65"/>
    </row>
    <row r="454" spans="1:5" x14ac:dyDescent="0.2">
      <c r="A454" s="65"/>
      <c r="B454" s="65"/>
      <c r="C454" s="65"/>
      <c r="D454" s="65"/>
      <c r="E454" s="65"/>
    </row>
    <row r="455" spans="1:5" x14ac:dyDescent="0.2">
      <c r="A455" s="65"/>
      <c r="B455" s="65"/>
      <c r="C455" s="65"/>
      <c r="D455" s="65"/>
      <c r="E455" s="65"/>
    </row>
    <row r="456" spans="1:5" x14ac:dyDescent="0.2">
      <c r="A456" s="65"/>
      <c r="B456" s="65"/>
      <c r="C456" s="65"/>
      <c r="D456" s="65"/>
      <c r="E456" s="65"/>
    </row>
    <row r="457" spans="1:5" x14ac:dyDescent="0.2">
      <c r="A457" s="65"/>
      <c r="B457" s="65"/>
      <c r="C457" s="65"/>
      <c r="D457" s="65"/>
      <c r="E457" s="65"/>
    </row>
    <row r="458" spans="1:5" x14ac:dyDescent="0.2">
      <c r="A458" s="65"/>
      <c r="B458" s="65"/>
      <c r="C458" s="65"/>
      <c r="D458" s="65"/>
      <c r="E458" s="65"/>
    </row>
    <row r="459" spans="1:5" x14ac:dyDescent="0.2">
      <c r="A459" s="65"/>
      <c r="B459" s="65"/>
      <c r="C459" s="65"/>
      <c r="D459" s="65"/>
      <c r="E459" s="65"/>
    </row>
    <row r="460" spans="1:5" x14ac:dyDescent="0.2">
      <c r="A460" s="65"/>
      <c r="B460" s="65"/>
      <c r="C460" s="65"/>
      <c r="D460" s="65"/>
      <c r="E460" s="65"/>
    </row>
    <row r="461" spans="1:5" x14ac:dyDescent="0.2">
      <c r="A461" s="65"/>
      <c r="B461" s="65"/>
      <c r="C461" s="65"/>
      <c r="D461" s="65"/>
      <c r="E461" s="65"/>
    </row>
    <row r="462" spans="1:5" x14ac:dyDescent="0.2">
      <c r="A462" s="65"/>
      <c r="B462" s="65"/>
      <c r="C462" s="65"/>
      <c r="D462" s="65"/>
      <c r="E462" s="65"/>
    </row>
    <row r="463" spans="1:5" x14ac:dyDescent="0.2">
      <c r="A463" s="65"/>
      <c r="B463" s="65"/>
      <c r="C463" s="65"/>
      <c r="D463" s="65"/>
      <c r="E463" s="65"/>
    </row>
    <row r="464" spans="1:5" x14ac:dyDescent="0.2">
      <c r="A464" s="65"/>
      <c r="B464" s="65"/>
      <c r="C464" s="65"/>
      <c r="D464" s="65"/>
      <c r="E464" s="65"/>
    </row>
    <row r="465" spans="1:5" x14ac:dyDescent="0.2">
      <c r="A465" s="65"/>
      <c r="B465" s="65"/>
      <c r="C465" s="65"/>
      <c r="D465" s="65"/>
      <c r="E465" s="65"/>
    </row>
    <row r="466" spans="1:5" x14ac:dyDescent="0.2">
      <c r="A466" s="65"/>
      <c r="B466" s="65"/>
      <c r="C466" s="65"/>
      <c r="D466" s="65"/>
      <c r="E466" s="65"/>
    </row>
    <row r="467" spans="1:5" x14ac:dyDescent="0.2">
      <c r="A467" s="65"/>
      <c r="B467" s="65"/>
      <c r="C467" s="65"/>
      <c r="D467" s="65"/>
      <c r="E467" s="65"/>
    </row>
    <row r="468" spans="1:5" x14ac:dyDescent="0.2">
      <c r="A468" s="65"/>
      <c r="B468" s="65"/>
      <c r="C468" s="65"/>
      <c r="D468" s="65"/>
      <c r="E468" s="65"/>
    </row>
    <row r="469" spans="1:5" x14ac:dyDescent="0.2">
      <c r="A469" s="65"/>
      <c r="B469" s="65"/>
      <c r="C469" s="65"/>
      <c r="D469" s="65"/>
      <c r="E469" s="65"/>
    </row>
    <row r="470" spans="1:5" x14ac:dyDescent="0.2">
      <c r="A470" s="65"/>
      <c r="B470" s="65"/>
      <c r="C470" s="65"/>
      <c r="D470" s="65"/>
      <c r="E470" s="65"/>
    </row>
    <row r="471" spans="1:5" x14ac:dyDescent="0.2">
      <c r="A471" s="65"/>
      <c r="B471" s="65"/>
      <c r="C471" s="65"/>
      <c r="D471" s="65"/>
      <c r="E471" s="65"/>
    </row>
    <row r="472" spans="1:5" x14ac:dyDescent="0.2">
      <c r="A472" s="65"/>
      <c r="B472" s="65"/>
      <c r="C472" s="65"/>
      <c r="D472" s="65"/>
      <c r="E472" s="65"/>
    </row>
    <row r="473" spans="1:5" x14ac:dyDescent="0.2">
      <c r="A473" s="65"/>
      <c r="B473" s="65"/>
      <c r="C473" s="65"/>
      <c r="D473" s="65"/>
      <c r="E473" s="65"/>
    </row>
    <row r="474" spans="1:5" x14ac:dyDescent="0.2">
      <c r="A474" s="65"/>
      <c r="B474" s="65"/>
      <c r="C474" s="65"/>
      <c r="D474" s="65"/>
      <c r="E474" s="65"/>
    </row>
    <row r="475" spans="1:5" x14ac:dyDescent="0.2">
      <c r="A475" s="65"/>
      <c r="B475" s="65"/>
      <c r="C475" s="65"/>
      <c r="D475" s="65"/>
      <c r="E475" s="65"/>
    </row>
    <row r="476" spans="1:5" x14ac:dyDescent="0.2">
      <c r="A476" s="65"/>
      <c r="B476" s="65"/>
      <c r="C476" s="65"/>
      <c r="D476" s="65"/>
      <c r="E476" s="65"/>
    </row>
    <row r="477" spans="1:5" x14ac:dyDescent="0.2">
      <c r="A477" s="65"/>
      <c r="B477" s="65"/>
      <c r="C477" s="65"/>
      <c r="D477" s="65"/>
      <c r="E477" s="65"/>
    </row>
    <row r="478" spans="1:5" x14ac:dyDescent="0.2">
      <c r="A478" s="65"/>
      <c r="B478" s="65"/>
      <c r="C478" s="65"/>
      <c r="D478" s="65"/>
      <c r="E478" s="65"/>
    </row>
    <row r="479" spans="1:5" x14ac:dyDescent="0.2">
      <c r="A479" s="65"/>
      <c r="B479" s="65"/>
      <c r="C479" s="65"/>
      <c r="D479" s="65"/>
      <c r="E479" s="65"/>
    </row>
    <row r="480" spans="1:5" x14ac:dyDescent="0.2">
      <c r="A480" s="65"/>
      <c r="B480" s="65"/>
      <c r="C480" s="65"/>
      <c r="D480" s="65"/>
      <c r="E480" s="65"/>
    </row>
    <row r="481" spans="1:5" x14ac:dyDescent="0.2">
      <c r="A481" s="65"/>
      <c r="B481" s="65"/>
      <c r="C481" s="65"/>
      <c r="D481" s="65"/>
      <c r="E481" s="65"/>
    </row>
    <row r="482" spans="1:5" x14ac:dyDescent="0.2">
      <c r="A482" s="65"/>
      <c r="B482" s="65"/>
      <c r="C482" s="65"/>
      <c r="D482" s="65"/>
      <c r="E482" s="65"/>
    </row>
    <row r="483" spans="1:5" x14ac:dyDescent="0.2">
      <c r="A483" s="65"/>
      <c r="B483" s="65"/>
      <c r="C483" s="65"/>
      <c r="D483" s="65"/>
      <c r="E483" s="65"/>
    </row>
    <row r="484" spans="1:5" x14ac:dyDescent="0.2">
      <c r="A484" s="65"/>
      <c r="B484" s="65"/>
      <c r="C484" s="65"/>
      <c r="D484" s="65"/>
      <c r="E484" s="65"/>
    </row>
    <row r="485" spans="1:5" x14ac:dyDescent="0.2">
      <c r="A485" s="65"/>
      <c r="B485" s="65"/>
      <c r="C485" s="65"/>
      <c r="D485" s="65"/>
      <c r="E485" s="65"/>
    </row>
    <row r="486" spans="1:5" x14ac:dyDescent="0.2">
      <c r="A486" s="65"/>
      <c r="B486" s="65"/>
      <c r="C486" s="65"/>
      <c r="D486" s="65"/>
      <c r="E486" s="65"/>
    </row>
    <row r="487" spans="1:5" x14ac:dyDescent="0.2">
      <c r="A487" s="65"/>
      <c r="B487" s="65"/>
      <c r="C487" s="65"/>
      <c r="D487" s="65"/>
      <c r="E487" s="65"/>
    </row>
    <row r="488" spans="1:5" x14ac:dyDescent="0.2">
      <c r="A488" s="65"/>
      <c r="B488" s="65"/>
      <c r="C488" s="65"/>
      <c r="D488" s="65"/>
      <c r="E488" s="65"/>
    </row>
    <row r="489" spans="1:5" x14ac:dyDescent="0.2">
      <c r="A489" s="65"/>
      <c r="B489" s="65"/>
      <c r="C489" s="65"/>
      <c r="D489" s="65"/>
      <c r="E489" s="65"/>
    </row>
    <row r="490" spans="1:5" x14ac:dyDescent="0.2">
      <c r="A490" s="65"/>
      <c r="B490" s="65"/>
      <c r="C490" s="65"/>
      <c r="D490" s="65"/>
      <c r="E490" s="65"/>
    </row>
    <row r="491" spans="1:5" x14ac:dyDescent="0.2">
      <c r="A491" s="65"/>
      <c r="B491" s="65"/>
      <c r="C491" s="65"/>
      <c r="D491" s="65"/>
      <c r="E491" s="65"/>
    </row>
    <row r="492" spans="1:5" x14ac:dyDescent="0.2">
      <c r="A492" s="65"/>
      <c r="B492" s="65"/>
      <c r="C492" s="65"/>
      <c r="D492" s="65"/>
      <c r="E492" s="65"/>
    </row>
    <row r="493" spans="1:5" x14ac:dyDescent="0.2">
      <c r="A493" s="65"/>
      <c r="B493" s="65"/>
      <c r="C493" s="65"/>
      <c r="D493" s="65"/>
      <c r="E493" s="65"/>
    </row>
    <row r="494" spans="1:5" x14ac:dyDescent="0.2">
      <c r="A494" s="65"/>
      <c r="B494" s="65"/>
      <c r="C494" s="65"/>
      <c r="D494" s="65"/>
      <c r="E494" s="65"/>
    </row>
    <row r="495" spans="1:5" x14ac:dyDescent="0.2">
      <c r="A495" s="65"/>
      <c r="B495" s="65"/>
      <c r="C495" s="65"/>
      <c r="D495" s="65"/>
      <c r="E495" s="65"/>
    </row>
    <row r="496" spans="1:5" x14ac:dyDescent="0.2">
      <c r="A496" s="65"/>
      <c r="B496" s="65"/>
      <c r="C496" s="65"/>
      <c r="D496" s="65"/>
      <c r="E496" s="65"/>
    </row>
    <row r="497" spans="1:5" x14ac:dyDescent="0.2">
      <c r="A497" s="65"/>
      <c r="B497" s="65"/>
      <c r="C497" s="65"/>
      <c r="D497" s="65"/>
      <c r="E497" s="65"/>
    </row>
    <row r="498" spans="1:5" x14ac:dyDescent="0.2">
      <c r="A498" s="65"/>
      <c r="B498" s="65"/>
      <c r="C498" s="65"/>
      <c r="D498" s="65"/>
      <c r="E498" s="65"/>
    </row>
    <row r="499" spans="1:5" x14ac:dyDescent="0.2">
      <c r="A499" s="65"/>
      <c r="B499" s="65"/>
      <c r="C499" s="65"/>
      <c r="D499" s="65"/>
      <c r="E499" s="65"/>
    </row>
    <row r="500" spans="1:5" x14ac:dyDescent="0.2">
      <c r="A500" s="65"/>
      <c r="B500" s="65"/>
      <c r="C500" s="65"/>
      <c r="D500" s="65"/>
      <c r="E500" s="65"/>
    </row>
    <row r="501" spans="1:5" x14ac:dyDescent="0.2">
      <c r="A501" s="65"/>
      <c r="B501" s="65"/>
      <c r="C501" s="65"/>
      <c r="D501" s="65"/>
      <c r="E501" s="65"/>
    </row>
    <row r="502" spans="1:5" x14ac:dyDescent="0.2">
      <c r="A502" s="65"/>
      <c r="B502" s="65"/>
      <c r="C502" s="65"/>
      <c r="D502" s="65"/>
      <c r="E502" s="65"/>
    </row>
    <row r="503" spans="1:5" x14ac:dyDescent="0.2">
      <c r="A503" s="65"/>
      <c r="B503" s="65"/>
      <c r="C503" s="65"/>
      <c r="D503" s="65"/>
      <c r="E503" s="65"/>
    </row>
    <row r="504" spans="1:5" x14ac:dyDescent="0.2">
      <c r="A504" s="65"/>
      <c r="B504" s="65"/>
      <c r="C504" s="65"/>
      <c r="D504" s="65"/>
      <c r="E504" s="65"/>
    </row>
    <row r="505" spans="1:5" x14ac:dyDescent="0.2">
      <c r="A505" s="65"/>
      <c r="B505" s="65"/>
      <c r="C505" s="65"/>
      <c r="D505" s="65"/>
      <c r="E505" s="65"/>
    </row>
    <row r="506" spans="1:5" x14ac:dyDescent="0.2">
      <c r="A506" s="65"/>
      <c r="B506" s="65"/>
      <c r="C506" s="65"/>
      <c r="D506" s="65"/>
      <c r="E506" s="65"/>
    </row>
    <row r="507" spans="1:5" x14ac:dyDescent="0.2">
      <c r="A507" s="65"/>
      <c r="B507" s="65"/>
      <c r="C507" s="65"/>
      <c r="D507" s="65"/>
      <c r="E507" s="65"/>
    </row>
    <row r="508" spans="1:5" x14ac:dyDescent="0.2">
      <c r="A508" s="65"/>
      <c r="B508" s="65"/>
      <c r="C508" s="65"/>
      <c r="D508" s="65"/>
      <c r="E508" s="65"/>
    </row>
    <row r="509" spans="1:5" x14ac:dyDescent="0.2">
      <c r="A509" s="65"/>
      <c r="B509" s="65"/>
      <c r="C509" s="65"/>
      <c r="D509" s="65"/>
      <c r="E509" s="65"/>
    </row>
    <row r="510" spans="1:5" x14ac:dyDescent="0.2">
      <c r="A510" s="65"/>
      <c r="B510" s="65"/>
      <c r="C510" s="65"/>
      <c r="D510" s="65"/>
      <c r="E510" s="65"/>
    </row>
    <row r="511" spans="1:5" x14ac:dyDescent="0.2">
      <c r="A511" s="65"/>
      <c r="B511" s="65"/>
      <c r="C511" s="65"/>
      <c r="D511" s="65"/>
      <c r="E511" s="65"/>
    </row>
    <row r="512" spans="1:5" x14ac:dyDescent="0.2">
      <c r="A512" s="65"/>
      <c r="B512" s="65"/>
      <c r="C512" s="65"/>
      <c r="D512" s="65"/>
      <c r="E512" s="65"/>
    </row>
    <row r="513" spans="1:5" x14ac:dyDescent="0.2">
      <c r="A513" s="65"/>
      <c r="B513" s="65"/>
      <c r="C513" s="65"/>
      <c r="D513" s="65"/>
      <c r="E513" s="65"/>
    </row>
    <row r="514" spans="1:5" x14ac:dyDescent="0.2">
      <c r="A514" s="65"/>
      <c r="B514" s="65"/>
      <c r="C514" s="65"/>
      <c r="D514" s="65"/>
      <c r="E514" s="65"/>
    </row>
    <row r="515" spans="1:5" x14ac:dyDescent="0.2">
      <c r="A515" s="65"/>
      <c r="B515" s="65"/>
      <c r="C515" s="65"/>
      <c r="D515" s="65"/>
      <c r="E515" s="65"/>
    </row>
    <row r="516" spans="1:5" x14ac:dyDescent="0.2">
      <c r="A516" s="65"/>
      <c r="B516" s="65"/>
      <c r="C516" s="65"/>
      <c r="D516" s="65"/>
      <c r="E516" s="65"/>
    </row>
    <row r="517" spans="1:5" x14ac:dyDescent="0.2">
      <c r="A517" s="65"/>
      <c r="B517" s="65"/>
      <c r="C517" s="65"/>
      <c r="D517" s="65"/>
      <c r="E517" s="65"/>
    </row>
    <row r="518" spans="1:5" x14ac:dyDescent="0.2">
      <c r="A518" s="65"/>
      <c r="B518" s="65"/>
      <c r="C518" s="65"/>
      <c r="D518" s="65"/>
      <c r="E518" s="65"/>
    </row>
    <row r="519" spans="1:5" x14ac:dyDescent="0.2">
      <c r="A519" s="65"/>
      <c r="B519" s="65"/>
      <c r="C519" s="65"/>
      <c r="D519" s="65"/>
      <c r="E519" s="65"/>
    </row>
    <row r="520" spans="1:5" x14ac:dyDescent="0.2">
      <c r="A520" s="65"/>
      <c r="B520" s="65"/>
      <c r="C520" s="65"/>
      <c r="D520" s="65"/>
      <c r="E520" s="65"/>
    </row>
    <row r="521" spans="1:5" x14ac:dyDescent="0.2">
      <c r="A521" s="65"/>
      <c r="B521" s="65"/>
      <c r="C521" s="65"/>
      <c r="D521" s="65"/>
      <c r="E521" s="65"/>
    </row>
    <row r="522" spans="1:5" x14ac:dyDescent="0.2">
      <c r="A522" s="65"/>
      <c r="B522" s="65"/>
      <c r="C522" s="65"/>
      <c r="D522" s="65"/>
      <c r="E522" s="65"/>
    </row>
    <row r="523" spans="1:5" x14ac:dyDescent="0.2">
      <c r="A523" s="65"/>
      <c r="B523" s="65"/>
      <c r="C523" s="65"/>
      <c r="D523" s="65"/>
      <c r="E523" s="65"/>
    </row>
    <row r="524" spans="1:5" x14ac:dyDescent="0.2">
      <c r="A524" s="65"/>
      <c r="B524" s="65"/>
      <c r="C524" s="65"/>
      <c r="D524" s="65"/>
      <c r="E524" s="65"/>
    </row>
    <row r="525" spans="1:5" x14ac:dyDescent="0.2">
      <c r="A525" s="65"/>
      <c r="B525" s="65"/>
      <c r="C525" s="65"/>
      <c r="D525" s="65"/>
      <c r="E525" s="65"/>
    </row>
    <row r="526" spans="1:5" x14ac:dyDescent="0.2">
      <c r="A526" s="65"/>
      <c r="B526" s="65"/>
      <c r="C526" s="65"/>
      <c r="D526" s="65"/>
      <c r="E526" s="65"/>
    </row>
    <row r="527" spans="1:5" x14ac:dyDescent="0.2">
      <c r="A527" s="65"/>
      <c r="B527" s="65"/>
      <c r="C527" s="65"/>
      <c r="D527" s="65"/>
      <c r="E527" s="65"/>
    </row>
    <row r="528" spans="1:5" x14ac:dyDescent="0.2">
      <c r="A528" s="65"/>
      <c r="B528" s="65"/>
      <c r="C528" s="65"/>
      <c r="D528" s="65"/>
      <c r="E528" s="65"/>
    </row>
    <row r="529" spans="1:5" x14ac:dyDescent="0.2">
      <c r="A529" s="65"/>
      <c r="B529" s="65"/>
      <c r="C529" s="65"/>
      <c r="D529" s="65"/>
      <c r="E529" s="65"/>
    </row>
    <row r="530" spans="1:5" x14ac:dyDescent="0.2">
      <c r="A530" s="65"/>
      <c r="B530" s="65"/>
      <c r="C530" s="65"/>
      <c r="D530" s="65"/>
      <c r="E530" s="65"/>
    </row>
    <row r="531" spans="1:5" x14ac:dyDescent="0.2">
      <c r="A531" s="65"/>
      <c r="B531" s="65"/>
      <c r="C531" s="65"/>
      <c r="D531" s="65"/>
      <c r="E531" s="65"/>
    </row>
    <row r="532" spans="1:5" x14ac:dyDescent="0.2">
      <c r="A532" s="65"/>
      <c r="B532" s="65"/>
      <c r="C532" s="65"/>
      <c r="D532" s="65"/>
      <c r="E532" s="65"/>
    </row>
    <row r="533" spans="1:5" x14ac:dyDescent="0.2">
      <c r="A533" s="65"/>
      <c r="B533" s="65"/>
      <c r="C533" s="65"/>
      <c r="D533" s="65"/>
      <c r="E533" s="65"/>
    </row>
    <row r="534" spans="1:5" x14ac:dyDescent="0.2">
      <c r="A534" s="65"/>
      <c r="B534" s="65"/>
      <c r="C534" s="65"/>
      <c r="D534" s="65"/>
      <c r="E534" s="65"/>
    </row>
    <row r="535" spans="1:5" x14ac:dyDescent="0.2">
      <c r="A535" s="65"/>
      <c r="B535" s="65"/>
      <c r="C535" s="65"/>
      <c r="D535" s="65"/>
      <c r="E535" s="65"/>
    </row>
    <row r="536" spans="1:5" x14ac:dyDescent="0.2">
      <c r="A536" s="65"/>
      <c r="B536" s="65"/>
      <c r="C536" s="65"/>
      <c r="D536" s="65"/>
      <c r="E536" s="65"/>
    </row>
    <row r="537" spans="1:5" x14ac:dyDescent="0.2">
      <c r="A537" s="65"/>
      <c r="B537" s="65"/>
      <c r="C537" s="65"/>
      <c r="D537" s="65"/>
      <c r="E537" s="65"/>
    </row>
    <row r="538" spans="1:5" x14ac:dyDescent="0.2">
      <c r="A538" s="65"/>
      <c r="B538" s="65"/>
      <c r="C538" s="65"/>
      <c r="D538" s="65"/>
      <c r="E538" s="65"/>
    </row>
    <row r="539" spans="1:5" x14ac:dyDescent="0.2">
      <c r="A539" s="65"/>
      <c r="B539" s="65"/>
      <c r="C539" s="65"/>
      <c r="D539" s="65"/>
      <c r="E539" s="65"/>
    </row>
    <row r="540" spans="1:5" x14ac:dyDescent="0.2">
      <c r="A540" s="65"/>
      <c r="B540" s="65"/>
      <c r="C540" s="65"/>
      <c r="D540" s="65"/>
      <c r="E540" s="65"/>
    </row>
    <row r="541" spans="1:5" x14ac:dyDescent="0.2">
      <c r="A541" s="65"/>
      <c r="B541" s="65"/>
      <c r="C541" s="65"/>
      <c r="D541" s="65"/>
      <c r="E541" s="65"/>
    </row>
    <row r="542" spans="1:5" x14ac:dyDescent="0.2">
      <c r="A542" s="65"/>
      <c r="B542" s="65"/>
      <c r="C542" s="65"/>
      <c r="D542" s="65"/>
      <c r="E542" s="65"/>
    </row>
    <row r="543" spans="1:5" x14ac:dyDescent="0.2">
      <c r="A543" s="65"/>
      <c r="B543" s="65"/>
      <c r="C543" s="65"/>
      <c r="D543" s="65"/>
      <c r="E543" s="65"/>
    </row>
    <row r="544" spans="1:5" x14ac:dyDescent="0.2">
      <c r="A544" s="65"/>
      <c r="B544" s="65"/>
      <c r="C544" s="65"/>
      <c r="D544" s="65"/>
      <c r="E544" s="65"/>
    </row>
    <row r="545" spans="1:5" x14ac:dyDescent="0.2">
      <c r="A545" s="65"/>
      <c r="B545" s="65"/>
      <c r="C545" s="65"/>
      <c r="D545" s="65"/>
      <c r="E545" s="65"/>
    </row>
    <row r="546" spans="1:5" x14ac:dyDescent="0.2">
      <c r="A546" s="65"/>
      <c r="B546" s="65"/>
      <c r="C546" s="65"/>
      <c r="D546" s="65"/>
      <c r="E546" s="65"/>
    </row>
    <row r="547" spans="1:5" x14ac:dyDescent="0.2">
      <c r="A547" s="65"/>
      <c r="B547" s="65"/>
      <c r="C547" s="65"/>
      <c r="D547" s="65"/>
      <c r="E547" s="65"/>
    </row>
    <row r="548" spans="1:5" x14ac:dyDescent="0.2">
      <c r="A548" s="65"/>
      <c r="B548" s="65"/>
      <c r="C548" s="65"/>
      <c r="D548" s="65"/>
      <c r="E548" s="65"/>
    </row>
    <row r="549" spans="1:5" x14ac:dyDescent="0.2">
      <c r="A549" s="65"/>
      <c r="B549" s="65"/>
      <c r="C549" s="65"/>
      <c r="D549" s="65"/>
      <c r="E549" s="65"/>
    </row>
    <row r="550" spans="1:5" x14ac:dyDescent="0.2">
      <c r="A550" s="65"/>
      <c r="B550" s="65"/>
      <c r="C550" s="65"/>
      <c r="D550" s="65"/>
      <c r="E550" s="65"/>
    </row>
    <row r="551" spans="1:5" x14ac:dyDescent="0.2">
      <c r="A551" s="65"/>
      <c r="B551" s="65"/>
      <c r="C551" s="65"/>
      <c r="D551" s="65"/>
      <c r="E551" s="65"/>
    </row>
    <row r="552" spans="1:5" x14ac:dyDescent="0.2">
      <c r="A552" s="65"/>
      <c r="B552" s="65"/>
      <c r="C552" s="65"/>
      <c r="D552" s="65"/>
      <c r="E552" s="65"/>
    </row>
    <row r="553" spans="1:5" x14ac:dyDescent="0.2">
      <c r="A553" s="65"/>
      <c r="B553" s="65"/>
      <c r="C553" s="65"/>
      <c r="D553" s="65"/>
      <c r="E553" s="65"/>
    </row>
    <row r="554" spans="1:5" x14ac:dyDescent="0.2">
      <c r="A554" s="65"/>
      <c r="B554" s="65"/>
      <c r="C554" s="65"/>
      <c r="D554" s="65"/>
      <c r="E554" s="65"/>
    </row>
    <row r="555" spans="1:5" x14ac:dyDescent="0.2">
      <c r="A555" s="65"/>
      <c r="B555" s="65"/>
      <c r="C555" s="65"/>
      <c r="D555" s="65"/>
      <c r="E555" s="65"/>
    </row>
    <row r="556" spans="1:5" x14ac:dyDescent="0.2">
      <c r="A556" s="65"/>
      <c r="B556" s="65"/>
      <c r="C556" s="65"/>
      <c r="D556" s="65"/>
      <c r="E556" s="65"/>
    </row>
    <row r="557" spans="1:5" x14ac:dyDescent="0.2">
      <c r="A557" s="65"/>
      <c r="B557" s="65"/>
      <c r="C557" s="65"/>
      <c r="D557" s="65"/>
      <c r="E557" s="65"/>
    </row>
    <row r="558" spans="1:5" x14ac:dyDescent="0.2">
      <c r="A558" s="65"/>
      <c r="B558" s="65"/>
      <c r="C558" s="65"/>
      <c r="D558" s="65"/>
      <c r="E558" s="65"/>
    </row>
    <row r="559" spans="1:5" x14ac:dyDescent="0.2">
      <c r="A559" s="65"/>
      <c r="B559" s="65"/>
      <c r="C559" s="65"/>
      <c r="D559" s="65"/>
      <c r="E559" s="65"/>
    </row>
    <row r="560" spans="1:5" x14ac:dyDescent="0.2">
      <c r="A560" s="65"/>
      <c r="B560" s="65"/>
      <c r="C560" s="65"/>
      <c r="D560" s="65"/>
      <c r="E560" s="65"/>
    </row>
    <row r="561" spans="1:5" x14ac:dyDescent="0.2">
      <c r="A561" s="65"/>
      <c r="B561" s="65"/>
      <c r="C561" s="65"/>
      <c r="D561" s="65"/>
      <c r="E561" s="65"/>
    </row>
    <row r="562" spans="1:5" x14ac:dyDescent="0.2">
      <c r="A562" s="65"/>
      <c r="B562" s="65"/>
      <c r="C562" s="65"/>
      <c r="D562" s="65"/>
      <c r="E562" s="65"/>
    </row>
    <row r="563" spans="1:5" x14ac:dyDescent="0.2">
      <c r="A563" s="65"/>
      <c r="B563" s="65"/>
      <c r="C563" s="65"/>
      <c r="D563" s="65"/>
      <c r="E563" s="65"/>
    </row>
    <row r="564" spans="1:5" x14ac:dyDescent="0.2">
      <c r="A564" s="65"/>
      <c r="B564" s="65"/>
      <c r="C564" s="65"/>
      <c r="D564" s="65"/>
      <c r="E564" s="65"/>
    </row>
    <row r="565" spans="1:5" x14ac:dyDescent="0.2">
      <c r="A565" s="65"/>
      <c r="B565" s="65"/>
      <c r="C565" s="65"/>
      <c r="D565" s="65"/>
      <c r="E565" s="65"/>
    </row>
    <row r="566" spans="1:5" x14ac:dyDescent="0.2">
      <c r="A566" s="65"/>
      <c r="B566" s="65"/>
      <c r="C566" s="65"/>
      <c r="D566" s="65"/>
      <c r="E566" s="65"/>
    </row>
    <row r="567" spans="1:5" x14ac:dyDescent="0.2">
      <c r="A567" s="65"/>
      <c r="B567" s="65"/>
      <c r="C567" s="65"/>
      <c r="D567" s="65"/>
      <c r="E567" s="65"/>
    </row>
    <row r="568" spans="1:5" x14ac:dyDescent="0.2">
      <c r="A568" s="65"/>
      <c r="B568" s="65"/>
      <c r="C568" s="65"/>
      <c r="D568" s="65"/>
      <c r="E568" s="65"/>
    </row>
    <row r="569" spans="1:5" x14ac:dyDescent="0.2">
      <c r="A569" s="65"/>
      <c r="B569" s="65"/>
      <c r="C569" s="65"/>
      <c r="D569" s="65"/>
      <c r="E569" s="65"/>
    </row>
    <row r="570" spans="1:5" x14ac:dyDescent="0.2">
      <c r="A570" s="65"/>
      <c r="B570" s="65"/>
      <c r="C570" s="65"/>
      <c r="D570" s="65"/>
      <c r="E570" s="65"/>
    </row>
    <row r="571" spans="1:5" x14ac:dyDescent="0.2">
      <c r="A571" s="65"/>
      <c r="B571" s="65"/>
      <c r="C571" s="65"/>
      <c r="D571" s="65"/>
      <c r="E571" s="65"/>
    </row>
    <row r="572" spans="1:5" x14ac:dyDescent="0.2">
      <c r="A572" s="65"/>
      <c r="B572" s="65"/>
      <c r="C572" s="65"/>
      <c r="D572" s="65"/>
      <c r="E572" s="65"/>
    </row>
    <row r="573" spans="1:5" x14ac:dyDescent="0.2">
      <c r="A573" s="65"/>
      <c r="B573" s="65"/>
      <c r="C573" s="65"/>
      <c r="D573" s="65"/>
      <c r="E573" s="65"/>
    </row>
    <row r="574" spans="1:5" x14ac:dyDescent="0.2">
      <c r="A574" s="65"/>
      <c r="B574" s="65"/>
      <c r="C574" s="65"/>
      <c r="D574" s="65"/>
      <c r="E574" s="65"/>
    </row>
    <row r="575" spans="1:5" x14ac:dyDescent="0.2">
      <c r="A575" s="65"/>
      <c r="B575" s="65"/>
      <c r="C575" s="65"/>
      <c r="D575" s="65"/>
      <c r="E575" s="65"/>
    </row>
    <row r="576" spans="1:5" x14ac:dyDescent="0.2">
      <c r="A576" s="65"/>
      <c r="B576" s="65"/>
      <c r="C576" s="65"/>
      <c r="D576" s="65"/>
      <c r="E576" s="65"/>
    </row>
    <row r="577" spans="1:5" x14ac:dyDescent="0.2">
      <c r="A577" s="65"/>
      <c r="B577" s="65"/>
      <c r="C577" s="65"/>
      <c r="D577" s="65"/>
      <c r="E577" s="65"/>
    </row>
    <row r="578" spans="1:5" x14ac:dyDescent="0.2">
      <c r="A578" s="65"/>
      <c r="B578" s="65"/>
      <c r="C578" s="65"/>
      <c r="D578" s="65"/>
      <c r="E578" s="65"/>
    </row>
    <row r="579" spans="1:5" x14ac:dyDescent="0.2">
      <c r="A579" s="65"/>
      <c r="B579" s="65"/>
      <c r="C579" s="65"/>
      <c r="D579" s="65"/>
      <c r="E579" s="65"/>
    </row>
    <row r="580" spans="1:5" x14ac:dyDescent="0.2">
      <c r="A580" s="65"/>
      <c r="B580" s="65"/>
      <c r="C580" s="65"/>
      <c r="D580" s="65"/>
      <c r="E580" s="65"/>
    </row>
    <row r="581" spans="1:5" x14ac:dyDescent="0.2">
      <c r="A581" s="65"/>
      <c r="B581" s="65"/>
      <c r="C581" s="65"/>
      <c r="D581" s="65"/>
      <c r="E581" s="65"/>
    </row>
    <row r="582" spans="1:5" x14ac:dyDescent="0.2">
      <c r="A582" s="65"/>
      <c r="B582" s="65"/>
      <c r="C582" s="65"/>
      <c r="D582" s="65"/>
      <c r="E582" s="65"/>
    </row>
  </sheetData>
  <protectedRanges>
    <protectedRange sqref="A179:D190" name="Range1"/>
  </protectedRanges>
  <sortState xmlns:xlrd2="http://schemas.microsoft.com/office/spreadsheetml/2017/richdata2" ref="A21:Q199">
    <sortCondition ref="C21:C199"/>
  </sortState>
  <phoneticPr fontId="0" type="noConversion"/>
  <hyperlinks>
    <hyperlink ref="H1717" r:id="rId1" display="http://vsolj.cetus-net.org/bulletin.html"/>
    <hyperlink ref="H64992" r:id="rId2" display="http://vsolj.cetus-net.org/bulletin.html"/>
    <hyperlink ref="H64985" r:id="rId3" display="https://www.aavso.org/ejaavso"/>
    <hyperlink ref="AP1136" r:id="rId4" display="http://cdsbib.u-strasbg.fr/cgi-bin/cdsbib?1990RMxAA..21..381G"/>
    <hyperlink ref="AP1140" r:id="rId5" display="http://cdsbib.u-strasbg.fr/cgi-bin/cdsbib?1990RMxAA..21..381G"/>
    <hyperlink ref="AP1139" r:id="rId6" display="http://cdsbib.u-strasbg.fr/cgi-bin/cdsbib?1990RMxAA..21..381G"/>
    <hyperlink ref="AP1120" r:id="rId7" display="http://cdsbib.u-strasbg.fr/cgi-bin/cdsbib?1990RMxAA..21..381G"/>
    <hyperlink ref="I64992" r:id="rId8" display="http://vsolj.cetus-net.org/bulletin.html"/>
    <hyperlink ref="AQ1276" r:id="rId9" display="http://cdsbib.u-strasbg.fr/cgi-bin/cdsbib?1990RMxAA..21..381G"/>
    <hyperlink ref="AQ56042" r:id="rId10" display="http://cdsbib.u-strasbg.fr/cgi-bin/cdsbib?1990RMxAA..21..381G"/>
    <hyperlink ref="AQ1277" r:id="rId11" display="http://cdsbib.u-strasbg.fr/cgi-bin/cdsbib?1990RMxAA..21..381G"/>
    <hyperlink ref="H64989" r:id="rId12" display="https://www.aavso.org/ejaavso"/>
    <hyperlink ref="H2162" r:id="rId13" display="http://vsolj.cetus-net.org/bulletin.html"/>
    <hyperlink ref="AP3406" r:id="rId14" display="http://cdsbib.u-strasbg.fr/cgi-bin/cdsbib?1990RMxAA..21..381G"/>
    <hyperlink ref="AP3409" r:id="rId15" display="http://cdsbib.u-strasbg.fr/cgi-bin/cdsbib?1990RMxAA..21..381G"/>
    <hyperlink ref="AP3407" r:id="rId16" display="http://cdsbib.u-strasbg.fr/cgi-bin/cdsbib?1990RMxAA..21..381G"/>
    <hyperlink ref="AP3391" r:id="rId17" display="http://cdsbib.u-strasbg.fr/cgi-bin/cdsbib?1990RMxAA..21..381G"/>
    <hyperlink ref="I2162" r:id="rId18" display="http://vsolj.cetus-net.org/bulletin.html"/>
    <hyperlink ref="AQ3620" r:id="rId19" display="http://cdsbib.u-strasbg.fr/cgi-bin/cdsbib?1990RMxAA..21..381G"/>
    <hyperlink ref="AQ321" r:id="rId20" display="http://cdsbib.u-strasbg.fr/cgi-bin/cdsbib?1990RMxAA..21..381G"/>
    <hyperlink ref="AQ3624" r:id="rId21" display="http://cdsbib.u-strasbg.fr/cgi-bin/cdsbib?1990RMxAA..21..381G"/>
    <hyperlink ref="H64653" r:id="rId22" display="http://vsolj.cetus-net.org/bulletin.html"/>
    <hyperlink ref="H64646" r:id="rId23" display="https://www.aavso.org/ejaavso"/>
    <hyperlink ref="I64653" r:id="rId24" display="http://vsolj.cetus-net.org/bulletin.html"/>
    <hyperlink ref="AQ58304" r:id="rId25" display="http://cdsbib.u-strasbg.fr/cgi-bin/cdsbib?1990RMxAA..21..381G"/>
    <hyperlink ref="H64650" r:id="rId26" display="https://www.aavso.org/ejaavso"/>
    <hyperlink ref="AP5668" r:id="rId27" display="http://cdsbib.u-strasbg.fr/cgi-bin/cdsbib?1990RMxAA..21..381G"/>
    <hyperlink ref="AP5671" r:id="rId28" display="http://cdsbib.u-strasbg.fr/cgi-bin/cdsbib?1990RMxAA..21..381G"/>
    <hyperlink ref="AP5669" r:id="rId29" display="http://cdsbib.u-strasbg.fr/cgi-bin/cdsbib?1990RMxAA..21..381G"/>
    <hyperlink ref="AP5653" r:id="rId30" display="http://cdsbib.u-strasbg.fr/cgi-bin/cdsbib?1990RMxAA..21..381G"/>
    <hyperlink ref="AQ5882" r:id="rId31" display="http://cdsbib.u-strasbg.fr/cgi-bin/cdsbib?1990RMxAA..21..381G"/>
    <hyperlink ref="AQ5886" r:id="rId32" display="http://cdsbib.u-strasbg.fr/cgi-bin/cdsbib?1990RMxAA..21..381G"/>
    <hyperlink ref="AQ37" r:id="rId33" display="http://cdsbib.u-strasbg.fr/cgi-bin/cdsbib?1990RMxAA..21..381G"/>
    <hyperlink ref="I2774" r:id="rId34" display="http://vsolj.cetus-net.org/bulletin.html"/>
    <hyperlink ref="H2774" r:id="rId35" display="http://vsolj.cetus-net.org/bulletin.html"/>
    <hyperlink ref="AQ691" r:id="rId36" display="http://cdsbib.u-strasbg.fr/cgi-bin/cdsbib?1990RMxAA..21..381G"/>
    <hyperlink ref="AQ690" r:id="rId37" display="http://cdsbib.u-strasbg.fr/cgi-bin/cdsbib?1990RMxAA..21..381G"/>
    <hyperlink ref="AP3944" r:id="rId38" display="http://cdsbib.u-strasbg.fr/cgi-bin/cdsbib?1990RMxAA..21..381G"/>
    <hyperlink ref="AP3962" r:id="rId39" display="http://cdsbib.u-strasbg.fr/cgi-bin/cdsbib?1990RMxAA..21..381G"/>
    <hyperlink ref="AP3963" r:id="rId40" display="http://cdsbib.u-strasbg.fr/cgi-bin/cdsbib?1990RMxAA..21..381G"/>
    <hyperlink ref="AP3959" r:id="rId41" display="http://cdsbib.u-strasbg.fr/cgi-bin/cdsbib?1990RMxAA..21..381G"/>
  </hyperlinks>
  <pageMargins left="0.75" right="0.75" top="1" bottom="1" header="0.5" footer="0.5"/>
  <pageSetup paperSize="9" orientation="portrait" horizontalDpi="0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7"/>
  <sheetViews>
    <sheetView workbookViewId="0"/>
  </sheetViews>
  <sheetFormatPr defaultRowHeight="12.75" x14ac:dyDescent="0.2"/>
  <cols>
    <col min="1" max="1" width="16.7109375" style="3" customWidth="1"/>
    <col min="2" max="2" width="2.42578125" style="26" customWidth="1"/>
    <col min="3" max="3" width="11.5703125" style="3" customWidth="1"/>
    <col min="4" max="4" width="14.42578125" style="3" customWidth="1"/>
    <col min="5" max="5" width="11.570312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6384" width="9.140625" style="3"/>
  </cols>
  <sheetData>
    <row r="1" spans="1:5" ht="20.25" x14ac:dyDescent="0.3">
      <c r="A1" s="1" t="s">
        <v>24</v>
      </c>
      <c r="C1" s="3" t="s">
        <v>41</v>
      </c>
    </row>
    <row r="2" spans="1:5" x14ac:dyDescent="0.2">
      <c r="A2" s="19" t="s">
        <v>26</v>
      </c>
      <c r="B2" s="27" t="s">
        <v>7</v>
      </c>
      <c r="C2" s="36" t="s">
        <v>95</v>
      </c>
    </row>
    <row r="3" spans="1:5" ht="13.5" thickBot="1" x14ac:dyDescent="0.25">
      <c r="A3" s="19"/>
      <c r="B3" s="27"/>
      <c r="C3" s="13"/>
      <c r="D3" s="13"/>
    </row>
    <row r="4" spans="1:5" ht="13.5" thickBot="1" x14ac:dyDescent="0.25">
      <c r="A4" s="20" t="s">
        <v>27</v>
      </c>
      <c r="B4" s="28"/>
      <c r="C4" s="15">
        <v>42444.401700000002</v>
      </c>
      <c r="D4" s="16">
        <v>0.57880949999999998</v>
      </c>
      <c r="E4" s="12"/>
    </row>
    <row r="5" spans="1:5" x14ac:dyDescent="0.2">
      <c r="A5" s="19"/>
      <c r="B5" s="27"/>
      <c r="C5" s="6"/>
      <c r="D5" s="6"/>
    </row>
    <row r="6" spans="1:5" x14ac:dyDescent="0.2">
      <c r="A6" s="20" t="s">
        <v>28</v>
      </c>
      <c r="B6" s="27"/>
    </row>
    <row r="7" spans="1:5" x14ac:dyDescent="0.2">
      <c r="A7" s="19" t="s">
        <v>8</v>
      </c>
      <c r="B7" s="27"/>
      <c r="C7" s="3">
        <v>50515.316099999996</v>
      </c>
    </row>
    <row r="8" spans="1:5" x14ac:dyDescent="0.2">
      <c r="A8" s="19" t="s">
        <v>19</v>
      </c>
      <c r="B8" s="27"/>
      <c r="C8" s="4">
        <f>D4</f>
        <v>0.57880949999999998</v>
      </c>
      <c r="D8" s="4">
        <v>0.57880949999999998</v>
      </c>
      <c r="E8">
        <v>0.57885200000000003</v>
      </c>
    </row>
    <row r="9" spans="1:5" x14ac:dyDescent="0.2">
      <c r="A9" s="19" t="s">
        <v>20</v>
      </c>
      <c r="B9" s="27"/>
      <c r="C9" s="2">
        <v>0.2</v>
      </c>
      <c r="D9" s="2"/>
    </row>
    <row r="10" spans="1:5" ht="13.5" thickBot="1" x14ac:dyDescent="0.25">
      <c r="A10" s="19"/>
      <c r="B10" s="27"/>
      <c r="C10" s="22" t="s">
        <v>34</v>
      </c>
      <c r="D10" s="22" t="s">
        <v>35</v>
      </c>
    </row>
    <row r="11" spans="1:5" x14ac:dyDescent="0.2">
      <c r="A11" s="19" t="s">
        <v>29</v>
      </c>
      <c r="B11" s="27"/>
      <c r="C11" s="19">
        <f>INTERCEPT(G21:G921,F21:F921)</f>
        <v>5.5166106390641019E-3</v>
      </c>
      <c r="D11" s="23"/>
    </row>
    <row r="12" spans="1:5" x14ac:dyDescent="0.2">
      <c r="A12" s="19" t="s">
        <v>30</v>
      </c>
      <c r="C12" s="2">
        <f>SLOPE(G21:G921,F21:F921)</f>
        <v>-4.8356968065438593E-7</v>
      </c>
      <c r="D12" s="2"/>
    </row>
    <row r="13" spans="1:5" x14ac:dyDescent="0.2">
      <c r="A13" s="19" t="s">
        <v>31</v>
      </c>
      <c r="C13" s="2"/>
      <c r="D13" s="2"/>
    </row>
    <row r="14" spans="1:5" x14ac:dyDescent="0.2">
      <c r="A14" s="19" t="s">
        <v>32</v>
      </c>
    </row>
    <row r="15" spans="1:5" x14ac:dyDescent="0.2">
      <c r="A15" s="21" t="s">
        <v>33</v>
      </c>
      <c r="C15">
        <v>52605.968500000003</v>
      </c>
    </row>
    <row r="16" spans="1:5" x14ac:dyDescent="0.2">
      <c r="A16" s="20" t="s">
        <v>17</v>
      </c>
      <c r="C16" s="2">
        <f>C8+C12</f>
        <v>0.57880901643031935</v>
      </c>
      <c r="D16" s="2"/>
    </row>
    <row r="17" spans="1:34" ht="13.5" thickBot="1" x14ac:dyDescent="0.25">
      <c r="A17" s="19"/>
      <c r="C17" s="14"/>
      <c r="D17" s="14"/>
    </row>
    <row r="18" spans="1:34" ht="13.5" thickBot="1" x14ac:dyDescent="0.25">
      <c r="A18" s="20" t="s">
        <v>16</v>
      </c>
      <c r="B18" s="29"/>
      <c r="C18" s="17">
        <f>C15</f>
        <v>52605.968500000003</v>
      </c>
      <c r="D18" s="18">
        <f>C16</f>
        <v>0.57880901643031935</v>
      </c>
      <c r="E18" s="12"/>
    </row>
    <row r="19" spans="1:34" x14ac:dyDescent="0.2">
      <c r="A19" s="2"/>
      <c r="B19" s="27"/>
      <c r="C19" s="7"/>
      <c r="D19" s="7"/>
      <c r="G19" s="3" t="s">
        <v>6</v>
      </c>
      <c r="N19" s="3" t="s">
        <v>5</v>
      </c>
    </row>
    <row r="20" spans="1:34" ht="13.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9" t="s">
        <v>38</v>
      </c>
      <c r="P20" s="9" t="s">
        <v>25</v>
      </c>
      <c r="Q20" s="26" t="s">
        <v>91</v>
      </c>
      <c r="R20" s="26" t="s">
        <v>92</v>
      </c>
    </row>
    <row r="21" spans="1:34" x14ac:dyDescent="0.2">
      <c r="A21" s="6" t="s">
        <v>43</v>
      </c>
      <c r="B21" s="30"/>
      <c r="C21" s="6">
        <v>40321.341</v>
      </c>
      <c r="D21" s="6"/>
      <c r="E21" s="6">
        <f t="shared" ref="E21:E52" si="0">(C21-C$7)/C$8</f>
        <v>-17611.969223034517</v>
      </c>
      <c r="F21" s="6">
        <f t="shared" ref="F21:F52" si="1">ROUND(2*E21,0)/2</f>
        <v>-17612</v>
      </c>
      <c r="G21" s="6">
        <f t="shared" ref="G21:G52" si="2">C21-(C$7+F21*C$8)</f>
        <v>1.7814000006183051E-2</v>
      </c>
      <c r="H21" s="6"/>
      <c r="I21" s="6"/>
      <c r="J21" s="6"/>
      <c r="K21" s="6"/>
      <c r="L21" s="6">
        <f t="shared" ref="L21:L31" si="3">G21</f>
        <v>1.7814000006183051E-2</v>
      </c>
      <c r="M21" s="6"/>
      <c r="N21" s="6"/>
      <c r="O21" s="6"/>
      <c r="P21" s="8">
        <f t="shared" ref="P21:P52" si="4">C21-15018.5</f>
        <v>25302.841</v>
      </c>
      <c r="Q21" s="3">
        <f>G21</f>
        <v>1.7814000006183051E-2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C22" s="3">
        <v>40631.561000000002</v>
      </c>
      <c r="E22" s="3">
        <f t="shared" si="0"/>
        <v>-17076.007045495964</v>
      </c>
      <c r="F22" s="6">
        <f t="shared" si="1"/>
        <v>-17076</v>
      </c>
      <c r="G22" s="3">
        <f t="shared" si="2"/>
        <v>-4.0779999981168658E-3</v>
      </c>
      <c r="L22" s="3">
        <f t="shared" si="3"/>
        <v>-4.0779999981168658E-3</v>
      </c>
      <c r="P22" s="5">
        <f t="shared" si="4"/>
        <v>25613.061000000002</v>
      </c>
      <c r="Q22" s="3">
        <f>G22</f>
        <v>-4.0779999981168658E-3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C23" s="3">
        <v>40652.410000000003</v>
      </c>
      <c r="E23" s="3">
        <f t="shared" si="0"/>
        <v>-17039.986558617289</v>
      </c>
      <c r="F23" s="6">
        <f t="shared" si="1"/>
        <v>-17040</v>
      </c>
      <c r="G23" s="3">
        <f t="shared" si="2"/>
        <v>7.780000007187482E-3</v>
      </c>
      <c r="L23" s="3">
        <f t="shared" si="3"/>
        <v>7.780000007187482E-3</v>
      </c>
      <c r="P23" s="5">
        <f t="shared" si="4"/>
        <v>25633.910000000003</v>
      </c>
      <c r="Q23" s="3">
        <f>G23</f>
        <v>7.780000007187482E-3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C24" s="3">
        <v>40655.307999999997</v>
      </c>
      <c r="E24" s="3">
        <f t="shared" si="0"/>
        <v>-17034.979729945688</v>
      </c>
      <c r="F24" s="6">
        <f t="shared" si="1"/>
        <v>-17035</v>
      </c>
      <c r="G24" s="3">
        <f t="shared" si="2"/>
        <v>1.1732500002835877E-2</v>
      </c>
      <c r="L24" s="3">
        <f t="shared" si="3"/>
        <v>1.1732500002835877E-2</v>
      </c>
      <c r="P24" s="5">
        <f t="shared" si="4"/>
        <v>25636.807999999997</v>
      </c>
      <c r="Q24" s="3">
        <f>G24</f>
        <v>1.1732500002835877E-2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C25" s="3">
        <v>40688.300999999999</v>
      </c>
      <c r="E25" s="3">
        <f t="shared" si="0"/>
        <v>-16977.978246728842</v>
      </c>
      <c r="F25" s="6">
        <f t="shared" si="1"/>
        <v>-16978</v>
      </c>
      <c r="G25" s="3">
        <f t="shared" si="2"/>
        <v>1.259099999879254E-2</v>
      </c>
      <c r="L25" s="3">
        <f t="shared" si="3"/>
        <v>1.259099999879254E-2</v>
      </c>
      <c r="P25" s="5">
        <f t="shared" si="4"/>
        <v>25669.800999999999</v>
      </c>
      <c r="Q25" s="3">
        <f>G25</f>
        <v>1.259099999879254E-2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3">
        <v>40692.659</v>
      </c>
      <c r="E26" s="3">
        <f t="shared" si="0"/>
        <v>-16970.44899919576</v>
      </c>
      <c r="F26" s="6">
        <f t="shared" si="1"/>
        <v>-16970.5</v>
      </c>
      <c r="G26" s="3">
        <f t="shared" si="2"/>
        <v>2.9519750001782086E-2</v>
      </c>
      <c r="L26" s="3">
        <f t="shared" si="3"/>
        <v>2.9519750001782086E-2</v>
      </c>
      <c r="P26" s="5">
        <f t="shared" si="4"/>
        <v>25674.159</v>
      </c>
      <c r="R26" s="3">
        <f>G26</f>
        <v>2.9519750001782086E-2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C27" s="3">
        <v>41000.288</v>
      </c>
      <c r="E27" s="3">
        <f t="shared" si="0"/>
        <v>-16438.963251294244</v>
      </c>
      <c r="F27" s="6">
        <f t="shared" si="1"/>
        <v>-16439</v>
      </c>
      <c r="G27" s="3">
        <f t="shared" si="2"/>
        <v>2.1270500001264736E-2</v>
      </c>
      <c r="L27" s="3">
        <f t="shared" si="3"/>
        <v>2.1270500001264736E-2</v>
      </c>
      <c r="P27" s="5">
        <f t="shared" si="4"/>
        <v>25981.788</v>
      </c>
      <c r="Q27" s="3">
        <f t="shared" ref="Q27:Q39" si="5">G27</f>
        <v>2.1270500001264736E-2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C28" s="3">
        <v>41023.430999999997</v>
      </c>
      <c r="E28" s="3">
        <f t="shared" si="0"/>
        <v>-16398.979456971592</v>
      </c>
      <c r="F28" s="6">
        <f t="shared" si="1"/>
        <v>-16399</v>
      </c>
      <c r="G28" s="3">
        <f t="shared" si="2"/>
        <v>1.1890499998116866E-2</v>
      </c>
      <c r="L28" s="3">
        <f t="shared" si="3"/>
        <v>1.1890499998116866E-2</v>
      </c>
      <c r="P28" s="5">
        <f t="shared" si="4"/>
        <v>26004.930999999997</v>
      </c>
      <c r="Q28" s="3">
        <f t="shared" si="5"/>
        <v>1.1890499998116866E-2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C29" s="3">
        <v>41753.31</v>
      </c>
      <c r="E29" s="3">
        <f t="shared" si="0"/>
        <v>-15137.979076017236</v>
      </c>
      <c r="F29" s="6">
        <f t="shared" si="1"/>
        <v>-15138</v>
      </c>
      <c r="G29" s="3">
        <f t="shared" si="2"/>
        <v>1.2111000003642403E-2</v>
      </c>
      <c r="L29" s="3">
        <f t="shared" si="3"/>
        <v>1.2111000003642403E-2</v>
      </c>
      <c r="P29" s="5">
        <f t="shared" si="4"/>
        <v>26734.809999999998</v>
      </c>
      <c r="Q29" s="3">
        <f t="shared" si="5"/>
        <v>1.2111000003642403E-2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C30" s="3">
        <v>41764.307999999997</v>
      </c>
      <c r="E30" s="3">
        <f t="shared" si="0"/>
        <v>-15118.978005716906</v>
      </c>
      <c r="F30" s="6">
        <f t="shared" si="1"/>
        <v>-15119</v>
      </c>
      <c r="G30" s="3">
        <f t="shared" si="2"/>
        <v>1.2730499998724554E-2</v>
      </c>
      <c r="L30" s="3">
        <f t="shared" si="3"/>
        <v>1.2730499998724554E-2</v>
      </c>
      <c r="P30" s="5">
        <f t="shared" si="4"/>
        <v>26745.807999999997</v>
      </c>
      <c r="Q30" s="3">
        <f t="shared" si="5"/>
        <v>1.2730499998724554E-2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C31" s="3">
        <v>42139.370999999999</v>
      </c>
      <c r="E31" s="3">
        <f t="shared" si="0"/>
        <v>-14470.987604730049</v>
      </c>
      <c r="F31" s="6">
        <f t="shared" si="1"/>
        <v>-14471</v>
      </c>
      <c r="G31" s="3">
        <f t="shared" si="2"/>
        <v>7.1745000022929162E-3</v>
      </c>
      <c r="L31" s="3">
        <f t="shared" si="3"/>
        <v>7.1745000022929162E-3</v>
      </c>
      <c r="P31" s="5">
        <f t="shared" si="4"/>
        <v>27120.870999999999</v>
      </c>
      <c r="Q31" s="3">
        <f t="shared" si="5"/>
        <v>7.1745000022929162E-3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C32" s="3">
        <v>42444.401400000002</v>
      </c>
      <c r="E32" s="3">
        <f t="shared" si="0"/>
        <v>-13943.991416865125</v>
      </c>
      <c r="F32" s="6">
        <f t="shared" si="1"/>
        <v>-13944</v>
      </c>
      <c r="G32" s="3">
        <f t="shared" si="2"/>
        <v>4.9680000083753839E-3</v>
      </c>
      <c r="J32" s="3">
        <f>G32</f>
        <v>4.9680000083753839E-3</v>
      </c>
      <c r="P32" s="5">
        <f t="shared" si="4"/>
        <v>27425.901400000002</v>
      </c>
      <c r="Q32" s="3">
        <f t="shared" si="5"/>
        <v>4.9680000083753839E-3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3">
        <v>42444.401700000002</v>
      </c>
      <c r="E33" s="3">
        <f t="shared" si="0"/>
        <v>-13943.990898559879</v>
      </c>
      <c r="F33" s="6">
        <f t="shared" si="1"/>
        <v>-13944</v>
      </c>
      <c r="G33" s="3">
        <f t="shared" si="2"/>
        <v>5.2680000080727041E-3</v>
      </c>
      <c r="H33" s="3">
        <f>G33</f>
        <v>5.2680000080727041E-3</v>
      </c>
      <c r="P33" s="5">
        <f t="shared" si="4"/>
        <v>27425.901700000002</v>
      </c>
      <c r="Q33" s="3">
        <f t="shared" si="5"/>
        <v>5.2680000080727041E-3</v>
      </c>
    </row>
    <row r="34" spans="1:34" x14ac:dyDescent="0.2">
      <c r="A34" s="3" t="s">
        <v>52</v>
      </c>
      <c r="C34" s="3">
        <v>42462.344299999997</v>
      </c>
      <c r="E34" s="3">
        <f t="shared" si="0"/>
        <v>-13912.991752899701</v>
      </c>
      <c r="F34" s="6">
        <f t="shared" si="1"/>
        <v>-13913</v>
      </c>
      <c r="G34" s="3">
        <f t="shared" si="2"/>
        <v>4.7734999970998615E-3</v>
      </c>
      <c r="J34" s="3">
        <f>G34</f>
        <v>4.7734999970998615E-3</v>
      </c>
      <c r="P34" s="5">
        <f t="shared" si="4"/>
        <v>27443.844299999997</v>
      </c>
      <c r="Q34" s="3">
        <f t="shared" si="5"/>
        <v>4.7734999970998615E-3</v>
      </c>
      <c r="AC34" s="3" t="s">
        <v>51</v>
      </c>
      <c r="AH34" s="3" t="s">
        <v>53</v>
      </c>
    </row>
    <row r="35" spans="1:34" x14ac:dyDescent="0.2">
      <c r="A35" s="3" t="s">
        <v>52</v>
      </c>
      <c r="B35" s="26" t="s">
        <v>88</v>
      </c>
      <c r="C35" s="3">
        <v>42463.500999999997</v>
      </c>
      <c r="E35" s="3">
        <f t="shared" si="0"/>
        <v>-13910.993340641438</v>
      </c>
      <c r="F35" s="6">
        <f t="shared" si="1"/>
        <v>-13911</v>
      </c>
      <c r="G35" s="3">
        <f t="shared" si="2"/>
        <v>3.8544999988516793E-3</v>
      </c>
      <c r="J35" s="3">
        <f>G35</f>
        <v>3.8544999988516793E-3</v>
      </c>
      <c r="P35" s="5">
        <f t="shared" si="4"/>
        <v>27445.000999999997</v>
      </c>
      <c r="Q35" s="3">
        <f t="shared" si="5"/>
        <v>3.8544999988516793E-3</v>
      </c>
      <c r="AC35" s="3" t="s">
        <v>51</v>
      </c>
      <c r="AH35" s="3" t="s">
        <v>53</v>
      </c>
    </row>
    <row r="36" spans="1:34" x14ac:dyDescent="0.2">
      <c r="A36" s="3" t="s">
        <v>40</v>
      </c>
      <c r="B36" s="27"/>
      <c r="C36" s="3">
        <v>42843.773999999998</v>
      </c>
      <c r="E36" s="3">
        <f t="shared" si="0"/>
        <v>-13254.001705224257</v>
      </c>
      <c r="F36" s="6">
        <f t="shared" si="1"/>
        <v>-13254</v>
      </c>
      <c r="G36" s="3">
        <f t="shared" si="2"/>
        <v>-9.8699999944074079E-4</v>
      </c>
      <c r="I36" s="3">
        <f>+G36</f>
        <v>-9.8699999944074079E-4</v>
      </c>
      <c r="P36" s="5">
        <f t="shared" si="4"/>
        <v>27825.273999999998</v>
      </c>
      <c r="Q36" s="3">
        <f t="shared" si="5"/>
        <v>-9.8699999944074079E-4</v>
      </c>
    </row>
    <row r="37" spans="1:34" x14ac:dyDescent="0.2">
      <c r="A37" s="3" t="s">
        <v>40</v>
      </c>
      <c r="B37" s="27"/>
      <c r="C37" s="3">
        <v>42843.781999999999</v>
      </c>
      <c r="E37" s="3">
        <f t="shared" si="0"/>
        <v>-13253.98788375104</v>
      </c>
      <c r="F37" s="6">
        <f t="shared" si="1"/>
        <v>-13254</v>
      </c>
      <c r="G37" s="3">
        <f t="shared" si="2"/>
        <v>7.0130000021890737E-3</v>
      </c>
      <c r="I37" s="3">
        <f>+G37</f>
        <v>7.0130000021890737E-3</v>
      </c>
      <c r="P37" s="5">
        <f t="shared" si="4"/>
        <v>27825.281999999999</v>
      </c>
      <c r="Q37" s="3">
        <f t="shared" si="5"/>
        <v>7.0130000021890737E-3</v>
      </c>
    </row>
    <row r="38" spans="1:34" x14ac:dyDescent="0.2">
      <c r="A38" s="3" t="s">
        <v>40</v>
      </c>
      <c r="B38" s="27"/>
      <c r="C38" s="3">
        <v>42843.783000000003</v>
      </c>
      <c r="E38" s="3">
        <f t="shared" si="0"/>
        <v>-13253.986156066881</v>
      </c>
      <c r="F38" s="6">
        <f t="shared" si="1"/>
        <v>-13254</v>
      </c>
      <c r="G38" s="3">
        <f t="shared" si="2"/>
        <v>8.0130000060307793E-3</v>
      </c>
      <c r="I38" s="3">
        <f>+G38</f>
        <v>8.0130000060307793E-3</v>
      </c>
      <c r="P38" s="5">
        <f t="shared" si="4"/>
        <v>27825.283000000003</v>
      </c>
      <c r="Q38" s="3">
        <f t="shared" si="5"/>
        <v>8.0130000060307793E-3</v>
      </c>
    </row>
    <row r="39" spans="1:34" x14ac:dyDescent="0.2">
      <c r="A39" s="3" t="s">
        <v>54</v>
      </c>
      <c r="C39" s="3">
        <v>42866.353000000003</v>
      </c>
      <c r="E39" s="3">
        <f t="shared" si="0"/>
        <v>-13214.992324763145</v>
      </c>
      <c r="F39" s="6">
        <f t="shared" si="1"/>
        <v>-13215</v>
      </c>
      <c r="G39" s="3">
        <f t="shared" si="2"/>
        <v>4.4425000087358057E-3</v>
      </c>
      <c r="L39" s="3">
        <f>G39</f>
        <v>4.4425000087358057E-3</v>
      </c>
      <c r="P39" s="5">
        <f t="shared" si="4"/>
        <v>27847.853000000003</v>
      </c>
      <c r="Q39" s="3">
        <f t="shared" si="5"/>
        <v>4.4425000087358057E-3</v>
      </c>
      <c r="AC39" s="3" t="s">
        <v>49</v>
      </c>
      <c r="AD39" s="3">
        <v>7</v>
      </c>
      <c r="AF39" s="3" t="s">
        <v>42</v>
      </c>
      <c r="AH39" s="3" t="s">
        <v>44</v>
      </c>
    </row>
    <row r="40" spans="1:34" x14ac:dyDescent="0.2">
      <c r="A40" s="3" t="s">
        <v>52</v>
      </c>
      <c r="B40" s="26" t="s">
        <v>88</v>
      </c>
      <c r="C40" s="3">
        <v>42868.38</v>
      </c>
      <c r="E40" s="3">
        <f t="shared" si="0"/>
        <v>-13211.490308987672</v>
      </c>
      <c r="F40" s="6">
        <f t="shared" si="1"/>
        <v>-13211.5</v>
      </c>
      <c r="G40" s="3">
        <f t="shared" si="2"/>
        <v>5.6092500017257407E-3</v>
      </c>
      <c r="J40" s="3">
        <f>G40</f>
        <v>5.6092500017257407E-3</v>
      </c>
      <c r="P40" s="5">
        <f t="shared" si="4"/>
        <v>27849.879999999997</v>
      </c>
      <c r="R40" s="3">
        <f>G40</f>
        <v>5.6092500017257407E-3</v>
      </c>
      <c r="AC40" s="3" t="s">
        <v>51</v>
      </c>
      <c r="AH40" s="3" t="s">
        <v>53</v>
      </c>
    </row>
    <row r="41" spans="1:34" x14ac:dyDescent="0.2">
      <c r="A41" s="3" t="s">
        <v>40</v>
      </c>
      <c r="B41" s="27"/>
      <c r="C41" s="3">
        <v>43079.936000000002</v>
      </c>
      <c r="E41" s="3">
        <f t="shared" si="0"/>
        <v>-12845.988360591862</v>
      </c>
      <c r="F41" s="6">
        <f t="shared" si="1"/>
        <v>-12846</v>
      </c>
      <c r="G41" s="3">
        <f t="shared" si="2"/>
        <v>6.7370000033406541E-3</v>
      </c>
      <c r="I41" s="3">
        <f>+G41</f>
        <v>6.7370000033406541E-3</v>
      </c>
      <c r="P41" s="5">
        <f t="shared" si="4"/>
        <v>28061.436000000002</v>
      </c>
      <c r="Q41" s="3">
        <f t="shared" ref="Q41:Q72" si="6">G41</f>
        <v>6.7370000033406541E-3</v>
      </c>
    </row>
    <row r="42" spans="1:34" x14ac:dyDescent="0.2">
      <c r="A42" s="3" t="s">
        <v>40</v>
      </c>
      <c r="B42" s="27"/>
      <c r="C42" s="3">
        <v>43100.771999999997</v>
      </c>
      <c r="E42" s="3">
        <f t="shared" si="0"/>
        <v>-12809.990333607171</v>
      </c>
      <c r="F42" s="6">
        <f t="shared" si="1"/>
        <v>-12810</v>
      </c>
      <c r="G42" s="3">
        <f t="shared" si="2"/>
        <v>5.5950000023585744E-3</v>
      </c>
      <c r="I42" s="3">
        <f>+G42</f>
        <v>5.5950000023585744E-3</v>
      </c>
      <c r="P42" s="5">
        <f t="shared" si="4"/>
        <v>28082.271999999997</v>
      </c>
      <c r="Q42" s="3">
        <f t="shared" si="6"/>
        <v>5.5950000023585744E-3</v>
      </c>
    </row>
    <row r="43" spans="1:34" x14ac:dyDescent="0.2">
      <c r="A43" s="3" t="s">
        <v>40</v>
      </c>
      <c r="B43" s="27"/>
      <c r="C43" s="3">
        <v>43180.639000000003</v>
      </c>
      <c r="E43" s="3">
        <f t="shared" si="0"/>
        <v>-12672.005383463806</v>
      </c>
      <c r="F43" s="6">
        <f t="shared" si="1"/>
        <v>-12672</v>
      </c>
      <c r="G43" s="3">
        <f t="shared" si="2"/>
        <v>-3.1159999925876036E-3</v>
      </c>
      <c r="I43" s="3">
        <f>+G43</f>
        <v>-3.1159999925876036E-3</v>
      </c>
      <c r="P43" s="5">
        <f t="shared" si="4"/>
        <v>28162.139000000003</v>
      </c>
      <c r="Q43" s="3">
        <f t="shared" si="6"/>
        <v>-3.1159999925876036E-3</v>
      </c>
    </row>
    <row r="44" spans="1:34" x14ac:dyDescent="0.2">
      <c r="A44" s="3" t="s">
        <v>40</v>
      </c>
      <c r="C44" s="3">
        <v>43184.697</v>
      </c>
      <c r="E44" s="3">
        <f t="shared" si="0"/>
        <v>-12664.994441176235</v>
      </c>
      <c r="F44" s="6">
        <f t="shared" si="1"/>
        <v>-12665</v>
      </c>
      <c r="G44" s="3">
        <f t="shared" si="2"/>
        <v>3.2175000014831312E-3</v>
      </c>
      <c r="I44" s="3">
        <f>+G44</f>
        <v>3.2175000014831312E-3</v>
      </c>
      <c r="P44" s="5">
        <f t="shared" si="4"/>
        <v>28166.197</v>
      </c>
      <c r="Q44" s="3">
        <f t="shared" si="6"/>
        <v>3.2175000014831312E-3</v>
      </c>
    </row>
    <row r="45" spans="1:34" x14ac:dyDescent="0.2">
      <c r="A45" s="3" t="s">
        <v>55</v>
      </c>
      <c r="C45" s="3">
        <v>43496.682000000001</v>
      </c>
      <c r="E45" s="3">
        <f t="shared" si="0"/>
        <v>-12125.982901109945</v>
      </c>
      <c r="F45" s="6">
        <f t="shared" si="1"/>
        <v>-12126</v>
      </c>
      <c r="G45" s="3">
        <f t="shared" si="2"/>
        <v>9.8970000035478733E-3</v>
      </c>
      <c r="L45" s="3">
        <f>G45</f>
        <v>9.8970000035478733E-3</v>
      </c>
      <c r="P45" s="5">
        <f t="shared" si="4"/>
        <v>28478.182000000001</v>
      </c>
      <c r="Q45" s="3">
        <f t="shared" si="6"/>
        <v>9.8970000035478733E-3</v>
      </c>
      <c r="AC45" s="3" t="s">
        <v>49</v>
      </c>
      <c r="AD45" s="3">
        <v>9</v>
      </c>
      <c r="AF45" s="3" t="s">
        <v>42</v>
      </c>
      <c r="AH45" s="3" t="s">
        <v>44</v>
      </c>
    </row>
    <row r="46" spans="1:34" x14ac:dyDescent="0.2">
      <c r="A46" s="3" t="s">
        <v>40</v>
      </c>
      <c r="C46" s="3">
        <v>43820.815000000002</v>
      </c>
      <c r="E46" s="3">
        <f t="shared" si="0"/>
        <v>-11565.983453968869</v>
      </c>
      <c r="F46" s="6">
        <f t="shared" si="1"/>
        <v>-11566</v>
      </c>
      <c r="G46" s="3">
        <f t="shared" si="2"/>
        <v>9.5770000043557957E-3</v>
      </c>
      <c r="I46" s="3">
        <f t="shared" ref="I46:I54" si="7">+G46</f>
        <v>9.5770000043557957E-3</v>
      </c>
      <c r="P46" s="5">
        <f t="shared" si="4"/>
        <v>28802.315000000002</v>
      </c>
      <c r="Q46" s="3">
        <f t="shared" si="6"/>
        <v>9.5770000043557957E-3</v>
      </c>
    </row>
    <row r="47" spans="1:34" x14ac:dyDescent="0.2">
      <c r="A47" s="3" t="s">
        <v>40</v>
      </c>
      <c r="C47" s="3">
        <v>44191.83</v>
      </c>
      <c r="E47" s="3">
        <f t="shared" si="0"/>
        <v>-10924.986718428076</v>
      </c>
      <c r="F47" s="6">
        <f t="shared" si="1"/>
        <v>-10925</v>
      </c>
      <c r="G47" s="3">
        <f t="shared" si="2"/>
        <v>7.6875000086147338E-3</v>
      </c>
      <c r="I47" s="3">
        <f t="shared" si="7"/>
        <v>7.6875000086147338E-3</v>
      </c>
      <c r="P47" s="5">
        <f t="shared" si="4"/>
        <v>29173.33</v>
      </c>
      <c r="Q47" s="3">
        <f t="shared" si="6"/>
        <v>7.6875000086147338E-3</v>
      </c>
    </row>
    <row r="48" spans="1:34" x14ac:dyDescent="0.2">
      <c r="A48" s="3" t="s">
        <v>40</v>
      </c>
      <c r="C48" s="3">
        <v>44238.714</v>
      </c>
      <c r="E48" s="3">
        <f t="shared" si="0"/>
        <v>-10843.98597466005</v>
      </c>
      <c r="F48" s="6">
        <f t="shared" si="1"/>
        <v>-10844</v>
      </c>
      <c r="G48" s="3">
        <f t="shared" si="2"/>
        <v>8.1180000051972456E-3</v>
      </c>
      <c r="I48" s="3">
        <f t="shared" si="7"/>
        <v>8.1180000051972456E-3</v>
      </c>
      <c r="P48" s="5">
        <f t="shared" si="4"/>
        <v>29220.214</v>
      </c>
      <c r="Q48" s="3">
        <f t="shared" si="6"/>
        <v>8.1180000051972456E-3</v>
      </c>
    </row>
    <row r="49" spans="1:34" x14ac:dyDescent="0.2">
      <c r="A49" s="3" t="s">
        <v>40</v>
      </c>
      <c r="C49" s="3">
        <v>44576.741999999998</v>
      </c>
      <c r="E49" s="3">
        <f t="shared" si="0"/>
        <v>-10259.980356231192</v>
      </c>
      <c r="F49" s="6">
        <f t="shared" si="1"/>
        <v>-10260</v>
      </c>
      <c r="G49" s="3">
        <f t="shared" si="2"/>
        <v>1.1370000000169966E-2</v>
      </c>
      <c r="I49" s="3">
        <f t="shared" si="7"/>
        <v>1.1370000000169966E-2</v>
      </c>
      <c r="P49" s="5">
        <f t="shared" si="4"/>
        <v>29558.241999999998</v>
      </c>
      <c r="Q49" s="3">
        <f t="shared" si="6"/>
        <v>1.1370000000169966E-2</v>
      </c>
    </row>
    <row r="50" spans="1:34" x14ac:dyDescent="0.2">
      <c r="A50" s="3" t="s">
        <v>40</v>
      </c>
      <c r="C50" s="3">
        <v>44627.682999999997</v>
      </c>
      <c r="E50" s="3">
        <f t="shared" si="0"/>
        <v>-10171.970397859744</v>
      </c>
      <c r="F50" s="6">
        <f t="shared" si="1"/>
        <v>-10172</v>
      </c>
      <c r="G50" s="3">
        <f t="shared" si="2"/>
        <v>1.7134000001533423E-2</v>
      </c>
      <c r="I50" s="3">
        <f t="shared" si="7"/>
        <v>1.7134000001533423E-2</v>
      </c>
      <c r="P50" s="5">
        <f t="shared" si="4"/>
        <v>29609.182999999997</v>
      </c>
      <c r="Q50" s="3">
        <f t="shared" si="6"/>
        <v>1.7134000001533423E-2</v>
      </c>
    </row>
    <row r="51" spans="1:34" x14ac:dyDescent="0.2">
      <c r="A51" s="3" t="s">
        <v>40</v>
      </c>
      <c r="B51" s="27"/>
      <c r="C51" s="3">
        <v>44634.63</v>
      </c>
      <c r="E51" s="3">
        <f t="shared" si="0"/>
        <v>-10159.968176057924</v>
      </c>
      <c r="F51" s="6">
        <f t="shared" si="1"/>
        <v>-10160</v>
      </c>
      <c r="G51" s="3">
        <f t="shared" si="2"/>
        <v>1.8420000000332948E-2</v>
      </c>
      <c r="I51" s="3">
        <f t="shared" si="7"/>
        <v>1.8420000000332948E-2</v>
      </c>
      <c r="P51" s="5">
        <f t="shared" si="4"/>
        <v>29616.129999999997</v>
      </c>
      <c r="Q51" s="3">
        <f t="shared" si="6"/>
        <v>1.8420000000332948E-2</v>
      </c>
    </row>
    <row r="52" spans="1:34" x14ac:dyDescent="0.2">
      <c r="A52" s="3" t="s">
        <v>40</v>
      </c>
      <c r="B52" s="27"/>
      <c r="C52" s="3">
        <v>45012.591</v>
      </c>
      <c r="E52" s="3">
        <f t="shared" si="0"/>
        <v>-9506.9709463994568</v>
      </c>
      <c r="F52" s="6">
        <f t="shared" si="1"/>
        <v>-9507</v>
      </c>
      <c r="G52" s="3">
        <f t="shared" si="2"/>
        <v>1.6816500006825663E-2</v>
      </c>
      <c r="I52" s="3">
        <f t="shared" si="7"/>
        <v>1.6816500006825663E-2</v>
      </c>
      <c r="P52" s="5">
        <f t="shared" si="4"/>
        <v>29994.091</v>
      </c>
      <c r="Q52" s="3">
        <f t="shared" si="6"/>
        <v>1.6816500006825663E-2</v>
      </c>
    </row>
    <row r="53" spans="1:34" x14ac:dyDescent="0.2">
      <c r="A53" s="3" t="s">
        <v>40</v>
      </c>
      <c r="B53" s="27"/>
      <c r="C53" s="3">
        <v>45042.686999999998</v>
      </c>
      <c r="E53" s="3">
        <f t="shared" ref="E53:E84" si="8">(C53-C$7)/C$8</f>
        <v>-9454.9745641700738</v>
      </c>
      <c r="F53" s="6">
        <f t="shared" ref="F53:F84" si="9">ROUND(2*E53,0)/2</f>
        <v>-9455</v>
      </c>
      <c r="G53" s="3">
        <f t="shared" ref="G53:G84" si="10">C53-(C$7+F53*C$8)</f>
        <v>1.4722500003699679E-2</v>
      </c>
      <c r="I53" s="3">
        <f t="shared" si="7"/>
        <v>1.4722500003699679E-2</v>
      </c>
      <c r="P53" s="5">
        <f t="shared" ref="P53:P84" si="11">C53-15018.5</f>
        <v>30024.186999999998</v>
      </c>
      <c r="Q53" s="3">
        <f t="shared" si="6"/>
        <v>1.4722500003699679E-2</v>
      </c>
    </row>
    <row r="54" spans="1:34" x14ac:dyDescent="0.2">
      <c r="A54" s="3" t="s">
        <v>40</v>
      </c>
      <c r="B54" s="27"/>
      <c r="C54" s="3">
        <v>45060.625999999997</v>
      </c>
      <c r="E54" s="3">
        <f t="shared" si="8"/>
        <v>-9423.981638172836</v>
      </c>
      <c r="F54" s="6">
        <f t="shared" si="9"/>
        <v>-9424</v>
      </c>
      <c r="G54" s="3">
        <f t="shared" si="10"/>
        <v>1.0627999996358994E-2</v>
      </c>
      <c r="I54" s="3">
        <f t="shared" si="7"/>
        <v>1.0627999996358994E-2</v>
      </c>
      <c r="P54" s="5">
        <f t="shared" si="11"/>
        <v>30042.125999999997</v>
      </c>
      <c r="Q54" s="3">
        <f t="shared" si="6"/>
        <v>1.0627999996358994E-2</v>
      </c>
    </row>
    <row r="55" spans="1:34" x14ac:dyDescent="0.2">
      <c r="A55" s="3" t="s">
        <v>93</v>
      </c>
      <c r="B55" s="26" t="s">
        <v>87</v>
      </c>
      <c r="C55" s="31">
        <v>45404.438699999999</v>
      </c>
      <c r="E55" s="3">
        <f t="shared" si="8"/>
        <v>-8829.9818852316657</v>
      </c>
      <c r="F55" s="6">
        <f t="shared" si="9"/>
        <v>-8830</v>
      </c>
      <c r="G55" s="3">
        <f t="shared" si="10"/>
        <v>1.0485000006156042E-2</v>
      </c>
      <c r="M55" s="3">
        <f>G55</f>
        <v>1.0485000006156042E-2</v>
      </c>
      <c r="P55" s="5">
        <f t="shared" si="11"/>
        <v>30385.938699999999</v>
      </c>
      <c r="Q55" s="3">
        <f t="shared" si="6"/>
        <v>1.0485000006156042E-2</v>
      </c>
    </row>
    <row r="56" spans="1:34" x14ac:dyDescent="0.2">
      <c r="A56" s="3" t="s">
        <v>57</v>
      </c>
      <c r="C56" s="3">
        <v>45404.440300000002</v>
      </c>
      <c r="E56" s="3">
        <f t="shared" si="8"/>
        <v>-8829.9791209370178</v>
      </c>
      <c r="F56" s="6">
        <f t="shared" si="9"/>
        <v>-8830</v>
      </c>
      <c r="G56" s="3">
        <f t="shared" si="10"/>
        <v>1.2085000009392388E-2</v>
      </c>
      <c r="M56" s="3">
        <f>G56</f>
        <v>1.2085000009392388E-2</v>
      </c>
      <c r="P56" s="5">
        <f t="shared" si="11"/>
        <v>30385.940300000002</v>
      </c>
      <c r="Q56" s="3">
        <f t="shared" si="6"/>
        <v>1.2085000009392388E-2</v>
      </c>
      <c r="AC56" s="3" t="s">
        <v>56</v>
      </c>
      <c r="AH56" s="3" t="s">
        <v>53</v>
      </c>
    </row>
    <row r="57" spans="1:34" x14ac:dyDescent="0.2">
      <c r="A57" s="3" t="s">
        <v>40</v>
      </c>
      <c r="B57" s="27"/>
      <c r="C57" s="3">
        <v>45405.618999999999</v>
      </c>
      <c r="E57" s="3">
        <f t="shared" si="8"/>
        <v>-8827.9426996274215</v>
      </c>
      <c r="F57" s="6">
        <f t="shared" si="9"/>
        <v>-8828</v>
      </c>
      <c r="G57" s="3">
        <f t="shared" si="10"/>
        <v>3.3166000001074281E-2</v>
      </c>
      <c r="I57" s="3">
        <f>+G57</f>
        <v>3.3166000001074281E-2</v>
      </c>
      <c r="P57" s="5">
        <f t="shared" si="11"/>
        <v>30387.118999999999</v>
      </c>
      <c r="Q57" s="3">
        <f t="shared" si="6"/>
        <v>3.3166000001074281E-2</v>
      </c>
    </row>
    <row r="58" spans="1:34" x14ac:dyDescent="0.2">
      <c r="A58" s="3" t="s">
        <v>57</v>
      </c>
      <c r="C58" s="3">
        <v>45407.330999999998</v>
      </c>
      <c r="E58" s="3">
        <f t="shared" si="8"/>
        <v>-8824.9849043597223</v>
      </c>
      <c r="F58" s="6">
        <f t="shared" si="9"/>
        <v>-8825</v>
      </c>
      <c r="G58" s="3">
        <f t="shared" si="10"/>
        <v>8.7375000002793968E-3</v>
      </c>
      <c r="M58" s="3">
        <f>G58</f>
        <v>8.7375000002793968E-3</v>
      </c>
      <c r="P58" s="5">
        <f t="shared" si="11"/>
        <v>30388.830999999998</v>
      </c>
      <c r="Q58" s="3">
        <f t="shared" si="6"/>
        <v>8.7375000002793968E-3</v>
      </c>
      <c r="AC58" s="3" t="s">
        <v>49</v>
      </c>
      <c r="AH58" s="3" t="s">
        <v>53</v>
      </c>
    </row>
    <row r="59" spans="1:34" x14ac:dyDescent="0.2">
      <c r="A59" s="3" t="s">
        <v>57</v>
      </c>
      <c r="C59" s="3">
        <v>45407.332000000002</v>
      </c>
      <c r="E59" s="3">
        <f t="shared" si="8"/>
        <v>-8824.9831766755633</v>
      </c>
      <c r="F59" s="6">
        <f t="shared" si="9"/>
        <v>-8825</v>
      </c>
      <c r="G59" s="3">
        <f t="shared" si="10"/>
        <v>9.7375000041211024E-3</v>
      </c>
      <c r="M59" s="3">
        <f>G59</f>
        <v>9.7375000041211024E-3</v>
      </c>
      <c r="P59" s="5">
        <f t="shared" si="11"/>
        <v>30388.832000000002</v>
      </c>
      <c r="Q59" s="3">
        <f t="shared" si="6"/>
        <v>9.7375000041211024E-3</v>
      </c>
      <c r="AC59" s="3" t="s">
        <v>49</v>
      </c>
      <c r="AH59" s="3" t="s">
        <v>53</v>
      </c>
    </row>
    <row r="60" spans="1:34" x14ac:dyDescent="0.2">
      <c r="A60" s="3" t="s">
        <v>57</v>
      </c>
      <c r="C60" s="3">
        <v>45407.334999999999</v>
      </c>
      <c r="E60" s="3">
        <f t="shared" si="8"/>
        <v>-8824.9779936231134</v>
      </c>
      <c r="F60" s="6">
        <f t="shared" si="9"/>
        <v>-8825</v>
      </c>
      <c r="G60" s="3">
        <f t="shared" si="10"/>
        <v>1.2737500001094304E-2</v>
      </c>
      <c r="M60" s="3">
        <f>G60</f>
        <v>1.2737500001094304E-2</v>
      </c>
      <c r="P60" s="5">
        <f t="shared" si="11"/>
        <v>30388.834999999999</v>
      </c>
      <c r="Q60" s="3">
        <f t="shared" si="6"/>
        <v>1.2737500001094304E-2</v>
      </c>
      <c r="AC60" s="3" t="s">
        <v>49</v>
      </c>
      <c r="AH60" s="3" t="s">
        <v>53</v>
      </c>
    </row>
    <row r="61" spans="1:34" x14ac:dyDescent="0.2">
      <c r="A61" s="3" t="s">
        <v>40</v>
      </c>
      <c r="B61" s="27"/>
      <c r="C61" s="3">
        <v>45416.59</v>
      </c>
      <c r="E61" s="3">
        <f t="shared" si="8"/>
        <v>-8808.9882767991894</v>
      </c>
      <c r="F61" s="6">
        <f t="shared" si="9"/>
        <v>-8809</v>
      </c>
      <c r="G61" s="3">
        <f t="shared" si="10"/>
        <v>6.7855000015697442E-3</v>
      </c>
      <c r="I61" s="3">
        <f>+G61</f>
        <v>6.7855000015697442E-3</v>
      </c>
      <c r="P61" s="5">
        <f t="shared" si="11"/>
        <v>30398.089999999997</v>
      </c>
      <c r="Q61" s="3">
        <f t="shared" si="6"/>
        <v>6.7855000015697442E-3</v>
      </c>
    </row>
    <row r="62" spans="1:34" x14ac:dyDescent="0.2">
      <c r="A62" s="3" t="s">
        <v>40</v>
      </c>
      <c r="B62" s="27"/>
      <c r="C62" s="3">
        <v>45762.732000000004</v>
      </c>
      <c r="E62" s="3">
        <f t="shared" si="8"/>
        <v>-8210.9642291634682</v>
      </c>
      <c r="F62" s="6">
        <f t="shared" si="9"/>
        <v>-8211</v>
      </c>
      <c r="G62" s="3">
        <f t="shared" si="10"/>
        <v>2.0704500006104354E-2</v>
      </c>
      <c r="I62" s="3">
        <f>+G62</f>
        <v>2.0704500006104354E-2</v>
      </c>
      <c r="P62" s="5">
        <f t="shared" si="11"/>
        <v>30744.232000000004</v>
      </c>
      <c r="Q62" s="3">
        <f t="shared" si="6"/>
        <v>2.0704500006104354E-2</v>
      </c>
    </row>
    <row r="63" spans="1:34" x14ac:dyDescent="0.2">
      <c r="A63" s="3" t="s">
        <v>59</v>
      </c>
      <c r="C63" s="3">
        <v>46164.417000000001</v>
      </c>
      <c r="E63" s="3">
        <f t="shared" si="8"/>
        <v>-7516.9794206902188</v>
      </c>
      <c r="F63" s="6">
        <f t="shared" si="9"/>
        <v>-7517</v>
      </c>
      <c r="G63" s="3">
        <f t="shared" si="10"/>
        <v>1.1911500005226117E-2</v>
      </c>
      <c r="L63" s="3">
        <f>G63</f>
        <v>1.1911500005226117E-2</v>
      </c>
      <c r="P63" s="5">
        <f t="shared" si="11"/>
        <v>31145.917000000001</v>
      </c>
      <c r="Q63" s="3">
        <f t="shared" si="6"/>
        <v>1.1911500005226117E-2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3" t="s">
        <v>40</v>
      </c>
      <c r="B64" s="27"/>
      <c r="C64" s="3">
        <v>46413.881999999998</v>
      </c>
      <c r="E64" s="3">
        <f t="shared" si="8"/>
        <v>-7085.9826937878506</v>
      </c>
      <c r="F64" s="6">
        <f t="shared" si="9"/>
        <v>-7086</v>
      </c>
      <c r="G64" s="3">
        <f t="shared" si="10"/>
        <v>1.0017000000516418E-2</v>
      </c>
      <c r="I64" s="3">
        <f>+G64</f>
        <v>1.0017000000516418E-2</v>
      </c>
      <c r="P64" s="5">
        <f t="shared" si="11"/>
        <v>31395.381999999998</v>
      </c>
      <c r="Q64" s="3">
        <f t="shared" si="6"/>
        <v>1.0017000000516418E-2</v>
      </c>
    </row>
    <row r="65" spans="1:34" x14ac:dyDescent="0.2">
      <c r="A65" s="3" t="s">
        <v>40</v>
      </c>
      <c r="B65" s="27"/>
      <c r="C65" s="3">
        <v>46441.665000000001</v>
      </c>
      <c r="E65" s="3">
        <f t="shared" si="8"/>
        <v>-7037.9824450013275</v>
      </c>
      <c r="F65" s="6">
        <f t="shared" si="9"/>
        <v>-7038</v>
      </c>
      <c r="G65" s="3">
        <f t="shared" si="10"/>
        <v>1.0161000005609822E-2</v>
      </c>
      <c r="I65" s="3">
        <f>+G65</f>
        <v>1.0161000005609822E-2</v>
      </c>
      <c r="P65" s="5">
        <f t="shared" si="11"/>
        <v>31423.165000000001</v>
      </c>
      <c r="Q65" s="3">
        <f t="shared" si="6"/>
        <v>1.0161000005609822E-2</v>
      </c>
    </row>
    <row r="66" spans="1:34" x14ac:dyDescent="0.2">
      <c r="A66" s="3" t="s">
        <v>40</v>
      </c>
      <c r="B66" s="27"/>
      <c r="C66" s="3">
        <v>46496.66</v>
      </c>
      <c r="E66" s="3">
        <f t="shared" si="8"/>
        <v>-6942.9684550789043</v>
      </c>
      <c r="F66" s="6">
        <f t="shared" si="9"/>
        <v>-6943</v>
      </c>
      <c r="G66" s="3">
        <f t="shared" si="10"/>
        <v>1.8258500007505063E-2</v>
      </c>
      <c r="I66" s="3">
        <f>+G66</f>
        <v>1.8258500007505063E-2</v>
      </c>
      <c r="P66" s="5">
        <f t="shared" si="11"/>
        <v>31478.160000000003</v>
      </c>
      <c r="Q66" s="3">
        <f t="shared" si="6"/>
        <v>1.8258500007505063E-2</v>
      </c>
    </row>
    <row r="67" spans="1:34" x14ac:dyDescent="0.2">
      <c r="A67" s="3" t="s">
        <v>60</v>
      </c>
      <c r="C67" s="3">
        <v>46505.330999999998</v>
      </c>
      <c r="E67" s="3">
        <f t="shared" si="8"/>
        <v>-6927.9877057995736</v>
      </c>
      <c r="F67" s="6">
        <f t="shared" si="9"/>
        <v>-6928</v>
      </c>
      <c r="G67" s="3">
        <f t="shared" si="10"/>
        <v>7.1160000006784685E-3</v>
      </c>
      <c r="L67" s="3">
        <f>G67</f>
        <v>7.1160000006784685E-3</v>
      </c>
      <c r="P67" s="5">
        <f t="shared" si="11"/>
        <v>31486.830999999998</v>
      </c>
      <c r="Q67" s="3">
        <f t="shared" si="6"/>
        <v>7.1160000006784685E-3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3" t="s">
        <v>40</v>
      </c>
      <c r="B68" s="27"/>
      <c r="C68" s="3">
        <v>46804.591999999997</v>
      </c>
      <c r="E68" s="3">
        <f t="shared" si="8"/>
        <v>-6410.9592188794404</v>
      </c>
      <c r="F68" s="6">
        <f t="shared" si="9"/>
        <v>-6411</v>
      </c>
      <c r="G68" s="3">
        <f t="shared" si="10"/>
        <v>2.360449999832781E-2</v>
      </c>
      <c r="I68" s="3">
        <f>+G68</f>
        <v>2.360449999832781E-2</v>
      </c>
      <c r="P68" s="5">
        <f t="shared" si="11"/>
        <v>31786.091999999997</v>
      </c>
      <c r="Q68" s="3">
        <f t="shared" si="6"/>
        <v>2.360449999832781E-2</v>
      </c>
    </row>
    <row r="69" spans="1:34" x14ac:dyDescent="0.2">
      <c r="A69" s="3" t="s">
        <v>40</v>
      </c>
      <c r="B69" s="27"/>
      <c r="C69" s="3">
        <v>46820.786999999997</v>
      </c>
      <c r="E69" s="3">
        <f t="shared" si="8"/>
        <v>-6382.9793740427549</v>
      </c>
      <c r="F69" s="6">
        <f t="shared" si="9"/>
        <v>-6383</v>
      </c>
      <c r="G69" s="3">
        <f t="shared" si="10"/>
        <v>1.1938499999814667E-2</v>
      </c>
      <c r="I69" s="3">
        <f>+G69</f>
        <v>1.1938499999814667E-2</v>
      </c>
      <c r="P69" s="5">
        <f t="shared" si="11"/>
        <v>31802.286999999997</v>
      </c>
      <c r="Q69" s="3">
        <f t="shared" si="6"/>
        <v>1.1938499999814667E-2</v>
      </c>
    </row>
    <row r="70" spans="1:34" x14ac:dyDescent="0.2">
      <c r="A70" s="3" t="s">
        <v>40</v>
      </c>
      <c r="B70" s="27"/>
      <c r="C70" s="3">
        <v>47161.722999999998</v>
      </c>
      <c r="E70" s="3">
        <f t="shared" si="8"/>
        <v>-5793.9496501007643</v>
      </c>
      <c r="F70" s="6">
        <f t="shared" si="9"/>
        <v>-5794</v>
      </c>
      <c r="G70" s="3">
        <f t="shared" si="10"/>
        <v>2.9142999999749009E-2</v>
      </c>
      <c r="I70" s="3">
        <f>+G70</f>
        <v>2.9142999999749009E-2</v>
      </c>
      <c r="P70" s="5">
        <f t="shared" si="11"/>
        <v>32143.222999999998</v>
      </c>
      <c r="Q70" s="3">
        <f t="shared" si="6"/>
        <v>2.9142999999749009E-2</v>
      </c>
    </row>
    <row r="71" spans="1:34" x14ac:dyDescent="0.2">
      <c r="A71" s="3" t="s">
        <v>40</v>
      </c>
      <c r="B71" s="27"/>
      <c r="C71" s="3">
        <v>47197.595999999998</v>
      </c>
      <c r="E71" s="3">
        <f t="shared" si="8"/>
        <v>-5731.9724365270422</v>
      </c>
      <c r="F71" s="6">
        <f t="shared" si="9"/>
        <v>-5732</v>
      </c>
      <c r="G71" s="3">
        <f t="shared" si="10"/>
        <v>1.5954000002238899E-2</v>
      </c>
      <c r="I71" s="3">
        <f>+G71</f>
        <v>1.5954000002238899E-2</v>
      </c>
      <c r="P71" s="5">
        <f t="shared" si="11"/>
        <v>32179.095999999998</v>
      </c>
      <c r="Q71" s="3">
        <f t="shared" si="6"/>
        <v>1.5954000002238899E-2</v>
      </c>
    </row>
    <row r="72" spans="1:34" x14ac:dyDescent="0.2">
      <c r="A72" s="3" t="s">
        <v>61</v>
      </c>
      <c r="C72" s="3">
        <v>47207.42</v>
      </c>
      <c r="E72" s="3">
        <f t="shared" si="8"/>
        <v>-5714.9996674207978</v>
      </c>
      <c r="F72" s="6">
        <f t="shared" si="9"/>
        <v>-5715</v>
      </c>
      <c r="G72" s="3">
        <f t="shared" si="10"/>
        <v>1.9250000332249328E-4</v>
      </c>
      <c r="L72" s="3">
        <f t="shared" ref="L72:L78" si="12">G72</f>
        <v>1.9250000332249328E-4</v>
      </c>
      <c r="P72" s="5">
        <f t="shared" si="11"/>
        <v>32188.92</v>
      </c>
      <c r="Q72" s="3">
        <f t="shared" si="6"/>
        <v>1.9250000332249328E-4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3" t="s">
        <v>63</v>
      </c>
      <c r="C73" s="3">
        <v>47207.44</v>
      </c>
      <c r="E73" s="3">
        <f t="shared" si="8"/>
        <v>-5714.9651137377568</v>
      </c>
      <c r="F73" s="6">
        <f t="shared" si="9"/>
        <v>-5715</v>
      </c>
      <c r="G73" s="3">
        <f t="shared" si="10"/>
        <v>2.019250000739703E-2</v>
      </c>
      <c r="L73" s="3">
        <f t="shared" si="12"/>
        <v>2.019250000739703E-2</v>
      </c>
      <c r="P73" s="5">
        <f t="shared" si="11"/>
        <v>32188.940000000002</v>
      </c>
      <c r="Q73" s="3">
        <f t="shared" ref="Q73:Q98" si="13">G73</f>
        <v>2.019250000739703E-2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3" t="s">
        <v>63</v>
      </c>
      <c r="C74" s="3">
        <v>47210.326999999997</v>
      </c>
      <c r="E74" s="3">
        <f t="shared" si="8"/>
        <v>-5709.977289591824</v>
      </c>
      <c r="F74" s="6">
        <f t="shared" si="9"/>
        <v>-5710</v>
      </c>
      <c r="G74" s="3">
        <f t="shared" si="10"/>
        <v>1.3144999997166451E-2</v>
      </c>
      <c r="L74" s="3">
        <f t="shared" si="12"/>
        <v>1.3144999997166451E-2</v>
      </c>
      <c r="P74" s="5">
        <f t="shared" si="11"/>
        <v>32191.826999999997</v>
      </c>
      <c r="Q74" s="3">
        <f t="shared" si="13"/>
        <v>1.3144999997166451E-2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3" t="s">
        <v>63</v>
      </c>
      <c r="C75" s="3">
        <v>47214.379000000001</v>
      </c>
      <c r="E75" s="3">
        <f t="shared" si="8"/>
        <v>-5702.9767134091535</v>
      </c>
      <c r="F75" s="6">
        <f t="shared" si="9"/>
        <v>-5703</v>
      </c>
      <c r="G75" s="3">
        <f t="shared" si="10"/>
        <v>1.347850000456674E-2</v>
      </c>
      <c r="L75" s="3">
        <f t="shared" si="12"/>
        <v>1.347850000456674E-2</v>
      </c>
      <c r="P75" s="5">
        <f t="shared" si="11"/>
        <v>32195.879000000001</v>
      </c>
      <c r="Q75" s="3">
        <f t="shared" si="13"/>
        <v>1.347850000456674E-2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3" t="s">
        <v>61</v>
      </c>
      <c r="C76" s="3">
        <v>47232.330999999998</v>
      </c>
      <c r="E76" s="3">
        <f t="shared" si="8"/>
        <v>-5671.9613275179454</v>
      </c>
      <c r="F76" s="6">
        <f t="shared" si="9"/>
        <v>-5672</v>
      </c>
      <c r="G76" s="3">
        <f t="shared" si="10"/>
        <v>2.2384000003512483E-2</v>
      </c>
      <c r="L76" s="3">
        <f t="shared" si="12"/>
        <v>2.2384000003512483E-2</v>
      </c>
      <c r="P76" s="5">
        <f t="shared" si="11"/>
        <v>32213.830999999998</v>
      </c>
      <c r="Q76" s="3">
        <f t="shared" si="13"/>
        <v>2.2384000003512483E-2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3" t="s">
        <v>61</v>
      </c>
      <c r="C77" s="3">
        <v>47233.474999999999</v>
      </c>
      <c r="E77" s="3">
        <f t="shared" si="8"/>
        <v>-5669.9848568484067</v>
      </c>
      <c r="F77" s="6">
        <f t="shared" si="9"/>
        <v>-5670</v>
      </c>
      <c r="G77" s="3">
        <f t="shared" si="10"/>
        <v>8.7649999986751936E-3</v>
      </c>
      <c r="L77" s="3">
        <f t="shared" si="12"/>
        <v>8.7649999986751936E-3</v>
      </c>
      <c r="P77" s="5">
        <f t="shared" si="11"/>
        <v>32214.974999999999</v>
      </c>
      <c r="Q77" s="3">
        <f t="shared" si="13"/>
        <v>8.7649999986751936E-3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3" t="s">
        <v>64</v>
      </c>
      <c r="C78" s="3">
        <v>47527.506999999998</v>
      </c>
      <c r="E78" s="3">
        <f t="shared" si="8"/>
        <v>-5161.9904303574813</v>
      </c>
      <c r="F78" s="6">
        <f t="shared" si="9"/>
        <v>-5162</v>
      </c>
      <c r="G78" s="3">
        <f t="shared" si="10"/>
        <v>5.5389999979524873E-3</v>
      </c>
      <c r="L78" s="3">
        <f t="shared" si="12"/>
        <v>5.5389999979524873E-3</v>
      </c>
      <c r="P78" s="5">
        <f t="shared" si="11"/>
        <v>32509.006999999998</v>
      </c>
      <c r="Q78" s="3">
        <f t="shared" si="13"/>
        <v>5.5389999979524873E-3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3" t="s">
        <v>40</v>
      </c>
      <c r="B79" s="27"/>
      <c r="C79" s="3">
        <v>47539.675000000003</v>
      </c>
      <c r="E79" s="3">
        <f t="shared" si="8"/>
        <v>-5140.9679695996583</v>
      </c>
      <c r="F79" s="6">
        <f t="shared" si="9"/>
        <v>-5141</v>
      </c>
      <c r="G79" s="3">
        <f t="shared" si="10"/>
        <v>1.8539500008046161E-2</v>
      </c>
      <c r="I79" s="3">
        <f>+G79</f>
        <v>1.8539500008046161E-2</v>
      </c>
      <c r="P79" s="5">
        <f t="shared" si="11"/>
        <v>32521.175000000003</v>
      </c>
      <c r="Q79" s="3">
        <f t="shared" si="13"/>
        <v>1.8539500008046161E-2</v>
      </c>
    </row>
    <row r="80" spans="1:34" x14ac:dyDescent="0.2">
      <c r="A80" s="3" t="s">
        <v>65</v>
      </c>
      <c r="C80" s="3">
        <v>47566.303999999996</v>
      </c>
      <c r="E80" s="3">
        <f t="shared" si="8"/>
        <v>-5094.9614683242071</v>
      </c>
      <c r="F80" s="6">
        <f t="shared" si="9"/>
        <v>-5095</v>
      </c>
      <c r="G80" s="3">
        <f t="shared" si="10"/>
        <v>2.2302500001387671E-2</v>
      </c>
      <c r="L80" s="3">
        <f>G80</f>
        <v>2.2302500001387671E-2</v>
      </c>
      <c r="P80" s="5">
        <f t="shared" si="11"/>
        <v>32547.803999999996</v>
      </c>
      <c r="Q80" s="3">
        <f t="shared" si="13"/>
        <v>2.2302500001387671E-2</v>
      </c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3" t="s">
        <v>65</v>
      </c>
      <c r="C81" s="3">
        <v>47592.345999999998</v>
      </c>
      <c r="E81" s="3">
        <f t="shared" si="8"/>
        <v>-5049.9691176457864</v>
      </c>
      <c r="F81" s="6">
        <f t="shared" si="9"/>
        <v>-5050</v>
      </c>
      <c r="G81" s="3">
        <f t="shared" si="10"/>
        <v>1.7874999997729901E-2</v>
      </c>
      <c r="L81" s="3">
        <f>G81</f>
        <v>1.7874999997729901E-2</v>
      </c>
      <c r="P81" s="5">
        <f t="shared" si="11"/>
        <v>32573.845999999998</v>
      </c>
      <c r="Q81" s="3">
        <f t="shared" si="13"/>
        <v>1.7874999997729901E-2</v>
      </c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3" t="s">
        <v>65</v>
      </c>
      <c r="C82" s="3">
        <v>47614.34</v>
      </c>
      <c r="E82" s="3">
        <f t="shared" si="8"/>
        <v>-5011.9704324134282</v>
      </c>
      <c r="F82" s="6">
        <f t="shared" si="9"/>
        <v>-5012</v>
      </c>
      <c r="G82" s="3">
        <f t="shared" si="10"/>
        <v>1.7114000002038665E-2</v>
      </c>
      <c r="L82" s="3">
        <f>G82</f>
        <v>1.7114000002038665E-2</v>
      </c>
      <c r="P82" s="5">
        <f t="shared" si="11"/>
        <v>32595.839999999997</v>
      </c>
      <c r="Q82" s="3">
        <f t="shared" si="13"/>
        <v>1.7114000002038665E-2</v>
      </c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3" t="s">
        <v>66</v>
      </c>
      <c r="C83" s="3">
        <v>47912.423000000003</v>
      </c>
      <c r="E83" s="3">
        <f t="shared" si="8"/>
        <v>-4496.9771574239776</v>
      </c>
      <c r="F83" s="6">
        <f t="shared" si="9"/>
        <v>-4497</v>
      </c>
      <c r="G83" s="3">
        <f t="shared" si="10"/>
        <v>1.3221500004874542E-2</v>
      </c>
      <c r="L83" s="3">
        <f>G83</f>
        <v>1.3221500004874542E-2</v>
      </c>
      <c r="P83" s="5">
        <f t="shared" si="11"/>
        <v>32893.923000000003</v>
      </c>
      <c r="Q83" s="3">
        <f t="shared" si="13"/>
        <v>1.3221500004874542E-2</v>
      </c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3" t="s">
        <v>66</v>
      </c>
      <c r="C84" s="3">
        <v>47941.353999999999</v>
      </c>
      <c r="E84" s="3">
        <f t="shared" si="8"/>
        <v>-4446.9935272313205</v>
      </c>
      <c r="F84" s="6">
        <f t="shared" si="9"/>
        <v>-4447</v>
      </c>
      <c r="G84" s="3">
        <f t="shared" si="10"/>
        <v>3.7465000059455633E-3</v>
      </c>
      <c r="L84" s="3">
        <f>G84</f>
        <v>3.7465000059455633E-3</v>
      </c>
      <c r="P84" s="5">
        <f t="shared" si="11"/>
        <v>32922.853999999999</v>
      </c>
      <c r="Q84" s="3">
        <f t="shared" si="13"/>
        <v>3.7465000059455633E-3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3" t="s">
        <v>67</v>
      </c>
      <c r="C85" s="3">
        <v>47945.413</v>
      </c>
      <c r="E85" s="3">
        <f t="shared" ref="E85:E105" si="14">(C85-C$7)/C$8</f>
        <v>-4439.9808572595921</v>
      </c>
      <c r="F85" s="6">
        <f t="shared" ref="F85:F105" si="15">ROUND(2*E85,0)/2</f>
        <v>-4440</v>
      </c>
      <c r="G85" s="3">
        <f t="shared" ref="G85:G105" si="16">C85-(C$7+F85*C$8)</f>
        <v>1.1080000003858004E-2</v>
      </c>
      <c r="M85" s="3">
        <f>G85</f>
        <v>1.1080000003858004E-2</v>
      </c>
      <c r="P85" s="5">
        <f t="shared" ref="P85:P98" si="17">C85-15018.5</f>
        <v>32926.913</v>
      </c>
      <c r="Q85" s="3">
        <f t="shared" si="13"/>
        <v>1.1080000003858004E-2</v>
      </c>
      <c r="AC85" s="3" t="s">
        <v>49</v>
      </c>
      <c r="AH85" s="3" t="s">
        <v>53</v>
      </c>
    </row>
    <row r="86" spans="1:34" x14ac:dyDescent="0.2">
      <c r="A86" s="3" t="s">
        <v>66</v>
      </c>
      <c r="C86" s="3">
        <v>47945.413</v>
      </c>
      <c r="E86" s="3">
        <f t="shared" si="14"/>
        <v>-4439.9808572595921</v>
      </c>
      <c r="F86" s="6">
        <f t="shared" si="15"/>
        <v>-4440</v>
      </c>
      <c r="G86" s="3">
        <f t="shared" si="16"/>
        <v>1.1080000003858004E-2</v>
      </c>
      <c r="L86" s="3">
        <f>G86</f>
        <v>1.1080000003858004E-2</v>
      </c>
      <c r="P86" s="5">
        <f t="shared" si="17"/>
        <v>32926.913</v>
      </c>
      <c r="Q86" s="3">
        <f t="shared" si="13"/>
        <v>1.1080000003858004E-2</v>
      </c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3" t="s">
        <v>40</v>
      </c>
      <c r="B87" s="27"/>
      <c r="C87" s="3">
        <v>47950.624000000003</v>
      </c>
      <c r="E87" s="3">
        <f t="shared" si="14"/>
        <v>-4430.977895145109</v>
      </c>
      <c r="F87" s="6">
        <f t="shared" si="15"/>
        <v>-4431</v>
      </c>
      <c r="G87" s="3">
        <f t="shared" si="16"/>
        <v>1.2794500005838927E-2</v>
      </c>
      <c r="I87" s="3">
        <f>+G87</f>
        <v>1.2794500005838927E-2</v>
      </c>
      <c r="P87" s="5">
        <f t="shared" si="17"/>
        <v>32932.124000000003</v>
      </c>
      <c r="Q87" s="3">
        <f t="shared" si="13"/>
        <v>1.2794500005838927E-2</v>
      </c>
    </row>
    <row r="88" spans="1:34" x14ac:dyDescent="0.2">
      <c r="A88" s="3" t="s">
        <v>66</v>
      </c>
      <c r="C88" s="3">
        <v>47956.413</v>
      </c>
      <c r="E88" s="3">
        <f t="shared" si="14"/>
        <v>-4420.9763315909568</v>
      </c>
      <c r="F88" s="6">
        <f t="shared" si="15"/>
        <v>-4421</v>
      </c>
      <c r="G88" s="3">
        <f t="shared" si="16"/>
        <v>1.3699500006623566E-2</v>
      </c>
      <c r="L88" s="3">
        <f>G88</f>
        <v>1.3699500006623566E-2</v>
      </c>
      <c r="P88" s="5">
        <f t="shared" si="17"/>
        <v>32937.913</v>
      </c>
      <c r="Q88" s="3">
        <f t="shared" si="13"/>
        <v>1.3699500006623566E-2</v>
      </c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3" t="s">
        <v>68</v>
      </c>
      <c r="C89" s="3">
        <v>47996.351000000002</v>
      </c>
      <c r="E89" s="3">
        <f t="shared" si="14"/>
        <v>-4351.9760819405938</v>
      </c>
      <c r="F89" s="6">
        <f t="shared" si="15"/>
        <v>-4352</v>
      </c>
      <c r="G89" s="3">
        <f t="shared" si="16"/>
        <v>1.3844000008248258E-2</v>
      </c>
      <c r="L89" s="3">
        <f>G89</f>
        <v>1.3844000008248258E-2</v>
      </c>
      <c r="P89" s="5">
        <f t="shared" si="17"/>
        <v>32977.851000000002</v>
      </c>
      <c r="Q89" s="3">
        <f t="shared" si="13"/>
        <v>1.3844000008248258E-2</v>
      </c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3" t="s">
        <v>69</v>
      </c>
      <c r="C90" s="3">
        <v>48290.381999999998</v>
      </c>
      <c r="E90" s="3">
        <f t="shared" si="14"/>
        <v>-3843.9833831338269</v>
      </c>
      <c r="F90" s="6">
        <f t="shared" si="15"/>
        <v>-3844</v>
      </c>
      <c r="G90" s="3">
        <f t="shared" si="16"/>
        <v>9.6180000036838464E-3</v>
      </c>
      <c r="L90" s="3">
        <f>G90</f>
        <v>9.6180000036838464E-3</v>
      </c>
      <c r="P90" s="5">
        <f t="shared" si="17"/>
        <v>33271.881999999998</v>
      </c>
      <c r="Q90" s="3">
        <f t="shared" si="13"/>
        <v>9.6180000036838464E-3</v>
      </c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3" t="s">
        <v>40</v>
      </c>
      <c r="B91" s="27"/>
      <c r="C91" s="3">
        <v>48295.588000000003</v>
      </c>
      <c r="E91" s="3">
        <f t="shared" si="14"/>
        <v>-3834.9890594400977</v>
      </c>
      <c r="F91" s="6">
        <f t="shared" si="15"/>
        <v>-3835</v>
      </c>
      <c r="G91" s="3">
        <f t="shared" si="16"/>
        <v>6.3325000082841143E-3</v>
      </c>
      <c r="I91" s="3">
        <f>+G91</f>
        <v>6.3325000082841143E-3</v>
      </c>
      <c r="P91" s="5">
        <f t="shared" si="17"/>
        <v>33277.088000000003</v>
      </c>
      <c r="Q91" s="3">
        <f t="shared" si="13"/>
        <v>6.3325000082841143E-3</v>
      </c>
    </row>
    <row r="92" spans="1:34" x14ac:dyDescent="0.2">
      <c r="A92" s="3" t="s">
        <v>71</v>
      </c>
      <c r="C92" s="3">
        <v>48305.430999999997</v>
      </c>
      <c r="E92" s="3">
        <f t="shared" si="14"/>
        <v>-3817.9834643349836</v>
      </c>
      <c r="F92" s="6">
        <f t="shared" si="15"/>
        <v>-3818</v>
      </c>
      <c r="G92" s="3">
        <f t="shared" si="16"/>
        <v>9.5710000023245811E-3</v>
      </c>
      <c r="L92" s="3">
        <f t="shared" ref="L92:L98" si="18">G92</f>
        <v>9.5710000023245811E-3</v>
      </c>
      <c r="P92" s="5">
        <f t="shared" si="17"/>
        <v>33286.930999999997</v>
      </c>
      <c r="Q92" s="3">
        <f t="shared" si="13"/>
        <v>9.5710000023245811E-3</v>
      </c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3" t="s">
        <v>69</v>
      </c>
      <c r="C93" s="3">
        <v>48330.324999999997</v>
      </c>
      <c r="E93" s="3">
        <f t="shared" si="14"/>
        <v>-3774.9744950627096</v>
      </c>
      <c r="F93" s="6">
        <f t="shared" si="15"/>
        <v>-3775</v>
      </c>
      <c r="G93" s="3">
        <f t="shared" si="16"/>
        <v>1.4762500002689194E-2</v>
      </c>
      <c r="L93" s="3">
        <f t="shared" si="18"/>
        <v>1.4762500002689194E-2</v>
      </c>
      <c r="P93" s="5">
        <f t="shared" si="17"/>
        <v>33311.824999999997</v>
      </c>
      <c r="Q93" s="3">
        <f t="shared" si="13"/>
        <v>1.4762500002689194E-2</v>
      </c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3" t="s">
        <v>69</v>
      </c>
      <c r="C94" s="3">
        <v>48345.372000000003</v>
      </c>
      <c r="E94" s="3">
        <f t="shared" si="14"/>
        <v>-3748.9780316321576</v>
      </c>
      <c r="F94" s="6">
        <f t="shared" si="15"/>
        <v>-3749</v>
      </c>
      <c r="G94" s="3">
        <f t="shared" si="16"/>
        <v>1.2715500008198433E-2</v>
      </c>
      <c r="L94" s="3">
        <f t="shared" si="18"/>
        <v>1.2715500008198433E-2</v>
      </c>
      <c r="N94" s="3">
        <f t="shared" ref="N94:N105" si="19">+C$11+C$12*F94</f>
        <v>7.3295133718373952E-3</v>
      </c>
      <c r="P94" s="5">
        <f t="shared" si="17"/>
        <v>33326.872000000003</v>
      </c>
      <c r="Q94" s="3">
        <f t="shared" si="13"/>
        <v>1.2715500008198433E-2</v>
      </c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3" t="s">
        <v>69</v>
      </c>
      <c r="C95" s="3">
        <v>48356.358999999997</v>
      </c>
      <c r="E95" s="3">
        <f t="shared" si="14"/>
        <v>-3729.9959658575053</v>
      </c>
      <c r="F95" s="6">
        <f t="shared" si="15"/>
        <v>-3730</v>
      </c>
      <c r="G95" s="3">
        <f t="shared" si="16"/>
        <v>2.33499999740161E-3</v>
      </c>
      <c r="L95" s="3">
        <f t="shared" si="18"/>
        <v>2.33499999740161E-3</v>
      </c>
      <c r="N95" s="3">
        <f t="shared" si="19"/>
        <v>7.3203255479049618E-3</v>
      </c>
      <c r="P95" s="5">
        <f t="shared" si="17"/>
        <v>33337.858999999997</v>
      </c>
      <c r="Q95" s="3">
        <f t="shared" si="13"/>
        <v>2.33499999740161E-3</v>
      </c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3" t="s">
        <v>72</v>
      </c>
      <c r="C96" s="3">
        <v>48628.398999999998</v>
      </c>
      <c r="D96" s="3">
        <v>4.0000000000000001E-3</v>
      </c>
      <c r="E96" s="3">
        <f t="shared" si="14"/>
        <v>-3259.9967692306345</v>
      </c>
      <c r="F96" s="6">
        <f t="shared" si="15"/>
        <v>-3260</v>
      </c>
      <c r="G96" s="3">
        <f t="shared" si="16"/>
        <v>1.870000000053551E-3</v>
      </c>
      <c r="L96" s="3">
        <f t="shared" si="18"/>
        <v>1.870000000053551E-3</v>
      </c>
      <c r="N96" s="3">
        <f t="shared" si="19"/>
        <v>7.0930477979973998E-3</v>
      </c>
      <c r="P96" s="5">
        <f t="shared" si="17"/>
        <v>33609.898999999998</v>
      </c>
      <c r="Q96" s="3">
        <f t="shared" si="13"/>
        <v>1.870000000053551E-3</v>
      </c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3" t="s">
        <v>73</v>
      </c>
      <c r="C97" s="3">
        <v>48686.296000000002</v>
      </c>
      <c r="D97" s="3">
        <v>5.0000000000000001E-3</v>
      </c>
      <c r="E97" s="3">
        <f t="shared" si="14"/>
        <v>-3159.9690398999919</v>
      </c>
      <c r="F97" s="6">
        <f t="shared" si="15"/>
        <v>-3160</v>
      </c>
      <c r="G97" s="3">
        <f t="shared" si="16"/>
        <v>1.7920000005688053E-2</v>
      </c>
      <c r="L97" s="3">
        <f t="shared" si="18"/>
        <v>1.7920000005688053E-2</v>
      </c>
      <c r="N97" s="3">
        <f t="shared" si="19"/>
        <v>7.044690829931961E-3</v>
      </c>
      <c r="P97" s="5">
        <f t="shared" si="17"/>
        <v>33667.796000000002</v>
      </c>
      <c r="Q97" s="3">
        <f t="shared" si="13"/>
        <v>1.7920000005688053E-2</v>
      </c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3" t="s">
        <v>73</v>
      </c>
      <c r="C98" s="3">
        <v>48712.324000000001</v>
      </c>
      <c r="E98" s="3">
        <f t="shared" si="14"/>
        <v>-3115.0008767997001</v>
      </c>
      <c r="F98" s="6">
        <f t="shared" si="15"/>
        <v>-3115</v>
      </c>
      <c r="G98" s="3">
        <f t="shared" si="16"/>
        <v>-5.0749999354593456E-4</v>
      </c>
      <c r="L98" s="3">
        <f t="shared" si="18"/>
        <v>-5.0749999354593456E-4</v>
      </c>
      <c r="N98" s="3">
        <f t="shared" si="19"/>
        <v>7.0229301943025143E-3</v>
      </c>
      <c r="P98" s="5">
        <f t="shared" si="17"/>
        <v>33693.824000000001</v>
      </c>
      <c r="Q98" s="3">
        <f t="shared" si="13"/>
        <v>-5.0749999354593456E-4</v>
      </c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3" t="s">
        <v>93</v>
      </c>
      <c r="B99" s="26" t="s">
        <v>87</v>
      </c>
      <c r="C99" s="31">
        <v>45404.438699999999</v>
      </c>
      <c r="E99" s="3">
        <f t="shared" si="14"/>
        <v>-8829.9818852316657</v>
      </c>
      <c r="F99" s="6">
        <f t="shared" si="15"/>
        <v>-8830</v>
      </c>
      <c r="G99" s="3">
        <f t="shared" si="16"/>
        <v>1.0485000006156042E-2</v>
      </c>
      <c r="M99" s="3">
        <f>G99</f>
        <v>1.0485000006156042E-2</v>
      </c>
      <c r="N99" s="3">
        <f t="shared" si="19"/>
        <v>9.7865309192423297E-3</v>
      </c>
      <c r="P99" s="5">
        <f t="shared" ref="P99:P105" si="20">C99-15018.5</f>
        <v>30385.938699999999</v>
      </c>
    </row>
    <row r="100" spans="1:34" x14ac:dyDescent="0.2">
      <c r="A100" s="3" t="s">
        <v>93</v>
      </c>
      <c r="B100" s="26" t="s">
        <v>88</v>
      </c>
      <c r="C100" s="31">
        <v>45404.7281</v>
      </c>
      <c r="E100" s="3">
        <f t="shared" si="14"/>
        <v>-8829.4818934381619</v>
      </c>
      <c r="F100" s="6">
        <f t="shared" si="15"/>
        <v>-8829.5</v>
      </c>
      <c r="G100" s="3">
        <f t="shared" si="16"/>
        <v>1.0480250006366987E-2</v>
      </c>
      <c r="M100" s="3">
        <f>G100</f>
        <v>1.0480250006366987E-2</v>
      </c>
      <c r="N100" s="3">
        <f t="shared" si="19"/>
        <v>9.7862891344020035E-3</v>
      </c>
      <c r="P100" s="5">
        <f t="shared" si="20"/>
        <v>30386.2281</v>
      </c>
    </row>
    <row r="101" spans="1:34" x14ac:dyDescent="0.2">
      <c r="A101" s="3" t="s">
        <v>74</v>
      </c>
      <c r="C101" s="3">
        <v>49016.782099999997</v>
      </c>
      <c r="E101" s="3">
        <f t="shared" si="14"/>
        <v>-2588.9934425748015</v>
      </c>
      <c r="F101" s="6">
        <f t="shared" si="15"/>
        <v>-2589</v>
      </c>
      <c r="G101" s="3">
        <f t="shared" si="16"/>
        <v>3.7955000007059425E-3</v>
      </c>
      <c r="M101" s="3">
        <f>G101</f>
        <v>3.7955000007059425E-3</v>
      </c>
      <c r="N101" s="3">
        <f t="shared" si="19"/>
        <v>6.7685725422783069E-3</v>
      </c>
      <c r="P101" s="5">
        <f t="shared" si="20"/>
        <v>33998.282099999997</v>
      </c>
      <c r="Q101" s="3">
        <f>G101</f>
        <v>3.7955000007059425E-3</v>
      </c>
      <c r="AC101" s="3" t="s">
        <v>51</v>
      </c>
      <c r="AH101" s="3" t="s">
        <v>53</v>
      </c>
    </row>
    <row r="102" spans="1:34" x14ac:dyDescent="0.2">
      <c r="A102" s="3" t="s">
        <v>74</v>
      </c>
      <c r="C102" s="3">
        <v>49037.619100000004</v>
      </c>
      <c r="E102" s="3">
        <f t="shared" si="14"/>
        <v>-2552.9936879059396</v>
      </c>
      <c r="F102" s="6">
        <f t="shared" si="15"/>
        <v>-2553</v>
      </c>
      <c r="G102" s="3">
        <f t="shared" si="16"/>
        <v>3.6535000035655685E-3</v>
      </c>
      <c r="M102" s="3">
        <f>G102</f>
        <v>3.6535000035655685E-3</v>
      </c>
      <c r="N102" s="3">
        <f t="shared" si="19"/>
        <v>6.7511640337747491E-3</v>
      </c>
      <c r="P102" s="5">
        <f t="shared" si="20"/>
        <v>34019.119100000004</v>
      </c>
      <c r="Q102" s="3">
        <f>G102</f>
        <v>3.6535000035655685E-3</v>
      </c>
      <c r="AC102" s="3" t="s">
        <v>51</v>
      </c>
      <c r="AH102" s="3" t="s">
        <v>53</v>
      </c>
    </row>
    <row r="103" spans="1:34" x14ac:dyDescent="0.2">
      <c r="A103" s="3" t="s">
        <v>40</v>
      </c>
      <c r="B103" s="27"/>
      <c r="C103" s="3">
        <v>49037.624000000003</v>
      </c>
      <c r="E103" s="3">
        <f t="shared" si="14"/>
        <v>-2552.9852222535965</v>
      </c>
      <c r="F103" s="6">
        <f t="shared" si="15"/>
        <v>-2553</v>
      </c>
      <c r="G103" s="3">
        <f t="shared" si="16"/>
        <v>8.5535000034724362E-3</v>
      </c>
      <c r="I103" s="3">
        <f>+G103</f>
        <v>8.5535000034724362E-3</v>
      </c>
      <c r="N103" s="3">
        <f t="shared" si="19"/>
        <v>6.7511640337747491E-3</v>
      </c>
      <c r="P103" s="5">
        <f t="shared" si="20"/>
        <v>34019.124000000003</v>
      </c>
      <c r="Q103" s="3">
        <f>G103</f>
        <v>8.5535000034724362E-3</v>
      </c>
    </row>
    <row r="104" spans="1:34" x14ac:dyDescent="0.2">
      <c r="A104" s="3" t="s">
        <v>40</v>
      </c>
      <c r="B104" s="27"/>
      <c r="C104" s="3">
        <v>49060.762000000002</v>
      </c>
      <c r="E104" s="3">
        <f t="shared" si="14"/>
        <v>-2513.0100663516996</v>
      </c>
      <c r="F104" s="6">
        <f t="shared" si="15"/>
        <v>-2513</v>
      </c>
      <c r="G104" s="3">
        <f t="shared" si="16"/>
        <v>-5.8264999970560893E-3</v>
      </c>
      <c r="I104" s="3">
        <f>+G104</f>
        <v>-5.8264999970560893E-3</v>
      </c>
      <c r="N104" s="3">
        <f t="shared" si="19"/>
        <v>6.7318212465485739E-3</v>
      </c>
      <c r="P104" s="5">
        <f t="shared" si="20"/>
        <v>34042.262000000002</v>
      </c>
      <c r="Q104" s="3">
        <f>G104</f>
        <v>-5.8264999970560893E-3</v>
      </c>
    </row>
    <row r="105" spans="1:34" x14ac:dyDescent="0.2">
      <c r="A105" s="3" t="s">
        <v>75</v>
      </c>
      <c r="C105" s="3">
        <v>49076.404000000002</v>
      </c>
      <c r="D105" s="3">
        <v>5.0000000000000001E-3</v>
      </c>
      <c r="E105" s="3">
        <f t="shared" si="14"/>
        <v>-2485.9856308509002</v>
      </c>
      <c r="F105" s="6">
        <f t="shared" si="15"/>
        <v>-2486</v>
      </c>
      <c r="G105" s="3">
        <f t="shared" si="16"/>
        <v>8.3170000070822425E-3</v>
      </c>
      <c r="L105" s="3">
        <f>G105</f>
        <v>8.3170000070822425E-3</v>
      </c>
      <c r="N105" s="3">
        <f t="shared" si="19"/>
        <v>6.7187648651709057E-3</v>
      </c>
      <c r="P105" s="5">
        <f t="shared" si="20"/>
        <v>34057.904000000002</v>
      </c>
      <c r="Q105" s="3">
        <f>G105</f>
        <v>8.3170000070822425E-3</v>
      </c>
      <c r="AC105" s="3" t="s">
        <v>49</v>
      </c>
      <c r="AD105" s="3">
        <v>10</v>
      </c>
      <c r="AF105" s="3" t="s">
        <v>62</v>
      </c>
      <c r="AH105" s="3" t="s">
        <v>44</v>
      </c>
    </row>
    <row r="106" spans="1:34" x14ac:dyDescent="0.2">
      <c r="A106" s="3" t="s">
        <v>76</v>
      </c>
      <c r="C106" s="3">
        <v>49384.321000000004</v>
      </c>
      <c r="E106" s="3">
        <f t="shared" ref="E106:E127" si="21">(C106-C$7)/C$8</f>
        <v>-1954.0023099136986</v>
      </c>
      <c r="F106" s="6">
        <f t="shared" ref="F106:F127" si="22">ROUND(2*E106,0)/2</f>
        <v>-1954</v>
      </c>
      <c r="G106" s="3">
        <f t="shared" ref="G106:G127" si="23">C106-(C$7+F106*C$8)</f>
        <v>-1.3369999942369759E-3</v>
      </c>
      <c r="L106" s="3">
        <f>G106</f>
        <v>-1.3369999942369759E-3</v>
      </c>
      <c r="N106" s="3">
        <f t="shared" ref="N106:N127" si="24">+C$11+C$12*F106</f>
        <v>6.4615057950627719E-3</v>
      </c>
      <c r="P106" s="5">
        <f t="shared" ref="P106:P112" si="25">C106-15018.5</f>
        <v>34365.821000000004</v>
      </c>
      <c r="Q106" s="3">
        <f t="shared" ref="Q106:Q112" si="26">G106</f>
        <v>-1.3369999942369759E-3</v>
      </c>
      <c r="AC106" s="3" t="s">
        <v>49</v>
      </c>
      <c r="AD106" s="3">
        <v>7</v>
      </c>
      <c r="AF106" s="3" t="s">
        <v>62</v>
      </c>
      <c r="AH106" s="3" t="s">
        <v>44</v>
      </c>
    </row>
    <row r="107" spans="1:34" x14ac:dyDescent="0.2">
      <c r="A107" s="3" t="s">
        <v>40</v>
      </c>
      <c r="C107" s="3">
        <v>49397.627</v>
      </c>
      <c r="E107" s="3">
        <f t="shared" si="21"/>
        <v>-1931.0137445912619</v>
      </c>
      <c r="F107" s="6">
        <f t="shared" si="22"/>
        <v>-1931</v>
      </c>
      <c r="G107" s="3">
        <f t="shared" si="23"/>
        <v>-7.9554999974789098E-3</v>
      </c>
      <c r="I107" s="3">
        <f>+G107</f>
        <v>-7.9554999974789098E-3</v>
      </c>
      <c r="N107" s="3">
        <f t="shared" si="24"/>
        <v>6.4503836924077211E-3</v>
      </c>
      <c r="P107" s="5">
        <f t="shared" si="25"/>
        <v>34379.127</v>
      </c>
      <c r="Q107" s="3">
        <f t="shared" si="26"/>
        <v>-7.9554999974789098E-3</v>
      </c>
    </row>
    <row r="108" spans="1:34" x14ac:dyDescent="0.2">
      <c r="A108" s="3" t="s">
        <v>40</v>
      </c>
      <c r="C108" s="3">
        <v>49401.6875</v>
      </c>
      <c r="E108" s="3">
        <f t="shared" si="21"/>
        <v>-1923.9984830933086</v>
      </c>
      <c r="F108" s="6">
        <f t="shared" si="22"/>
        <v>-1924</v>
      </c>
      <c r="G108" s="3">
        <f t="shared" si="23"/>
        <v>8.7800000619608909E-4</v>
      </c>
      <c r="I108" s="3">
        <f>+G108</f>
        <v>8.7800000619608909E-4</v>
      </c>
      <c r="N108" s="3">
        <f t="shared" si="24"/>
        <v>6.4469987046431405E-3</v>
      </c>
      <c r="P108" s="5">
        <f t="shared" si="25"/>
        <v>34383.1875</v>
      </c>
      <c r="Q108" s="3">
        <f t="shared" si="26"/>
        <v>8.7800000619608909E-4</v>
      </c>
    </row>
    <row r="109" spans="1:34" x14ac:dyDescent="0.2">
      <c r="A109" s="3" t="s">
        <v>76</v>
      </c>
      <c r="C109" s="3">
        <v>49421.381999999998</v>
      </c>
      <c r="E109" s="3">
        <f t="shared" si="21"/>
        <v>-1889.9726075677725</v>
      </c>
      <c r="F109" s="6">
        <f t="shared" si="22"/>
        <v>-1890</v>
      </c>
      <c r="G109" s="3">
        <f t="shared" si="23"/>
        <v>1.5855000005103648E-2</v>
      </c>
      <c r="L109" s="3">
        <f>G109</f>
        <v>1.5855000005103648E-2</v>
      </c>
      <c r="N109" s="3">
        <f t="shared" si="24"/>
        <v>6.4305573355008909E-3</v>
      </c>
      <c r="P109" s="5">
        <f t="shared" si="25"/>
        <v>34402.881999999998</v>
      </c>
      <c r="Q109" s="3">
        <f t="shared" si="26"/>
        <v>1.5855000005103648E-2</v>
      </c>
      <c r="AC109" s="3" t="s">
        <v>49</v>
      </c>
      <c r="AD109" s="3">
        <v>9</v>
      </c>
      <c r="AF109" s="3" t="s">
        <v>62</v>
      </c>
      <c r="AH109" s="3" t="s">
        <v>44</v>
      </c>
    </row>
    <row r="110" spans="1:34" x14ac:dyDescent="0.2">
      <c r="A110" s="3" t="s">
        <v>77</v>
      </c>
      <c r="C110" s="3">
        <v>49781.398000000001</v>
      </c>
      <c r="D110" s="3">
        <v>5.0000000000000001E-3</v>
      </c>
      <c r="E110" s="3">
        <f t="shared" si="21"/>
        <v>-1267.9786700114551</v>
      </c>
      <c r="F110" s="6">
        <f t="shared" si="22"/>
        <v>-1268</v>
      </c>
      <c r="G110" s="3">
        <f t="shared" si="23"/>
        <v>1.2346000003162771E-2</v>
      </c>
      <c r="L110" s="3">
        <f>G110</f>
        <v>1.2346000003162771E-2</v>
      </c>
      <c r="N110" s="3">
        <f t="shared" si="24"/>
        <v>6.1297769941338637E-3</v>
      </c>
      <c r="P110" s="5">
        <f t="shared" si="25"/>
        <v>34762.898000000001</v>
      </c>
      <c r="Q110" s="3">
        <f t="shared" si="26"/>
        <v>1.2346000003162771E-2</v>
      </c>
      <c r="AC110" s="3" t="s">
        <v>49</v>
      </c>
      <c r="AD110" s="3">
        <v>7</v>
      </c>
      <c r="AF110" s="3" t="s">
        <v>62</v>
      </c>
      <c r="AH110" s="3" t="s">
        <v>44</v>
      </c>
    </row>
    <row r="111" spans="1:34" x14ac:dyDescent="0.2">
      <c r="A111" s="3" t="s">
        <v>77</v>
      </c>
      <c r="C111" s="3">
        <v>49784.298999999999</v>
      </c>
      <c r="D111" s="3">
        <v>5.0000000000000001E-3</v>
      </c>
      <c r="E111" s="3">
        <f t="shared" si="21"/>
        <v>-1262.966658287394</v>
      </c>
      <c r="F111" s="6">
        <f t="shared" si="22"/>
        <v>-1263</v>
      </c>
      <c r="G111" s="3">
        <f t="shared" si="23"/>
        <v>1.9298500003060326E-2</v>
      </c>
      <c r="L111" s="3">
        <f>G111</f>
        <v>1.9298500003060326E-2</v>
      </c>
      <c r="N111" s="3">
        <f t="shared" si="24"/>
        <v>6.1273591457305914E-3</v>
      </c>
      <c r="P111" s="5">
        <f t="shared" si="25"/>
        <v>34765.798999999999</v>
      </c>
      <c r="Q111" s="3">
        <f t="shared" si="26"/>
        <v>1.9298500003060326E-2</v>
      </c>
      <c r="AC111" s="3" t="s">
        <v>49</v>
      </c>
      <c r="AD111" s="3">
        <v>6</v>
      </c>
      <c r="AF111" s="3" t="s">
        <v>62</v>
      </c>
      <c r="AH111" s="3" t="s">
        <v>44</v>
      </c>
    </row>
    <row r="112" spans="1:34" x14ac:dyDescent="0.2">
      <c r="A112" s="3" t="s">
        <v>78</v>
      </c>
      <c r="C112" s="3">
        <v>49810.341</v>
      </c>
      <c r="D112" s="3">
        <v>4.0000000000000001E-3</v>
      </c>
      <c r="E112" s="3">
        <f t="shared" si="21"/>
        <v>-1217.9743076089733</v>
      </c>
      <c r="F112" s="6">
        <f t="shared" si="22"/>
        <v>-1218</v>
      </c>
      <c r="G112" s="3">
        <f t="shared" si="23"/>
        <v>1.4871000006678514E-2</v>
      </c>
      <c r="L112" s="3">
        <f>G112</f>
        <v>1.4871000006678514E-2</v>
      </c>
      <c r="N112" s="3">
        <f t="shared" si="24"/>
        <v>6.1055985101011439E-3</v>
      </c>
      <c r="P112" s="5">
        <f t="shared" si="25"/>
        <v>34791.841</v>
      </c>
      <c r="Q112" s="3">
        <f t="shared" si="26"/>
        <v>1.4871000006678514E-2</v>
      </c>
      <c r="AC112" s="3" t="s">
        <v>49</v>
      </c>
      <c r="AD112" s="3">
        <v>10</v>
      </c>
      <c r="AF112" s="3" t="s">
        <v>62</v>
      </c>
      <c r="AH112" s="3" t="s">
        <v>44</v>
      </c>
    </row>
    <row r="113" spans="1:34" x14ac:dyDescent="0.2">
      <c r="A113" s="3" t="s">
        <v>93</v>
      </c>
      <c r="B113" s="26" t="s">
        <v>88</v>
      </c>
      <c r="C113" s="31">
        <v>49812.334000000003</v>
      </c>
      <c r="E113" s="3">
        <f t="shared" si="21"/>
        <v>-1214.5310330946431</v>
      </c>
      <c r="F113" s="6">
        <f t="shared" si="22"/>
        <v>-1214.5</v>
      </c>
      <c r="G113" s="3">
        <f t="shared" si="23"/>
        <v>-1.7962249992706347E-2</v>
      </c>
      <c r="L113" s="3">
        <f>G113</f>
        <v>-1.7962249992706347E-2</v>
      </c>
      <c r="N113" s="3">
        <f t="shared" si="24"/>
        <v>6.1039060162188536E-3</v>
      </c>
    </row>
    <row r="114" spans="1:34" x14ac:dyDescent="0.2">
      <c r="A114" s="3" t="s">
        <v>93</v>
      </c>
      <c r="B114" s="26" t="s">
        <v>88</v>
      </c>
      <c r="C114" s="31">
        <v>49812.334000000003</v>
      </c>
      <c r="E114" s="3">
        <f t="shared" si="21"/>
        <v>-1214.5310330946431</v>
      </c>
      <c r="F114" s="6">
        <f t="shared" si="22"/>
        <v>-1214.5</v>
      </c>
      <c r="G114" s="3">
        <f t="shared" si="23"/>
        <v>-1.7962249992706347E-2</v>
      </c>
      <c r="M114" s="3">
        <f>G114</f>
        <v>-1.7962249992706347E-2</v>
      </c>
      <c r="N114" s="3">
        <f t="shared" si="24"/>
        <v>6.1039060162188536E-3</v>
      </c>
      <c r="P114" s="5">
        <f t="shared" ref="P114:P127" si="27">C114-15018.5</f>
        <v>34793.834000000003</v>
      </c>
    </row>
    <row r="115" spans="1:34" x14ac:dyDescent="0.2">
      <c r="A115" s="3" t="s">
        <v>79</v>
      </c>
      <c r="C115" s="3">
        <v>50141.413999999997</v>
      </c>
      <c r="D115" s="3">
        <v>4.0000000000000001E-3</v>
      </c>
      <c r="E115" s="3">
        <f t="shared" si="21"/>
        <v>-645.98473245515038</v>
      </c>
      <c r="F115" s="6">
        <f t="shared" si="22"/>
        <v>-646</v>
      </c>
      <c r="G115" s="3">
        <f t="shared" si="23"/>
        <v>8.8370000012218952E-3</v>
      </c>
      <c r="L115" s="3">
        <f>G115</f>
        <v>8.8370000012218952E-3</v>
      </c>
      <c r="N115" s="3">
        <f t="shared" si="24"/>
        <v>5.8289966527668349E-3</v>
      </c>
      <c r="P115" s="5">
        <f t="shared" si="27"/>
        <v>35122.913999999997</v>
      </c>
      <c r="Q115" s="3">
        <f>G115</f>
        <v>8.8370000012218952E-3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3" t="s">
        <v>80</v>
      </c>
      <c r="C116" s="3">
        <v>50486.383999999998</v>
      </c>
      <c r="D116" s="3">
        <v>5.0000000000000001E-3</v>
      </c>
      <c r="E116" s="3">
        <f t="shared" si="21"/>
        <v>-49.985530645226405</v>
      </c>
      <c r="F116" s="6">
        <f t="shared" si="22"/>
        <v>-50</v>
      </c>
      <c r="G116" s="3">
        <f t="shared" si="23"/>
        <v>8.3750000048894435E-3</v>
      </c>
      <c r="L116" s="3">
        <f>G116</f>
        <v>8.3750000048894435E-3</v>
      </c>
      <c r="N116" s="3">
        <f t="shared" si="24"/>
        <v>5.5407891230968209E-3</v>
      </c>
      <c r="P116" s="5">
        <f t="shared" si="27"/>
        <v>35467.883999999998</v>
      </c>
      <c r="Q116" s="3">
        <f>G116</f>
        <v>8.3750000048894435E-3</v>
      </c>
      <c r="AC116" s="3" t="s">
        <v>49</v>
      </c>
      <c r="AD116" s="3">
        <v>8</v>
      </c>
      <c r="AF116" s="3" t="s">
        <v>62</v>
      </c>
      <c r="AH116" s="3" t="s">
        <v>44</v>
      </c>
    </row>
    <row r="117" spans="1:34" x14ac:dyDescent="0.2">
      <c r="A117" s="3" t="s">
        <v>12</v>
      </c>
      <c r="B117" s="27" t="s">
        <v>87</v>
      </c>
      <c r="C117" s="32">
        <v>50515.316099999996</v>
      </c>
      <c r="E117" s="3">
        <f t="shared" si="21"/>
        <v>0</v>
      </c>
      <c r="F117" s="6">
        <f t="shared" si="22"/>
        <v>0</v>
      </c>
      <c r="G117" s="3">
        <f t="shared" si="23"/>
        <v>0</v>
      </c>
      <c r="J117" s="3">
        <f>G117</f>
        <v>0</v>
      </c>
      <c r="N117" s="3">
        <f t="shared" si="24"/>
        <v>5.5166106390641019E-3</v>
      </c>
      <c r="P117" s="5">
        <f t="shared" si="27"/>
        <v>35496.816099999996</v>
      </c>
      <c r="Q117" s="3">
        <f>G117</f>
        <v>0</v>
      </c>
    </row>
    <row r="118" spans="1:34" x14ac:dyDescent="0.2">
      <c r="A118" s="3" t="s">
        <v>80</v>
      </c>
      <c r="C118">
        <v>50519.374000000003</v>
      </c>
      <c r="D118" s="3">
        <v>4.0000000000000001E-3</v>
      </c>
      <c r="E118" s="3">
        <f t="shared" si="21"/>
        <v>7.0107695191717943</v>
      </c>
      <c r="F118" s="3">
        <f t="shared" si="22"/>
        <v>7</v>
      </c>
      <c r="G118" s="3">
        <f t="shared" si="23"/>
        <v>6.2335000038729049E-3</v>
      </c>
      <c r="L118" s="3">
        <f>G118</f>
        <v>6.2335000038729049E-3</v>
      </c>
      <c r="N118" s="3">
        <f t="shared" si="24"/>
        <v>5.5132256512995213E-3</v>
      </c>
      <c r="P118" s="5">
        <f t="shared" si="27"/>
        <v>35500.874000000003</v>
      </c>
      <c r="Q118" s="3">
        <f>G118</f>
        <v>6.2335000038729049E-3</v>
      </c>
      <c r="AC118" s="3" t="s">
        <v>49</v>
      </c>
      <c r="AD118" s="3">
        <v>7</v>
      </c>
      <c r="AF118" s="3" t="s">
        <v>62</v>
      </c>
      <c r="AH118" s="3" t="s">
        <v>44</v>
      </c>
    </row>
    <row r="119" spans="1:34" x14ac:dyDescent="0.2">
      <c r="A119" s="3" t="s">
        <v>81</v>
      </c>
      <c r="C119">
        <v>50871.288</v>
      </c>
      <c r="D119" s="3">
        <v>6.0000000000000001E-3</v>
      </c>
      <c r="E119" s="3">
        <f t="shared" si="21"/>
        <v>615.00701007845259</v>
      </c>
      <c r="F119" s="3">
        <f t="shared" si="22"/>
        <v>615</v>
      </c>
      <c r="G119" s="3">
        <f t="shared" si="23"/>
        <v>4.0575000020908192E-3</v>
      </c>
      <c r="L119" s="3">
        <f>G119</f>
        <v>4.0575000020908192E-3</v>
      </c>
      <c r="N119" s="3">
        <f t="shared" si="24"/>
        <v>5.2192152854616545E-3</v>
      </c>
      <c r="P119" s="5">
        <f t="shared" si="27"/>
        <v>35852.788</v>
      </c>
      <c r="Q119" s="3">
        <f>G119</f>
        <v>4.0575000020908192E-3</v>
      </c>
      <c r="AC119" s="3" t="s">
        <v>49</v>
      </c>
      <c r="AD119" s="3">
        <v>7</v>
      </c>
      <c r="AF119" s="3" t="s">
        <v>62</v>
      </c>
      <c r="AH119" s="3" t="s">
        <v>44</v>
      </c>
    </row>
    <row r="120" spans="1:34" x14ac:dyDescent="0.2">
      <c r="A120" s="3" t="s">
        <v>93</v>
      </c>
      <c r="B120" s="26" t="s">
        <v>87</v>
      </c>
      <c r="C120" s="33">
        <v>50871.288</v>
      </c>
      <c r="E120" s="3">
        <f t="shared" si="21"/>
        <v>615.00701007845259</v>
      </c>
      <c r="F120" s="3">
        <f t="shared" si="22"/>
        <v>615</v>
      </c>
      <c r="G120" s="3">
        <f t="shared" si="23"/>
        <v>4.0575000020908192E-3</v>
      </c>
      <c r="M120" s="3">
        <f>G120</f>
        <v>4.0575000020908192E-3</v>
      </c>
      <c r="N120" s="3">
        <f t="shared" si="24"/>
        <v>5.2192152854616545E-3</v>
      </c>
      <c r="P120" s="5">
        <f t="shared" si="27"/>
        <v>35852.788</v>
      </c>
    </row>
    <row r="121" spans="1:34" x14ac:dyDescent="0.2">
      <c r="A121" s="3" t="s">
        <v>13</v>
      </c>
      <c r="B121" s="27" t="s">
        <v>87</v>
      </c>
      <c r="C121" s="34">
        <v>50897.327899999997</v>
      </c>
      <c r="E121" s="3">
        <f t="shared" si="21"/>
        <v>659.99573262014576</v>
      </c>
      <c r="F121" s="3">
        <f t="shared" si="22"/>
        <v>660</v>
      </c>
      <c r="G121" s="3">
        <f t="shared" si="23"/>
        <v>-2.4699999994481914E-3</v>
      </c>
      <c r="J121" s="3">
        <f>G121</f>
        <v>-2.4699999994481914E-3</v>
      </c>
      <c r="N121" s="3">
        <f t="shared" si="24"/>
        <v>5.1974546498322069E-3</v>
      </c>
      <c r="P121" s="5">
        <f t="shared" si="27"/>
        <v>35878.827899999997</v>
      </c>
      <c r="Q121" s="3">
        <f>G121</f>
        <v>-2.4699999994481914E-3</v>
      </c>
    </row>
    <row r="122" spans="1:34" x14ac:dyDescent="0.2">
      <c r="A122" s="3" t="s">
        <v>39</v>
      </c>
      <c r="B122" s="27" t="s">
        <v>87</v>
      </c>
      <c r="C122">
        <v>51159.527399999999</v>
      </c>
      <c r="D122" s="3">
        <v>1.1999999999999999E-3</v>
      </c>
      <c r="E122" s="3">
        <f t="shared" si="21"/>
        <v>1112.9936533522734</v>
      </c>
      <c r="F122" s="3">
        <f t="shared" si="22"/>
        <v>1113</v>
      </c>
      <c r="G122" s="3">
        <f t="shared" si="23"/>
        <v>-3.6734999957843684E-3</v>
      </c>
      <c r="J122" s="3">
        <f>+G122</f>
        <v>-3.6734999957843684E-3</v>
      </c>
      <c r="N122" s="3">
        <f t="shared" si="24"/>
        <v>4.9783975844957702E-3</v>
      </c>
      <c r="P122" s="5">
        <f t="shared" si="27"/>
        <v>36141.027399999999</v>
      </c>
      <c r="Q122" s="3">
        <f>G122</f>
        <v>-3.6734999957843684E-3</v>
      </c>
    </row>
    <row r="123" spans="1:34" x14ac:dyDescent="0.2">
      <c r="A123" s="41" t="s">
        <v>96</v>
      </c>
      <c r="B123" s="42"/>
      <c r="C123" s="44">
        <v>51580.321199999998</v>
      </c>
      <c r="D123" s="45">
        <v>1E-4</v>
      </c>
      <c r="E123" s="3">
        <f t="shared" si="21"/>
        <v>1839.9924327434194</v>
      </c>
      <c r="F123" s="3">
        <f t="shared" si="22"/>
        <v>1840</v>
      </c>
      <c r="G123" s="3">
        <f t="shared" si="23"/>
        <v>-4.3799999984912574E-3</v>
      </c>
      <c r="J123" s="3">
        <f>G123</f>
        <v>-4.3799999984912574E-3</v>
      </c>
      <c r="N123" s="3">
        <f t="shared" si="24"/>
        <v>4.6268424266600319E-3</v>
      </c>
      <c r="P123" s="5">
        <f t="shared" si="27"/>
        <v>36561.821199999998</v>
      </c>
      <c r="Q123" s="3">
        <v>-4.3799999984912574E-3</v>
      </c>
    </row>
    <row r="124" spans="1:34" x14ac:dyDescent="0.2">
      <c r="A124" s="24" t="s">
        <v>36</v>
      </c>
      <c r="B124" s="27"/>
      <c r="C124">
        <v>51936.865160000001</v>
      </c>
      <c r="D124" s="3">
        <v>2.0000000000000001E-4</v>
      </c>
      <c r="E124" s="3">
        <f t="shared" si="21"/>
        <v>2455.9877818176878</v>
      </c>
      <c r="F124" s="3">
        <f t="shared" si="22"/>
        <v>2456</v>
      </c>
      <c r="G124" s="3">
        <f t="shared" si="23"/>
        <v>-7.0719999930588529E-3</v>
      </c>
      <c r="K124" s="3">
        <f>G124</f>
        <v>-7.0719999930588529E-3</v>
      </c>
      <c r="N124" s="3">
        <f t="shared" si="24"/>
        <v>4.3289635033769303E-3</v>
      </c>
      <c r="P124" s="5">
        <f t="shared" si="27"/>
        <v>36918.365160000001</v>
      </c>
      <c r="Q124" s="3">
        <f>G124</f>
        <v>-7.0719999930588529E-3</v>
      </c>
    </row>
    <row r="125" spans="1:34" x14ac:dyDescent="0.2">
      <c r="A125" s="3" t="s">
        <v>94</v>
      </c>
      <c r="B125" s="38" t="s">
        <v>87</v>
      </c>
      <c r="C125" s="35">
        <v>52362.2912</v>
      </c>
      <c r="D125" s="39">
        <v>1.9E-3</v>
      </c>
      <c r="E125" s="3">
        <f t="shared" si="21"/>
        <v>3190.9896088436753</v>
      </c>
      <c r="F125" s="3">
        <f t="shared" si="22"/>
        <v>3191</v>
      </c>
      <c r="G125" s="3">
        <f t="shared" si="23"/>
        <v>-6.0144999952171929E-3</v>
      </c>
      <c r="J125" s="3">
        <f>G125</f>
        <v>-6.0144999952171929E-3</v>
      </c>
      <c r="N125" s="3">
        <f t="shared" si="24"/>
        <v>3.9735397880959564E-3</v>
      </c>
      <c r="P125" s="5">
        <f t="shared" si="27"/>
        <v>37343.7912</v>
      </c>
    </row>
    <row r="126" spans="1:34" x14ac:dyDescent="0.2">
      <c r="A126" s="24" t="s">
        <v>86</v>
      </c>
      <c r="B126" s="37"/>
      <c r="C126">
        <v>52605.968500000003</v>
      </c>
      <c r="D126">
        <v>1E-4</v>
      </c>
      <c r="E126" s="3">
        <f t="shared" si="21"/>
        <v>3611.9870181812953</v>
      </c>
      <c r="F126" s="3">
        <f t="shared" si="22"/>
        <v>3612</v>
      </c>
      <c r="G126" s="3">
        <f t="shared" si="23"/>
        <v>-7.5139999971725047E-3</v>
      </c>
      <c r="K126" s="3">
        <f>G126</f>
        <v>-7.5139999971725047E-3</v>
      </c>
      <c r="N126" s="3">
        <f t="shared" si="24"/>
        <v>3.7699569525404602E-3</v>
      </c>
      <c r="P126" s="5">
        <f t="shared" si="27"/>
        <v>37587.468500000003</v>
      </c>
      <c r="Q126" s="3">
        <f>G126</f>
        <v>-7.5139999971725047E-3</v>
      </c>
    </row>
    <row r="127" spans="1:34" x14ac:dyDescent="0.2">
      <c r="A127" s="40" t="s">
        <v>90</v>
      </c>
      <c r="B127" s="37"/>
      <c r="C127" s="43">
        <v>53010.855499999998</v>
      </c>
      <c r="D127">
        <v>2.9999999999999997E-4</v>
      </c>
      <c r="E127" s="3">
        <f t="shared" si="21"/>
        <v>4311.5038713082658</v>
      </c>
      <c r="F127" s="3">
        <f t="shared" si="22"/>
        <v>4311.5</v>
      </c>
      <c r="G127" s="3">
        <f t="shared" si="23"/>
        <v>2.2407500000554137E-3</v>
      </c>
      <c r="K127" s="3">
        <f>G127</f>
        <v>2.2407500000554137E-3</v>
      </c>
      <c r="N127" s="3">
        <f t="shared" si="24"/>
        <v>3.4316999609227171E-3</v>
      </c>
      <c r="P127" s="5">
        <f t="shared" si="27"/>
        <v>37992.355499999998</v>
      </c>
      <c r="R127" s="3">
        <f>G127</f>
        <v>2.2407500000554137E-3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7"/>
  <sheetViews>
    <sheetView workbookViewId="0">
      <selection activeCell="A21" sqref="A21:C21"/>
    </sheetView>
  </sheetViews>
  <sheetFormatPr defaultRowHeight="12.75" x14ac:dyDescent="0.2"/>
  <cols>
    <col min="1" max="1" width="16.7109375" style="3" customWidth="1"/>
    <col min="2" max="2" width="3.42578125" style="3" customWidth="1"/>
    <col min="3" max="3" width="11.5703125" style="3" customWidth="1"/>
    <col min="4" max="4" width="14.42578125" style="3" customWidth="1"/>
    <col min="5" max="5" width="15.710937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S1" s="13"/>
      <c r="U1" s="9" t="s">
        <v>14</v>
      </c>
      <c r="V1" s="25" t="s">
        <v>132</v>
      </c>
    </row>
    <row r="2" spans="1:22" x14ac:dyDescent="0.2">
      <c r="A2" s="19" t="s">
        <v>26</v>
      </c>
      <c r="B2" s="2" t="s">
        <v>7</v>
      </c>
      <c r="C2" s="3" t="s">
        <v>41</v>
      </c>
      <c r="Q2" s="3" t="s">
        <v>133</v>
      </c>
      <c r="R2" s="87">
        <f t="shared" ref="R2:R7" si="0">S2*T2</f>
        <v>1.9097351786744946E-4</v>
      </c>
      <c r="S2" s="89">
        <v>0.19097351786744945</v>
      </c>
      <c r="T2" s="12">
        <v>1E-3</v>
      </c>
      <c r="U2" s="3">
        <v>-20000</v>
      </c>
      <c r="V2" s="3">
        <f t="shared" ref="V2:V33" si="1">R$2+R$3*U2+R$4*U2^2+R$5*SIN(RADIANS(R$6*U2+R$7))</f>
        <v>2.9108105504842708E-3</v>
      </c>
    </row>
    <row r="3" spans="1:22" ht="13.5" thickBot="1" x14ac:dyDescent="0.25">
      <c r="A3" s="19" t="s">
        <v>143</v>
      </c>
      <c r="B3" s="2"/>
      <c r="C3" s="49"/>
      <c r="D3" s="13"/>
      <c r="Q3" s="3" t="s">
        <v>134</v>
      </c>
      <c r="R3" s="87">
        <f t="shared" si="0"/>
        <v>-1.3631970037827384E-7</v>
      </c>
      <c r="S3" s="90">
        <v>-1.3631970037827383</v>
      </c>
      <c r="T3" s="88">
        <v>9.9999999999999995E-8</v>
      </c>
      <c r="U3" s="3">
        <v>-19000</v>
      </c>
      <c r="V3" s="3">
        <f t="shared" si="1"/>
        <v>2.3404660306355525E-3</v>
      </c>
    </row>
    <row r="4" spans="1:22" ht="13.5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Q4" s="3" t="s">
        <v>135</v>
      </c>
      <c r="R4" s="87">
        <f t="shared" si="0"/>
        <v>1.8399119152556854E-11</v>
      </c>
      <c r="S4" s="90">
        <v>1.8399119152556853</v>
      </c>
      <c r="T4" s="88">
        <v>9.9999999999999994E-12</v>
      </c>
      <c r="U4" s="3">
        <v>-18000</v>
      </c>
      <c r="V4" s="3">
        <f t="shared" si="1"/>
        <v>2.6364930838030818E-3</v>
      </c>
    </row>
    <row r="5" spans="1:22" x14ac:dyDescent="0.2">
      <c r="A5" s="19"/>
      <c r="B5" s="2"/>
      <c r="C5" s="6"/>
      <c r="D5" s="6"/>
      <c r="Q5" s="3" t="s">
        <v>136</v>
      </c>
      <c r="R5" s="87">
        <f t="shared" si="0"/>
        <v>7.3792434891912576E-3</v>
      </c>
      <c r="S5" s="90">
        <v>0.73792434891912573</v>
      </c>
      <c r="T5" s="12">
        <v>0.01</v>
      </c>
      <c r="U5" s="3">
        <v>-17000</v>
      </c>
      <c r="V5" s="3">
        <f t="shared" si="1"/>
        <v>3.6685156463460381E-3</v>
      </c>
    </row>
    <row r="6" spans="1:22" x14ac:dyDescent="0.2">
      <c r="A6" s="20" t="s">
        <v>28</v>
      </c>
      <c r="B6" s="2"/>
      <c r="Q6" s="3" t="s">
        <v>137</v>
      </c>
      <c r="R6" s="87">
        <f t="shared" si="0"/>
        <v>1.9705811790520122E-2</v>
      </c>
      <c r="S6" s="90">
        <v>1.970581179052012</v>
      </c>
      <c r="T6" s="12">
        <v>0.01</v>
      </c>
      <c r="U6" s="3">
        <v>-16000</v>
      </c>
      <c r="V6" s="3">
        <f t="shared" si="1"/>
        <v>5.2242625615532192E-3</v>
      </c>
    </row>
    <row r="7" spans="1:22" ht="13.5" thickBot="1" x14ac:dyDescent="0.25">
      <c r="A7" s="19" t="s">
        <v>8</v>
      </c>
      <c r="B7" s="2"/>
      <c r="C7" s="3">
        <v>53441.777690000003</v>
      </c>
      <c r="Q7" s="13" t="s">
        <v>138</v>
      </c>
      <c r="R7" s="87">
        <f t="shared" si="0"/>
        <v>300.70968102868301</v>
      </c>
      <c r="S7" s="91">
        <v>3.0070968102868298</v>
      </c>
      <c r="T7" s="12">
        <v>100</v>
      </c>
      <c r="U7" s="3">
        <v>-15000</v>
      </c>
      <c r="V7" s="3">
        <f t="shared" si="1"/>
        <v>7.0344303284755856E-3</v>
      </c>
    </row>
    <row r="8" spans="1:22" ht="14.25" x14ac:dyDescent="0.2">
      <c r="A8" s="19" t="s">
        <v>19</v>
      </c>
      <c r="B8" s="2"/>
      <c r="C8">
        <v>0.57880928399999998</v>
      </c>
      <c r="D8" s="4">
        <v>0.57880949999999998</v>
      </c>
      <c r="E8">
        <v>0.57885200000000003</v>
      </c>
      <c r="P8" s="87"/>
      <c r="Q8" s="92" t="s">
        <v>140</v>
      </c>
      <c r="R8" s="12"/>
      <c r="S8" s="6">
        <f>SUM(Q21:Q202)</f>
        <v>4.4367943322457318E-3</v>
      </c>
      <c r="U8" s="3">
        <v>-14000</v>
      </c>
      <c r="V8" s="3">
        <f t="shared" si="1"/>
        <v>8.8042258956225611E-3</v>
      </c>
    </row>
    <row r="9" spans="1:22" s="19" customFormat="1" x14ac:dyDescent="0.2">
      <c r="A9" s="52" t="s">
        <v>101</v>
      </c>
      <c r="C9" s="53">
        <v>8</v>
      </c>
      <c r="D9" s="19" t="s">
        <v>102</v>
      </c>
      <c r="Q9" s="34" t="s">
        <v>141</v>
      </c>
      <c r="S9" s="19">
        <f>COUNT(Q21:Q172)</f>
        <v>138</v>
      </c>
      <c r="U9" s="3">
        <v>-13000</v>
      </c>
      <c r="V9" s="3">
        <f t="shared" si="1"/>
        <v>1.0247894977057134E-2</v>
      </c>
    </row>
    <row r="10" spans="1:22" s="19" customFormat="1" ht="13.5" thickBot="1" x14ac:dyDescent="0.25">
      <c r="C10" s="22" t="s">
        <v>34</v>
      </c>
      <c r="D10" s="22" t="s">
        <v>35</v>
      </c>
      <c r="Q10" s="34" t="s">
        <v>142</v>
      </c>
      <c r="S10" s="19">
        <f>SQRT(S8/(S9-1))</f>
        <v>5.6908136579389857E-3</v>
      </c>
      <c r="U10" s="3">
        <v>-12000</v>
      </c>
      <c r="V10" s="3">
        <f t="shared" si="1"/>
        <v>1.1122191682227563E-2</v>
      </c>
    </row>
    <row r="11" spans="1:22" s="19" customFormat="1" x14ac:dyDescent="0.2">
      <c r="A11" s="19" t="s">
        <v>29</v>
      </c>
      <c r="C11" s="59">
        <f ca="1">INTERCEPT(INDIRECT($G$11):G990,INDIRECT($F$11):F990)</f>
        <v>-5.7890732028304725E-3</v>
      </c>
      <c r="D11" s="23"/>
      <c r="F11" s="60" t="str">
        <f>"F"&amp;E19</f>
        <v>F123</v>
      </c>
      <c r="G11" s="59" t="str">
        <f>"G"&amp;E19</f>
        <v>G123</v>
      </c>
      <c r="U11" s="3">
        <v>-11000</v>
      </c>
      <c r="V11" s="3">
        <f t="shared" si="1"/>
        <v>1.1254869251944112E-2</v>
      </c>
    </row>
    <row r="12" spans="1:22" s="19" customFormat="1" x14ac:dyDescent="0.2">
      <c r="A12" s="19" t="s">
        <v>30</v>
      </c>
      <c r="C12" s="59">
        <f ca="1">SLOPE(INDIRECT($G$11):G990,INDIRECT($F$11):F990)</f>
        <v>1.8660610256601565E-6</v>
      </c>
      <c r="D12" s="23"/>
      <c r="U12" s="3">
        <v>-10000</v>
      </c>
      <c r="V12" s="3">
        <f t="shared" si="1"/>
        <v>1.0564854857335762E-2</v>
      </c>
    </row>
    <row r="13" spans="1:22" s="19" customFormat="1" x14ac:dyDescent="0.2">
      <c r="A13" s="19" t="s">
        <v>31</v>
      </c>
      <c r="C13" s="23" t="s">
        <v>103</v>
      </c>
      <c r="D13" s="48" t="s">
        <v>116</v>
      </c>
      <c r="E13" s="53">
        <v>1</v>
      </c>
      <c r="U13" s="3">
        <v>-9000</v>
      </c>
      <c r="V13" s="3">
        <f t="shared" si="1"/>
        <v>9.0717454419259481E-3</v>
      </c>
    </row>
    <row r="14" spans="1:22" s="19" customFormat="1" x14ac:dyDescent="0.2">
      <c r="D14" s="48" t="s">
        <v>104</v>
      </c>
      <c r="E14" s="54">
        <f ca="1">NOW()+15018.5+$C$9/24</f>
        <v>59954.560302083337</v>
      </c>
      <c r="U14" s="3">
        <v>-8000</v>
      </c>
      <c r="V14" s="3">
        <f t="shared" si="1"/>
        <v>6.8935123844220897E-3</v>
      </c>
    </row>
    <row r="15" spans="1:22" s="19" customFormat="1" x14ac:dyDescent="0.2">
      <c r="A15" s="21" t="s">
        <v>33</v>
      </c>
      <c r="C15" s="46">
        <f ca="1">(C7+C11)+(C8+C12)*INT(MAX(F21:F3531))</f>
        <v>57074.390678709795</v>
      </c>
      <c r="D15" s="48" t="s">
        <v>117</v>
      </c>
      <c r="E15" s="54">
        <f ca="1">ROUND(2*(E14-$C$7)/$C$8,0)/2+E13</f>
        <v>11253</v>
      </c>
      <c r="U15" s="3">
        <v>-7000</v>
      </c>
      <c r="V15" s="3">
        <f t="shared" si="1"/>
        <v>4.232683828883867E-3</v>
      </c>
    </row>
    <row r="16" spans="1:22" s="19" customFormat="1" x14ac:dyDescent="0.2">
      <c r="A16" s="20" t="s">
        <v>17</v>
      </c>
      <c r="C16" s="47">
        <f ca="1">+C8+C12</f>
        <v>0.57881115006102568</v>
      </c>
      <c r="D16" s="48" t="s">
        <v>105</v>
      </c>
      <c r="E16" s="59">
        <f ca="1">ROUND(2*(E14-$C$15)/$C$16,0)/2+E13</f>
        <v>4977</v>
      </c>
      <c r="U16" s="3">
        <v>-6000</v>
      </c>
      <c r="V16" s="3">
        <f t="shared" si="1"/>
        <v>1.3526231087197193E-3</v>
      </c>
    </row>
    <row r="17" spans="1:34" s="19" customFormat="1" ht="13.5" thickBot="1" x14ac:dyDescent="0.25">
      <c r="A17" s="48" t="s">
        <v>97</v>
      </c>
      <c r="C17" s="19">
        <f>COUNT(C21:C2189)</f>
        <v>138</v>
      </c>
      <c r="D17" s="48" t="s">
        <v>106</v>
      </c>
      <c r="E17" s="55">
        <f ca="1">+$C$15+$C$16*E16-15018.5-$C$9/24</f>
        <v>44936.300439230181</v>
      </c>
      <c r="U17" s="3">
        <v>-5000</v>
      </c>
      <c r="V17" s="3">
        <f t="shared" si="1"/>
        <v>-1.4533182911852973E-3</v>
      </c>
    </row>
    <row r="18" spans="1:34" s="19" customFormat="1" ht="14.25" thickTop="1" thickBot="1" x14ac:dyDescent="0.25">
      <c r="A18" s="20" t="s">
        <v>16</v>
      </c>
      <c r="C18" s="56">
        <f ca="1">+C15</f>
        <v>57074.390678709795</v>
      </c>
      <c r="D18" s="57">
        <f ca="1">+C16</f>
        <v>0.57881115006102568</v>
      </c>
      <c r="E18" s="58" t="s">
        <v>107</v>
      </c>
      <c r="U18" s="3">
        <v>-4000</v>
      </c>
      <c r="V18" s="3">
        <f t="shared" si="1"/>
        <v>-3.8961602037509645E-3</v>
      </c>
    </row>
    <row r="19" spans="1:34" s="19" customFormat="1" ht="13.5" thickTop="1" x14ac:dyDescent="0.2">
      <c r="A19" s="61" t="s">
        <v>111</v>
      </c>
      <c r="E19" s="62">
        <v>123</v>
      </c>
      <c r="U19" s="3">
        <v>-3000</v>
      </c>
      <c r="V19" s="3">
        <f t="shared" si="1"/>
        <v>-5.7251412483029784E-3</v>
      </c>
    </row>
    <row r="20" spans="1:34" ht="1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v>-2000</v>
      </c>
      <c r="V20" s="3">
        <f t="shared" si="1"/>
        <v>-6.7570898356647657E-3</v>
      </c>
    </row>
    <row r="21" spans="1:34" x14ac:dyDescent="0.2">
      <c r="A21" s="6" t="s">
        <v>43</v>
      </c>
      <c r="B21" s="6"/>
      <c r="C21" s="50">
        <v>40321.341</v>
      </c>
      <c r="D21" s="50"/>
      <c r="E21" s="6">
        <f t="shared" ref="E21:E52" si="2">(C21-C$7)/C$8</f>
        <v>-22667.978991850454</v>
      </c>
      <c r="F21" s="6">
        <f t="shared" ref="F21:F52" si="3">ROUND(2*E21,0)/2</f>
        <v>-22668</v>
      </c>
      <c r="G21" s="6">
        <f t="shared" ref="G21:G52" si="4">C21-(C$7+F21*C$8)</f>
        <v>1.2159712001448497E-2</v>
      </c>
      <c r="H21" s="6"/>
      <c r="I21" s="6"/>
      <c r="J21" s="6"/>
      <c r="K21" s="6"/>
      <c r="L21" s="6">
        <f t="shared" ref="L21:L31" si="5">G21</f>
        <v>1.2159712001448497E-2</v>
      </c>
      <c r="M21" s="6"/>
      <c r="O21" s="6">
        <f t="shared" ref="O21:O52" si="6">R$2+R$3*F21+R$4*F21^2+R$5*SIN(RADIANS(R$6*F21+R$7))</f>
        <v>8.6068606563099066E-3</v>
      </c>
      <c r="P21" s="8">
        <f t="shared" ref="P21:P52" si="7">C21-15018.5</f>
        <v>25302.841</v>
      </c>
      <c r="Q21" s="6">
        <f t="shared" ref="Q21:Q52" si="8">+(G21-O21)^2</f>
        <v>1.2622752680653092E-5</v>
      </c>
      <c r="R21" s="6"/>
      <c r="U21" s="3">
        <v>-1000</v>
      </c>
      <c r="V21" s="3">
        <f t="shared" si="1"/>
        <v>-6.8978785630244722E-3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B22" s="26"/>
      <c r="C22" s="51">
        <v>40631.561000000002</v>
      </c>
      <c r="D22" s="51"/>
      <c r="E22" s="3">
        <f t="shared" si="2"/>
        <v>-22132.016614301581</v>
      </c>
      <c r="F22" s="6">
        <f t="shared" si="3"/>
        <v>-22132</v>
      </c>
      <c r="G22" s="3">
        <f t="shared" si="4"/>
        <v>-9.6165120048681274E-3</v>
      </c>
      <c r="L22" s="3">
        <f t="shared" si="5"/>
        <v>-9.6165120048681274E-3</v>
      </c>
      <c r="O22" s="6">
        <f t="shared" si="6"/>
        <v>7.0407734657988727E-3</v>
      </c>
      <c r="P22" s="5">
        <f t="shared" si="7"/>
        <v>25613.061000000002</v>
      </c>
      <c r="Q22" s="6">
        <f t="shared" si="8"/>
        <v>2.7746515925129392E-4</v>
      </c>
      <c r="R22" s="6"/>
      <c r="U22" s="3">
        <v>0</v>
      </c>
      <c r="V22" s="3">
        <f t="shared" si="1"/>
        <v>-6.1534491030938634E-3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B23" s="26"/>
      <c r="C23" s="51">
        <v>40652.410000000003</v>
      </c>
      <c r="D23" s="51"/>
      <c r="E23" s="3">
        <f t="shared" si="2"/>
        <v>-22095.996113980782</v>
      </c>
      <c r="F23" s="6">
        <f t="shared" si="3"/>
        <v>-22096</v>
      </c>
      <c r="G23" s="3">
        <f t="shared" si="4"/>
        <v>2.2492639982374385E-3</v>
      </c>
      <c r="L23" s="3">
        <f t="shared" si="5"/>
        <v>2.2492639982374385E-3</v>
      </c>
      <c r="O23" s="6">
        <f t="shared" si="6"/>
        <v>6.9418925676178866E-3</v>
      </c>
      <c r="P23" s="5">
        <f t="shared" si="7"/>
        <v>25633.910000000003</v>
      </c>
      <c r="Q23" s="6">
        <f t="shared" si="8"/>
        <v>2.202076289016559E-5</v>
      </c>
      <c r="R23" s="6"/>
      <c r="U23" s="3">
        <v>1000</v>
      </c>
      <c r="V23" s="3">
        <f t="shared" si="1"/>
        <v>-4.6291162719875002E-3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B24" s="26"/>
      <c r="C24" s="51">
        <v>40655.307999999997</v>
      </c>
      <c r="D24" s="51"/>
      <c r="E24" s="3">
        <f t="shared" si="2"/>
        <v>-22090.989283440736</v>
      </c>
      <c r="F24" s="6">
        <f t="shared" si="3"/>
        <v>-22091</v>
      </c>
      <c r="G24" s="3">
        <f t="shared" si="4"/>
        <v>6.2028439933783375E-3</v>
      </c>
      <c r="L24" s="3">
        <f t="shared" si="5"/>
        <v>6.2028439933783375E-3</v>
      </c>
      <c r="O24" s="6">
        <f t="shared" si="6"/>
        <v>6.9282262415008879E-3</v>
      </c>
      <c r="P24" s="5">
        <f t="shared" si="7"/>
        <v>25636.807999999997</v>
      </c>
      <c r="Q24" s="6">
        <f t="shared" si="8"/>
        <v>5.2617940589132523E-7</v>
      </c>
      <c r="R24" s="6"/>
      <c r="U24" s="3">
        <v>2000</v>
      </c>
      <c r="V24" s="3">
        <f t="shared" si="1"/>
        <v>-2.5172327884770314E-3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B25" s="26"/>
      <c r="C25" s="51">
        <v>40688.300999999999</v>
      </c>
      <c r="D25" s="51"/>
      <c r="E25" s="3">
        <f t="shared" si="2"/>
        <v>-22033.98777895208</v>
      </c>
      <c r="F25" s="6">
        <f t="shared" si="3"/>
        <v>-22034</v>
      </c>
      <c r="G25" s="3">
        <f t="shared" si="4"/>
        <v>7.0736559937358834E-3</v>
      </c>
      <c r="L25" s="3">
        <f t="shared" si="5"/>
        <v>7.0736559937358834E-3</v>
      </c>
      <c r="O25" s="6">
        <f t="shared" si="6"/>
        <v>6.7735995713974102E-3</v>
      </c>
      <c r="P25" s="5">
        <f t="shared" si="7"/>
        <v>25669.800999999999</v>
      </c>
      <c r="Q25" s="6">
        <f t="shared" si="8"/>
        <v>9.0033856586564166E-8</v>
      </c>
      <c r="R25" s="6"/>
      <c r="U25" s="3">
        <v>3000</v>
      </c>
      <c r="V25" s="3">
        <f t="shared" si="1"/>
        <v>-7.4659518144147262E-5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51">
        <v>40692.659</v>
      </c>
      <c r="D26" s="51"/>
      <c r="E26" s="3">
        <f t="shared" si="2"/>
        <v>-22026.458528609233</v>
      </c>
      <c r="F26" s="6">
        <f t="shared" si="3"/>
        <v>-22026.5</v>
      </c>
      <c r="G26" s="3">
        <f t="shared" si="4"/>
        <v>2.4004025995964184E-2</v>
      </c>
      <c r="L26" s="3">
        <f t="shared" si="5"/>
        <v>2.4004025995964184E-2</v>
      </c>
      <c r="O26" s="6">
        <f t="shared" si="6"/>
        <v>6.7534152055647332E-3</v>
      </c>
      <c r="P26" s="5">
        <f t="shared" si="7"/>
        <v>25674.159</v>
      </c>
      <c r="Q26" s="6">
        <f t="shared" si="8"/>
        <v>2.9758357264184597E-4</v>
      </c>
      <c r="R26" s="6"/>
      <c r="U26" s="3">
        <v>4000</v>
      </c>
      <c r="V26" s="3">
        <f t="shared" si="1"/>
        <v>2.407319947949457E-3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B27" s="26"/>
      <c r="C27" s="51">
        <v>41000.288</v>
      </c>
      <c r="D27" s="51"/>
      <c r="E27" s="3">
        <f t="shared" si="2"/>
        <v>-21494.972582367911</v>
      </c>
      <c r="F27" s="6">
        <f t="shared" si="3"/>
        <v>-21495</v>
      </c>
      <c r="G27" s="3">
        <f t="shared" si="4"/>
        <v>1.5869579998252448E-2</v>
      </c>
      <c r="L27" s="3">
        <f t="shared" si="5"/>
        <v>1.5869579998252448E-2</v>
      </c>
      <c r="O27" s="6">
        <f t="shared" si="6"/>
        <v>5.4241180629455259E-3</v>
      </c>
      <c r="P27" s="5">
        <f t="shared" si="7"/>
        <v>25981.788</v>
      </c>
      <c r="Q27" s="6">
        <f t="shared" si="8"/>
        <v>1.0910767504194583E-4</v>
      </c>
      <c r="R27" s="6"/>
      <c r="U27" s="3">
        <v>5000</v>
      </c>
      <c r="V27" s="3">
        <f t="shared" si="1"/>
        <v>4.6371165557098463E-3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B28" s="26"/>
      <c r="C28" s="51">
        <v>41023.430999999997</v>
      </c>
      <c r="D28" s="51"/>
      <c r="E28" s="3">
        <f t="shared" si="2"/>
        <v>-21454.988773124114</v>
      </c>
      <c r="F28" s="6">
        <f t="shared" si="3"/>
        <v>-21455</v>
      </c>
      <c r="G28" s="3">
        <f t="shared" si="4"/>
        <v>6.4982199983205646E-3</v>
      </c>
      <c r="L28" s="3">
        <f t="shared" si="5"/>
        <v>6.4982199983205646E-3</v>
      </c>
      <c r="O28" s="6">
        <f t="shared" si="6"/>
        <v>5.3325512870825743E-3</v>
      </c>
      <c r="P28" s="5">
        <f t="shared" si="7"/>
        <v>26004.930999999997</v>
      </c>
      <c r="Q28" s="6">
        <f t="shared" si="8"/>
        <v>1.3587835443592371E-6</v>
      </c>
      <c r="R28" s="6"/>
      <c r="U28" s="3">
        <v>6000</v>
      </c>
      <c r="V28" s="3">
        <f t="shared" si="1"/>
        <v>6.3569888285208414E-3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B29" s="26"/>
      <c r="C29" s="51">
        <v>41753.31</v>
      </c>
      <c r="D29" s="51"/>
      <c r="E29" s="3">
        <f t="shared" si="2"/>
        <v>-20193.987921589738</v>
      </c>
      <c r="F29" s="6">
        <f t="shared" si="3"/>
        <v>-20194</v>
      </c>
      <c r="G29" s="3">
        <f t="shared" si="4"/>
        <v>6.9910959937260486E-3</v>
      </c>
      <c r="L29" s="3">
        <f t="shared" si="5"/>
        <v>6.9910959937260486E-3</v>
      </c>
      <c r="O29" s="6">
        <f t="shared" si="6"/>
        <v>3.1263517619061487E-3</v>
      </c>
      <c r="P29" s="5">
        <f t="shared" si="7"/>
        <v>26734.809999999998</v>
      </c>
      <c r="Q29" s="6">
        <f t="shared" si="8"/>
        <v>1.4936247977385188E-5</v>
      </c>
      <c r="R29" s="6"/>
      <c r="U29" s="3">
        <v>7000</v>
      </c>
      <c r="V29" s="3">
        <f t="shared" si="1"/>
        <v>7.3732314321725652E-3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B30" s="26"/>
      <c r="C30" s="51">
        <v>41764.307999999997</v>
      </c>
      <c r="D30" s="51"/>
      <c r="E30" s="3">
        <f t="shared" si="2"/>
        <v>-20174.986844198589</v>
      </c>
      <c r="F30" s="6">
        <f t="shared" si="3"/>
        <v>-20175</v>
      </c>
      <c r="G30" s="3">
        <f t="shared" si="4"/>
        <v>7.6146999927004799E-3</v>
      </c>
      <c r="L30" s="3">
        <f t="shared" si="5"/>
        <v>7.6146999927004799E-3</v>
      </c>
      <c r="O30" s="6">
        <f t="shared" si="6"/>
        <v>3.103737382908635E-3</v>
      </c>
      <c r="P30" s="5">
        <f t="shared" si="7"/>
        <v>26745.807999999997</v>
      </c>
      <c r="Q30" s="6">
        <f t="shared" si="8"/>
        <v>2.0348783666940052E-5</v>
      </c>
      <c r="R30" s="6"/>
      <c r="U30" s="3">
        <v>8000</v>
      </c>
      <c r="V30" s="3">
        <f t="shared" si="1"/>
        <v>7.5788633589115089E-3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B31" s="26"/>
      <c r="C31" s="51">
        <v>42139.370999999999</v>
      </c>
      <c r="D31" s="51"/>
      <c r="E31" s="3">
        <f t="shared" si="2"/>
        <v>-19526.99620139473</v>
      </c>
      <c r="F31" s="6">
        <f t="shared" si="3"/>
        <v>-19527</v>
      </c>
      <c r="G31" s="3">
        <f t="shared" si="4"/>
        <v>2.1986679930705577E-3</v>
      </c>
      <c r="L31" s="3">
        <f t="shared" si="5"/>
        <v>2.1986679930705577E-3</v>
      </c>
      <c r="O31" s="6">
        <f t="shared" si="6"/>
        <v>2.5285762308105827E-3</v>
      </c>
      <c r="P31" s="5">
        <f t="shared" si="7"/>
        <v>27120.870999999999</v>
      </c>
      <c r="Q31" s="6">
        <f t="shared" si="8"/>
        <v>1.0883944532872885E-7</v>
      </c>
      <c r="R31" s="6"/>
      <c r="U31" s="3">
        <v>9000</v>
      </c>
      <c r="V31" s="3">
        <f t="shared" si="1"/>
        <v>6.9661583247250265E-3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B32" s="26"/>
      <c r="C32" s="51">
        <v>42444.401400000002</v>
      </c>
      <c r="D32" s="51"/>
      <c r="E32" s="3">
        <f t="shared" si="2"/>
        <v>-18999.999816865413</v>
      </c>
      <c r="F32" s="6">
        <f t="shared" si="3"/>
        <v>-19000</v>
      </c>
      <c r="G32" s="3">
        <f t="shared" si="4"/>
        <v>1.0599999950500205E-4</v>
      </c>
      <c r="J32" s="3">
        <f>G32</f>
        <v>1.0599999950500205E-4</v>
      </c>
      <c r="O32" s="6">
        <f t="shared" si="6"/>
        <v>2.3404660306355525E-3</v>
      </c>
      <c r="P32" s="5">
        <f t="shared" si="7"/>
        <v>27425.901400000002</v>
      </c>
      <c r="Q32" s="6">
        <f t="shared" si="8"/>
        <v>4.992838444276314E-6</v>
      </c>
      <c r="R32" s="6"/>
      <c r="U32" s="3">
        <v>10000</v>
      </c>
      <c r="V32" s="3">
        <f t="shared" si="1"/>
        <v>5.6275497281769449E-3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51">
        <v>42444.401700000002</v>
      </c>
      <c r="D33" s="51"/>
      <c r="E33" s="3">
        <f t="shared" si="2"/>
        <v>-18999.999298559975</v>
      </c>
      <c r="F33" s="6">
        <f t="shared" si="3"/>
        <v>-19000</v>
      </c>
      <c r="G33" s="3">
        <f t="shared" si="4"/>
        <v>4.0599999920232221E-4</v>
      </c>
      <c r="H33" s="3">
        <f>G33</f>
        <v>4.0599999920232221E-4</v>
      </c>
      <c r="O33" s="6">
        <f t="shared" si="6"/>
        <v>2.3404660306355525E-3</v>
      </c>
      <c r="P33" s="5">
        <f t="shared" si="7"/>
        <v>27425.901700000002</v>
      </c>
      <c r="Q33" s="6">
        <f t="shared" si="8"/>
        <v>3.7421588267690317E-6</v>
      </c>
      <c r="R33" s="6"/>
      <c r="U33" s="3">
        <v>11000</v>
      </c>
      <c r="V33" s="3">
        <f t="shared" si="1"/>
        <v>3.7448041754034821E-3</v>
      </c>
    </row>
    <row r="34" spans="1:34" x14ac:dyDescent="0.2">
      <c r="A34" s="65" t="s">
        <v>52</v>
      </c>
      <c r="B34" s="68"/>
      <c r="C34" s="67">
        <v>42462.344299999997</v>
      </c>
      <c r="D34" s="67"/>
      <c r="E34" s="65">
        <f t="shared" si="2"/>
        <v>-18969.000141331537</v>
      </c>
      <c r="F34" s="6">
        <f t="shared" si="3"/>
        <v>-18969</v>
      </c>
      <c r="G34" s="3">
        <f t="shared" si="4"/>
        <v>-8.1804006185848266E-5</v>
      </c>
      <c r="J34" s="3">
        <f>G34</f>
        <v>-8.1804006185848266E-5</v>
      </c>
      <c r="O34" s="6">
        <f t="shared" si="6"/>
        <v>2.3370666848597241E-3</v>
      </c>
      <c r="P34" s="5">
        <f t="shared" si="7"/>
        <v>27443.844299999997</v>
      </c>
      <c r="Q34" s="6">
        <f t="shared" si="8"/>
        <v>5.8509354199992846E-6</v>
      </c>
      <c r="R34" s="6"/>
      <c r="AC34" s="3" t="s">
        <v>51</v>
      </c>
      <c r="AH34" s="3" t="s">
        <v>53</v>
      </c>
    </row>
    <row r="35" spans="1:34" x14ac:dyDescent="0.2">
      <c r="A35" s="65" t="s">
        <v>52</v>
      </c>
      <c r="B35" s="94" t="s">
        <v>88</v>
      </c>
      <c r="C35" s="67">
        <v>42463.500999999997</v>
      </c>
      <c r="D35" s="67"/>
      <c r="E35" s="65">
        <f t="shared" si="2"/>
        <v>-18967.001728327505</v>
      </c>
      <c r="F35" s="6">
        <f t="shared" si="3"/>
        <v>-18967</v>
      </c>
      <c r="G35" s="3">
        <f t="shared" si="4"/>
        <v>-1.0003720090026036E-3</v>
      </c>
      <c r="J35" s="3">
        <f>G35</f>
        <v>-1.0003720090026036E-3</v>
      </c>
      <c r="O35" s="6">
        <f t="shared" si="6"/>
        <v>2.3368761737970712E-3</v>
      </c>
      <c r="P35" s="5">
        <f t="shared" si="7"/>
        <v>27445.000999999997</v>
      </c>
      <c r="Q35" s="6">
        <f t="shared" si="8"/>
        <v>1.1137225433599732E-5</v>
      </c>
      <c r="R35" s="6"/>
      <c r="AC35" s="3" t="s">
        <v>51</v>
      </c>
      <c r="AH35" s="3" t="s">
        <v>53</v>
      </c>
    </row>
    <row r="36" spans="1:34" x14ac:dyDescent="0.2">
      <c r="A36" s="71" t="s">
        <v>52</v>
      </c>
      <c r="B36" s="86" t="s">
        <v>88</v>
      </c>
      <c r="C36" s="71">
        <v>42497.362000000001</v>
      </c>
      <c r="D36" s="71" t="s">
        <v>119</v>
      </c>
      <c r="E36" s="65">
        <f t="shared" si="2"/>
        <v>-18908.500593435543</v>
      </c>
      <c r="F36" s="6">
        <f t="shared" si="3"/>
        <v>-18908.5</v>
      </c>
      <c r="G36" s="3">
        <f t="shared" si="4"/>
        <v>-3.4348600456723943E-4</v>
      </c>
      <c r="J36" s="3">
        <f>G36</f>
        <v>-3.4348600456723943E-4</v>
      </c>
      <c r="O36" s="6">
        <f t="shared" si="6"/>
        <v>2.3328434542640893E-3</v>
      </c>
      <c r="P36" s="5">
        <f t="shared" si="7"/>
        <v>27478.862000000001</v>
      </c>
      <c r="Q36" s="6">
        <f t="shared" si="8"/>
        <v>7.1627393722083931E-6</v>
      </c>
      <c r="R36" s="6"/>
    </row>
    <row r="37" spans="1:34" x14ac:dyDescent="0.2">
      <c r="A37" s="65" t="s">
        <v>40</v>
      </c>
      <c r="B37" s="66"/>
      <c r="C37" s="67">
        <v>42843.773999999998</v>
      </c>
      <c r="D37" s="67"/>
      <c r="E37" s="65">
        <f t="shared" si="2"/>
        <v>-18310.00984773424</v>
      </c>
      <c r="F37" s="6">
        <f t="shared" si="3"/>
        <v>-18310</v>
      </c>
      <c r="G37" s="3">
        <f t="shared" si="4"/>
        <v>-5.6999600055860355E-3</v>
      </c>
      <c r="I37" s="3">
        <f>+G37</f>
        <v>-5.6999600055860355E-3</v>
      </c>
      <c r="O37" s="6">
        <f t="shared" si="6"/>
        <v>2.4581223313894698E-3</v>
      </c>
      <c r="P37" s="5">
        <f t="shared" si="7"/>
        <v>27825.273999999998</v>
      </c>
      <c r="Q37" s="6">
        <f t="shared" si="8"/>
        <v>6.6554307416871717E-5</v>
      </c>
      <c r="R37" s="6"/>
    </row>
    <row r="38" spans="1:34" x14ac:dyDescent="0.2">
      <c r="A38" s="65" t="s">
        <v>40</v>
      </c>
      <c r="B38" s="66"/>
      <c r="C38" s="67">
        <v>42843.781999999999</v>
      </c>
      <c r="D38" s="67"/>
      <c r="E38" s="65">
        <f t="shared" si="2"/>
        <v>-18309.996026255867</v>
      </c>
      <c r="F38" s="6">
        <f t="shared" si="3"/>
        <v>-18310</v>
      </c>
      <c r="G38" s="3">
        <f t="shared" si="4"/>
        <v>2.300039996043779E-3</v>
      </c>
      <c r="I38" s="3">
        <f>+G38</f>
        <v>2.300039996043779E-3</v>
      </c>
      <c r="O38" s="6">
        <f t="shared" si="6"/>
        <v>2.4581223313894698E-3</v>
      </c>
      <c r="P38" s="5">
        <f t="shared" si="7"/>
        <v>27825.281999999999</v>
      </c>
      <c r="Q38" s="6">
        <f t="shared" si="8"/>
        <v>2.4990024748347447E-8</v>
      </c>
      <c r="R38" s="6"/>
    </row>
    <row r="39" spans="1:34" x14ac:dyDescent="0.2">
      <c r="A39" s="65" t="s">
        <v>40</v>
      </c>
      <c r="B39" s="66"/>
      <c r="C39" s="67">
        <v>42843.783000000003</v>
      </c>
      <c r="D39" s="67"/>
      <c r="E39" s="65">
        <f t="shared" si="2"/>
        <v>-18309.994298571066</v>
      </c>
      <c r="F39" s="6">
        <f t="shared" si="3"/>
        <v>-18310</v>
      </c>
      <c r="G39" s="3">
        <f t="shared" si="4"/>
        <v>3.3000399998854846E-3</v>
      </c>
      <c r="I39" s="3">
        <f>+G39</f>
        <v>3.3000399998854846E-3</v>
      </c>
      <c r="O39" s="6">
        <f t="shared" si="6"/>
        <v>2.4581223313894698E-3</v>
      </c>
      <c r="P39" s="5">
        <f t="shared" si="7"/>
        <v>27825.283000000003</v>
      </c>
      <c r="Q39" s="6">
        <f t="shared" si="8"/>
        <v>7.088253605257655E-7</v>
      </c>
      <c r="R39" s="6"/>
    </row>
    <row r="40" spans="1:34" x14ac:dyDescent="0.2">
      <c r="A40" s="65" t="s">
        <v>54</v>
      </c>
      <c r="B40" s="68"/>
      <c r="C40" s="67">
        <v>42866.353000000003</v>
      </c>
      <c r="D40" s="67"/>
      <c r="E40" s="65">
        <f t="shared" si="2"/>
        <v>-18271.000452715612</v>
      </c>
      <c r="F40" s="6">
        <f t="shared" si="3"/>
        <v>-18271</v>
      </c>
      <c r="G40" s="3">
        <f t="shared" si="4"/>
        <v>-2.6203600282315165E-4</v>
      </c>
      <c r="L40" s="3">
        <f>G40</f>
        <v>-2.6203600282315165E-4</v>
      </c>
      <c r="O40" s="6">
        <f t="shared" si="6"/>
        <v>2.4764654018003705E-3</v>
      </c>
      <c r="P40" s="5">
        <f t="shared" si="7"/>
        <v>27847.853000000003</v>
      </c>
      <c r="Q40" s="6">
        <f t="shared" si="8"/>
        <v>7.4993899431250036E-6</v>
      </c>
      <c r="R40" s="6"/>
      <c r="AC40" s="3" t="s">
        <v>49</v>
      </c>
      <c r="AD40" s="3">
        <v>7</v>
      </c>
      <c r="AF40" s="3" t="s">
        <v>42</v>
      </c>
      <c r="AH40" s="3" t="s">
        <v>44</v>
      </c>
    </row>
    <row r="41" spans="1:34" x14ac:dyDescent="0.2">
      <c r="A41" s="65" t="s">
        <v>52</v>
      </c>
      <c r="B41" s="68" t="s">
        <v>88</v>
      </c>
      <c r="C41" s="67">
        <v>42868.38</v>
      </c>
      <c r="D41" s="67"/>
      <c r="E41" s="65">
        <f t="shared" si="2"/>
        <v>-18267.498435633257</v>
      </c>
      <c r="F41" s="6">
        <f t="shared" si="3"/>
        <v>-18267.5</v>
      </c>
      <c r="G41" s="3">
        <f t="shared" si="4"/>
        <v>9.0546999854268506E-4</v>
      </c>
      <c r="J41" s="3">
        <f>G41</f>
        <v>9.0546999854268506E-4</v>
      </c>
      <c r="O41" s="6">
        <f t="shared" si="6"/>
        <v>2.4781702880807884E-3</v>
      </c>
      <c r="P41" s="5">
        <f t="shared" si="7"/>
        <v>27849.879999999997</v>
      </c>
      <c r="Q41" s="6">
        <f t="shared" si="8"/>
        <v>2.4733862007132342E-6</v>
      </c>
      <c r="R41" s="6"/>
      <c r="AC41" s="3" t="s">
        <v>51</v>
      </c>
      <c r="AH41" s="3" t="s">
        <v>53</v>
      </c>
    </row>
    <row r="42" spans="1:34" x14ac:dyDescent="0.2">
      <c r="A42" s="65" t="s">
        <v>40</v>
      </c>
      <c r="B42" s="66"/>
      <c r="C42" s="67">
        <v>43079.936000000002</v>
      </c>
      <c r="D42" s="67"/>
      <c r="E42" s="65">
        <f t="shared" si="2"/>
        <v>-17901.996350839461</v>
      </c>
      <c r="F42" s="6">
        <f t="shared" si="3"/>
        <v>-17902</v>
      </c>
      <c r="G42" s="3">
        <f t="shared" si="4"/>
        <v>2.1121679965290241E-3</v>
      </c>
      <c r="I42" s="3">
        <f>+G42</f>
        <v>2.1121679965290241E-3</v>
      </c>
      <c r="O42" s="6">
        <f t="shared" si="6"/>
        <v>2.7079725815242605E-3</v>
      </c>
      <c r="P42" s="5">
        <f t="shared" si="7"/>
        <v>28061.436000000002</v>
      </c>
      <c r="Q42" s="6">
        <f t="shared" si="8"/>
        <v>3.5498310350134588E-7</v>
      </c>
      <c r="R42" s="6"/>
    </row>
    <row r="43" spans="1:34" x14ac:dyDescent="0.2">
      <c r="A43" s="65" t="s">
        <v>40</v>
      </c>
      <c r="B43" s="66"/>
      <c r="C43" s="67">
        <v>43100.771999999997</v>
      </c>
      <c r="D43" s="67"/>
      <c r="E43" s="65">
        <f t="shared" si="2"/>
        <v>-17865.99831042103</v>
      </c>
      <c r="F43" s="6">
        <f t="shared" si="3"/>
        <v>-17866</v>
      </c>
      <c r="G43" s="3">
        <f t="shared" si="4"/>
        <v>9.7794399334816262E-4</v>
      </c>
      <c r="I43" s="3">
        <f>+G43</f>
        <v>9.7794399334816262E-4</v>
      </c>
      <c r="O43" s="6">
        <f t="shared" si="6"/>
        <v>2.735988703853439E-3</v>
      </c>
      <c r="P43" s="5">
        <f t="shared" si="7"/>
        <v>28082.271999999997</v>
      </c>
      <c r="Q43" s="6">
        <f t="shared" si="8"/>
        <v>3.0907212041355813E-6</v>
      </c>
      <c r="R43" s="6"/>
    </row>
    <row r="44" spans="1:34" x14ac:dyDescent="0.2">
      <c r="A44" s="65" t="s">
        <v>40</v>
      </c>
      <c r="B44" s="66"/>
      <c r="C44" s="67">
        <v>43180.639000000003</v>
      </c>
      <c r="D44" s="67"/>
      <c r="E44" s="65">
        <f t="shared" si="2"/>
        <v>-17728.013308784452</v>
      </c>
      <c r="F44" s="6">
        <f t="shared" si="3"/>
        <v>-17728</v>
      </c>
      <c r="G44" s="3">
        <f t="shared" si="4"/>
        <v>-7.7032479966874234E-3</v>
      </c>
      <c r="I44" s="3">
        <f>+G44</f>
        <v>-7.7032479966874234E-3</v>
      </c>
      <c r="O44" s="6">
        <f t="shared" si="6"/>
        <v>2.8519328547006173E-3</v>
      </c>
      <c r="P44" s="5">
        <f t="shared" si="7"/>
        <v>28162.139000000003</v>
      </c>
      <c r="Q44" s="6">
        <f t="shared" si="8"/>
        <v>1.1141184280550877E-4</v>
      </c>
      <c r="R44" s="6"/>
    </row>
    <row r="45" spans="1:34" x14ac:dyDescent="0.2">
      <c r="A45" s="65" t="s">
        <v>40</v>
      </c>
      <c r="B45" s="68"/>
      <c r="C45" s="67">
        <v>43184.697</v>
      </c>
      <c r="D45" s="67"/>
      <c r="E45" s="65">
        <f t="shared" si="2"/>
        <v>-17721.00236388054</v>
      </c>
      <c r="F45" s="6">
        <f t="shared" si="3"/>
        <v>-17721</v>
      </c>
      <c r="G45" s="3">
        <f t="shared" si="4"/>
        <v>-1.3682360004168004E-3</v>
      </c>
      <c r="I45" s="3">
        <f>+G45</f>
        <v>-1.3682360004168004E-3</v>
      </c>
      <c r="O45" s="6">
        <f t="shared" si="6"/>
        <v>2.8581695598904515E-3</v>
      </c>
      <c r="P45" s="5">
        <f t="shared" si="7"/>
        <v>28166.197</v>
      </c>
      <c r="Q45" s="6">
        <f t="shared" si="8"/>
        <v>1.7862503960196056E-5</v>
      </c>
      <c r="R45" s="6"/>
    </row>
    <row r="46" spans="1:34" x14ac:dyDescent="0.2">
      <c r="A46" s="65" t="s">
        <v>55</v>
      </c>
      <c r="B46" s="68"/>
      <c r="C46" s="67">
        <v>43496.682000000001</v>
      </c>
      <c r="D46" s="67"/>
      <c r="E46" s="65">
        <f t="shared" si="2"/>
        <v>-17181.990622665966</v>
      </c>
      <c r="F46" s="6">
        <f t="shared" si="3"/>
        <v>-17182</v>
      </c>
      <c r="G46" s="3">
        <f t="shared" si="4"/>
        <v>5.4276879964163527E-3</v>
      </c>
      <c r="L46" s="3">
        <f>G46</f>
        <v>5.4276879964163527E-3</v>
      </c>
      <c r="O46" s="6">
        <f t="shared" si="6"/>
        <v>3.4345496347155191E-3</v>
      </c>
      <c r="P46" s="5">
        <f t="shared" si="7"/>
        <v>28478.182000000001</v>
      </c>
      <c r="Q46" s="6">
        <f t="shared" si="8"/>
        <v>3.9726005288834826E-6</v>
      </c>
      <c r="R46" s="6"/>
      <c r="AC46" s="3" t="s">
        <v>49</v>
      </c>
      <c r="AD46" s="3">
        <v>9</v>
      </c>
      <c r="AF46" s="3" t="s">
        <v>42</v>
      </c>
      <c r="AH46" s="3" t="s">
        <v>44</v>
      </c>
    </row>
    <row r="47" spans="1:34" x14ac:dyDescent="0.2">
      <c r="A47" s="65" t="s">
        <v>40</v>
      </c>
      <c r="B47" s="68"/>
      <c r="C47" s="67">
        <v>43820.815000000002</v>
      </c>
      <c r="D47" s="67"/>
      <c r="E47" s="65">
        <f t="shared" si="2"/>
        <v>-16621.990966544345</v>
      </c>
      <c r="F47" s="6">
        <f t="shared" si="3"/>
        <v>-16622</v>
      </c>
      <c r="G47" s="3">
        <f t="shared" si="4"/>
        <v>5.2286479985923506E-3</v>
      </c>
      <c r="I47" s="3">
        <f t="shared" ref="I47:I55" si="9">+G47</f>
        <v>5.2286479985923506E-3</v>
      </c>
      <c r="O47" s="6">
        <f t="shared" si="6"/>
        <v>4.2086187408013655E-3</v>
      </c>
      <c r="P47" s="5">
        <f t="shared" si="7"/>
        <v>28802.315000000002</v>
      </c>
      <c r="Q47" s="6">
        <f t="shared" si="8"/>
        <v>1.0404596867496281E-6</v>
      </c>
      <c r="R47" s="6"/>
    </row>
    <row r="48" spans="1:34" x14ac:dyDescent="0.2">
      <c r="A48" s="65" t="s">
        <v>40</v>
      </c>
      <c r="B48" s="68"/>
      <c r="C48" s="67">
        <v>44191.83</v>
      </c>
      <c r="D48" s="67"/>
      <c r="E48" s="65">
        <f t="shared" si="2"/>
        <v>-15980.993991796444</v>
      </c>
      <c r="F48" s="6">
        <f t="shared" si="3"/>
        <v>-15981</v>
      </c>
      <c r="G48" s="3">
        <f t="shared" si="4"/>
        <v>3.4776039974531159E-3</v>
      </c>
      <c r="I48" s="3">
        <f t="shared" si="9"/>
        <v>3.4776039974531159E-3</v>
      </c>
      <c r="O48" s="6">
        <f t="shared" si="6"/>
        <v>5.2571993457931976E-3</v>
      </c>
      <c r="P48" s="5">
        <f t="shared" si="7"/>
        <v>29173.33</v>
      </c>
      <c r="Q48" s="6">
        <f t="shared" si="8"/>
        <v>3.166959603833657E-6</v>
      </c>
      <c r="R48" s="6"/>
    </row>
    <row r="49" spans="1:34" x14ac:dyDescent="0.2">
      <c r="A49" s="65" t="s">
        <v>40</v>
      </c>
      <c r="B49" s="68"/>
      <c r="C49" s="67">
        <v>44238.714</v>
      </c>
      <c r="D49" s="67"/>
      <c r="E49" s="65">
        <f t="shared" si="2"/>
        <v>-15899.993217800567</v>
      </c>
      <c r="F49" s="6">
        <f t="shared" si="3"/>
        <v>-15900</v>
      </c>
      <c r="G49" s="3">
        <f t="shared" si="4"/>
        <v>3.9255999945453368E-3</v>
      </c>
      <c r="I49" s="3">
        <f t="shared" si="9"/>
        <v>3.9255999945453368E-3</v>
      </c>
      <c r="O49" s="6">
        <f t="shared" si="6"/>
        <v>5.3986064218196367E-3</v>
      </c>
      <c r="P49" s="5">
        <f t="shared" si="7"/>
        <v>29220.214</v>
      </c>
      <c r="Q49" s="6">
        <f t="shared" si="8"/>
        <v>2.1697479347913975E-6</v>
      </c>
      <c r="R49" s="6"/>
    </row>
    <row r="50" spans="1:34" x14ac:dyDescent="0.2">
      <c r="A50" s="65" t="s">
        <v>40</v>
      </c>
      <c r="B50" s="68"/>
      <c r="C50" s="67">
        <v>44576.741999999998</v>
      </c>
      <c r="D50" s="67"/>
      <c r="E50" s="65">
        <f t="shared" si="2"/>
        <v>-15315.987381432542</v>
      </c>
      <c r="F50" s="6">
        <f t="shared" si="3"/>
        <v>-15316</v>
      </c>
      <c r="G50" s="3">
        <f t="shared" si="4"/>
        <v>7.303743994270917E-3</v>
      </c>
      <c r="I50" s="3">
        <f t="shared" si="9"/>
        <v>7.303743994270917E-3</v>
      </c>
      <c r="O50" s="6">
        <f t="shared" si="6"/>
        <v>6.4526625448894509E-3</v>
      </c>
      <c r="P50" s="5">
        <f t="shared" si="7"/>
        <v>29558.241999999998</v>
      </c>
      <c r="Q50" s="6">
        <f t="shared" si="8"/>
        <v>7.243396334812571E-7</v>
      </c>
      <c r="R50" s="6"/>
    </row>
    <row r="51" spans="1:34" x14ac:dyDescent="0.2">
      <c r="A51" s="65" t="s">
        <v>40</v>
      </c>
      <c r="B51" s="68"/>
      <c r="C51" s="67">
        <v>44627.682999999997</v>
      </c>
      <c r="D51" s="67"/>
      <c r="E51" s="65">
        <f t="shared" si="2"/>
        <v>-15227.977390217544</v>
      </c>
      <c r="F51" s="6">
        <f t="shared" si="3"/>
        <v>-15228</v>
      </c>
      <c r="G51" s="3">
        <f t="shared" si="4"/>
        <v>1.3086751998343971E-2</v>
      </c>
      <c r="I51" s="3">
        <f t="shared" si="9"/>
        <v>1.3086751998343971E-2</v>
      </c>
      <c r="O51" s="6">
        <f t="shared" si="6"/>
        <v>6.6145413368073093E-3</v>
      </c>
      <c r="P51" s="5">
        <f t="shared" si="7"/>
        <v>29609.182999999997</v>
      </c>
      <c r="Q51" s="6">
        <f t="shared" si="8"/>
        <v>4.1889510847308829E-5</v>
      </c>
      <c r="R51" s="6"/>
    </row>
    <row r="52" spans="1:34" x14ac:dyDescent="0.2">
      <c r="A52" s="65" t="s">
        <v>40</v>
      </c>
      <c r="B52" s="66"/>
      <c r="C52" s="67">
        <v>44634.63</v>
      </c>
      <c r="D52" s="67"/>
      <c r="E52" s="65">
        <f t="shared" si="2"/>
        <v>-15215.975163936737</v>
      </c>
      <c r="F52" s="6">
        <f t="shared" si="3"/>
        <v>-15216</v>
      </c>
      <c r="G52" s="3">
        <f t="shared" si="4"/>
        <v>1.4375343998835888E-2</v>
      </c>
      <c r="I52" s="3">
        <f t="shared" si="9"/>
        <v>1.4375343998835888E-2</v>
      </c>
      <c r="O52" s="6">
        <f t="shared" si="6"/>
        <v>6.6366366048402573E-3</v>
      </c>
      <c r="P52" s="5">
        <f t="shared" si="7"/>
        <v>29616.129999999997</v>
      </c>
      <c r="Q52" s="6">
        <f t="shared" si="8"/>
        <v>5.988759212988264E-5</v>
      </c>
      <c r="R52" s="6"/>
    </row>
    <row r="53" spans="1:34" x14ac:dyDescent="0.2">
      <c r="A53" s="65" t="s">
        <v>40</v>
      </c>
      <c r="B53" s="66"/>
      <c r="C53" s="67">
        <v>45012.591</v>
      </c>
      <c r="D53" s="67"/>
      <c r="E53" s="65">
        <f t="shared" ref="E53:E84" si="10">(C53-C$7)/C$8</f>
        <v>-14562.977690592817</v>
      </c>
      <c r="F53" s="6">
        <f t="shared" ref="F53:F84" si="11">ROUND(2*E53,0)/2</f>
        <v>-14563</v>
      </c>
      <c r="G53" s="3">
        <f t="shared" ref="G53:G84" si="12">C53-(C$7+F53*C$8)</f>
        <v>1.2912891994346865E-2</v>
      </c>
      <c r="I53" s="3">
        <f t="shared" si="9"/>
        <v>1.2912891994346865E-2</v>
      </c>
      <c r="O53" s="6">
        <f t="shared" ref="O53:O84" si="13">R$2+R$3*F53+R$4*F53^2+R$5*SIN(RADIANS(R$6*F53+R$7))</f>
        <v>7.8302337035338985E-3</v>
      </c>
      <c r="P53" s="5">
        <f t="shared" ref="P53:P84" si="14">C53-15018.5</f>
        <v>29994.091</v>
      </c>
      <c r="Q53" s="6">
        <f t="shared" ref="Q53:Q84" si="15">+(G53-O53)^2</f>
        <v>2.5833415301169781E-5</v>
      </c>
      <c r="R53" s="6"/>
    </row>
    <row r="54" spans="1:34" x14ac:dyDescent="0.2">
      <c r="A54" s="65" t="s">
        <v>40</v>
      </c>
      <c r="B54" s="66"/>
      <c r="C54" s="67">
        <v>45042.686999999998</v>
      </c>
      <c r="D54" s="67"/>
      <c r="E54" s="65">
        <f t="shared" si="10"/>
        <v>-14510.98128895943</v>
      </c>
      <c r="F54" s="6">
        <f t="shared" si="11"/>
        <v>-14511</v>
      </c>
      <c r="G54" s="3">
        <f t="shared" si="12"/>
        <v>1.0830123996129259E-2</v>
      </c>
      <c r="I54" s="3">
        <f t="shared" si="9"/>
        <v>1.0830123996129259E-2</v>
      </c>
      <c r="O54" s="6">
        <f t="shared" si="13"/>
        <v>7.9232416423208191E-3</v>
      </c>
      <c r="P54" s="5">
        <f t="shared" si="14"/>
        <v>30024.186999999998</v>
      </c>
      <c r="Q54" s="6">
        <f t="shared" si="15"/>
        <v>8.4499650188828984E-6</v>
      </c>
      <c r="R54" s="6"/>
    </row>
    <row r="55" spans="1:34" x14ac:dyDescent="0.2">
      <c r="A55" s="65" t="s">
        <v>40</v>
      </c>
      <c r="B55" s="66"/>
      <c r="C55" s="67">
        <v>45060.625999999997</v>
      </c>
      <c r="D55" s="67"/>
      <c r="E55" s="65">
        <f t="shared" si="10"/>
        <v>-14479.988351396254</v>
      </c>
      <c r="F55" s="6">
        <f t="shared" si="11"/>
        <v>-14480</v>
      </c>
      <c r="G55" s="3">
        <f t="shared" si="12"/>
        <v>6.742319994373247E-3</v>
      </c>
      <c r="I55" s="3">
        <f t="shared" si="9"/>
        <v>6.742319994373247E-3</v>
      </c>
      <c r="O55" s="6">
        <f t="shared" si="13"/>
        <v>7.9784525716102631E-3</v>
      </c>
      <c r="P55" s="5">
        <f t="shared" si="14"/>
        <v>30042.125999999997</v>
      </c>
      <c r="Q55" s="6">
        <f t="shared" si="15"/>
        <v>1.5280237485066273E-6</v>
      </c>
      <c r="R55" s="6"/>
    </row>
    <row r="56" spans="1:34" x14ac:dyDescent="0.2">
      <c r="A56" s="65" t="s">
        <v>57</v>
      </c>
      <c r="B56" s="68"/>
      <c r="C56" s="67">
        <v>45404.440300000002</v>
      </c>
      <c r="D56" s="67"/>
      <c r="E56" s="65">
        <f t="shared" si="10"/>
        <v>-13885.985612490625</v>
      </c>
      <c r="F56" s="6">
        <f t="shared" si="11"/>
        <v>-13886</v>
      </c>
      <c r="G56" s="3">
        <f t="shared" si="12"/>
        <v>8.3276239965925924E-3</v>
      </c>
      <c r="M56" s="3">
        <f>G56</f>
        <v>8.3276239965925924E-3</v>
      </c>
      <c r="O56" s="6">
        <f t="shared" si="13"/>
        <v>8.9903301188013207E-3</v>
      </c>
      <c r="P56" s="5">
        <f t="shared" si="14"/>
        <v>30385.940300000002</v>
      </c>
      <c r="Q56" s="6">
        <f t="shared" si="15"/>
        <v>4.3917940441292989E-7</v>
      </c>
      <c r="R56" s="6"/>
      <c r="AC56" s="3" t="s">
        <v>56</v>
      </c>
      <c r="AH56" s="3" t="s">
        <v>53</v>
      </c>
    </row>
    <row r="57" spans="1:34" x14ac:dyDescent="0.2">
      <c r="A57" s="65" t="s">
        <v>40</v>
      </c>
      <c r="B57" s="66"/>
      <c r="C57" s="67">
        <v>45405.618999999999</v>
      </c>
      <c r="D57" s="67"/>
      <c r="E57" s="65">
        <f t="shared" si="10"/>
        <v>-13883.949190421079</v>
      </c>
      <c r="F57" s="6">
        <f t="shared" si="11"/>
        <v>-13884</v>
      </c>
      <c r="G57" s="3">
        <f t="shared" si="12"/>
        <v>2.9409055998257827E-2</v>
      </c>
      <c r="I57" s="3">
        <f>+G57</f>
        <v>2.9409055998257827E-2</v>
      </c>
      <c r="O57" s="6">
        <f t="shared" si="13"/>
        <v>8.9935544509495702E-3</v>
      </c>
      <c r="P57" s="5">
        <f t="shared" si="14"/>
        <v>30387.118999999999</v>
      </c>
      <c r="Q57" s="6">
        <f t="shared" si="15"/>
        <v>4.1679270342814584E-4</v>
      </c>
      <c r="R57" s="6"/>
    </row>
    <row r="58" spans="1:34" x14ac:dyDescent="0.2">
      <c r="A58" s="65" t="s">
        <v>57</v>
      </c>
      <c r="B58" s="68"/>
      <c r="C58" s="67">
        <v>45407.330999999998</v>
      </c>
      <c r="D58" s="67"/>
      <c r="E58" s="65">
        <f t="shared" si="10"/>
        <v>-13880.99139404959</v>
      </c>
      <c r="F58" s="6">
        <f t="shared" si="11"/>
        <v>-13881</v>
      </c>
      <c r="G58" s="3">
        <f t="shared" si="12"/>
        <v>4.9812039942480624E-3</v>
      </c>
      <c r="M58" s="3">
        <f>G58</f>
        <v>4.9812039942480624E-3</v>
      </c>
      <c r="O58" s="6">
        <f t="shared" si="13"/>
        <v>8.9983882407725663E-3</v>
      </c>
      <c r="P58" s="5">
        <f t="shared" si="14"/>
        <v>30388.830999999998</v>
      </c>
      <c r="Q58" s="6">
        <f t="shared" si="15"/>
        <v>1.6137769270524646E-5</v>
      </c>
      <c r="R58" s="6"/>
      <c r="AC58" s="3" t="s">
        <v>49</v>
      </c>
      <c r="AH58" s="3" t="s">
        <v>53</v>
      </c>
    </row>
    <row r="59" spans="1:34" x14ac:dyDescent="0.2">
      <c r="A59" s="65" t="s">
        <v>57</v>
      </c>
      <c r="B59" s="68"/>
      <c r="C59" s="67">
        <v>45407.332000000002</v>
      </c>
      <c r="D59" s="67"/>
      <c r="E59" s="65">
        <f t="shared" si="10"/>
        <v>-13880.989666364787</v>
      </c>
      <c r="F59" s="6">
        <f t="shared" si="11"/>
        <v>-13881</v>
      </c>
      <c r="G59" s="3">
        <f t="shared" si="12"/>
        <v>5.981203998089768E-3</v>
      </c>
      <c r="M59" s="3">
        <f>G59</f>
        <v>5.981203998089768E-3</v>
      </c>
      <c r="O59" s="6">
        <f t="shared" si="13"/>
        <v>8.9983882407725663E-3</v>
      </c>
      <c r="P59" s="5">
        <f t="shared" si="14"/>
        <v>30388.832000000002</v>
      </c>
      <c r="Q59" s="6">
        <f t="shared" si="15"/>
        <v>9.1034007542933715E-6</v>
      </c>
      <c r="R59" s="6"/>
      <c r="AC59" s="3" t="s">
        <v>49</v>
      </c>
      <c r="AH59" s="3" t="s">
        <v>53</v>
      </c>
    </row>
    <row r="60" spans="1:34" x14ac:dyDescent="0.2">
      <c r="A60" s="65" t="s">
        <v>57</v>
      </c>
      <c r="B60" s="68"/>
      <c r="C60" s="67">
        <v>45407.334999999999</v>
      </c>
      <c r="D60" s="67"/>
      <c r="E60" s="65">
        <f t="shared" si="10"/>
        <v>-13880.984483310402</v>
      </c>
      <c r="F60" s="6">
        <f t="shared" si="11"/>
        <v>-13881</v>
      </c>
      <c r="G60" s="3">
        <f t="shared" si="12"/>
        <v>8.9812039950629696E-3</v>
      </c>
      <c r="M60" s="3">
        <f>G60</f>
        <v>8.9812039950629696E-3</v>
      </c>
      <c r="O60" s="6">
        <f t="shared" si="13"/>
        <v>8.9983882407725663E-3</v>
      </c>
      <c r="P60" s="5">
        <f t="shared" si="14"/>
        <v>30388.834999999999</v>
      </c>
      <c r="Q60" s="6">
        <f t="shared" si="15"/>
        <v>2.9529830060779311E-10</v>
      </c>
      <c r="R60" s="6"/>
      <c r="AC60" s="3" t="s">
        <v>49</v>
      </c>
      <c r="AH60" s="3" t="s">
        <v>53</v>
      </c>
    </row>
    <row r="61" spans="1:34" x14ac:dyDescent="0.2">
      <c r="A61" s="65" t="s">
        <v>40</v>
      </c>
      <c r="B61" s="66"/>
      <c r="C61" s="67">
        <v>45416.59</v>
      </c>
      <c r="D61" s="67"/>
      <c r="E61" s="65">
        <f t="shared" si="10"/>
        <v>-13864.994760519436</v>
      </c>
      <c r="F61" s="6">
        <f t="shared" si="11"/>
        <v>-13865</v>
      </c>
      <c r="G61" s="3">
        <f t="shared" si="12"/>
        <v>3.0326599953696132E-3</v>
      </c>
      <c r="I61" s="3">
        <f>+G61</f>
        <v>3.0326599953696132E-3</v>
      </c>
      <c r="O61" s="6">
        <f t="shared" si="13"/>
        <v>9.0241132788655976E-3</v>
      </c>
      <c r="P61" s="5">
        <f t="shared" si="14"/>
        <v>30398.089999999997</v>
      </c>
      <c r="Q61" s="6">
        <f t="shared" si="15"/>
        <v>3.5897512448314813E-5</v>
      </c>
      <c r="R61" s="6"/>
    </row>
    <row r="62" spans="1:34" x14ac:dyDescent="0.2">
      <c r="A62" s="65" t="s">
        <v>40</v>
      </c>
      <c r="B62" s="66"/>
      <c r="C62" s="67">
        <v>45762.732000000004</v>
      </c>
      <c r="D62" s="67"/>
      <c r="E62" s="65">
        <f t="shared" si="10"/>
        <v>-13266.970489713152</v>
      </c>
      <c r="F62" s="6">
        <f t="shared" si="11"/>
        <v>-13267</v>
      </c>
      <c r="G62" s="3">
        <f t="shared" si="12"/>
        <v>1.7080828001780901E-2</v>
      </c>
      <c r="I62" s="3">
        <f>+G62</f>
        <v>1.7080828001780901E-2</v>
      </c>
      <c r="O62" s="6">
        <f t="shared" si="13"/>
        <v>9.9091643761976284E-3</v>
      </c>
      <c r="P62" s="5">
        <f t="shared" si="14"/>
        <v>30744.232000000004</v>
      </c>
      <c r="Q62" s="6">
        <f t="shared" si="15"/>
        <v>5.1432759158514214E-5</v>
      </c>
      <c r="R62" s="6"/>
    </row>
    <row r="63" spans="1:34" x14ac:dyDescent="0.2">
      <c r="A63" s="65" t="s">
        <v>59</v>
      </c>
      <c r="B63" s="68"/>
      <c r="C63" s="67">
        <v>46164.417000000001</v>
      </c>
      <c r="D63" s="67"/>
      <c r="E63" s="65">
        <f t="shared" si="10"/>
        <v>-12572.985422258709</v>
      </c>
      <c r="F63" s="6">
        <f t="shared" si="11"/>
        <v>-12573</v>
      </c>
      <c r="G63" s="3">
        <f t="shared" si="12"/>
        <v>8.4377320017665625E-3</v>
      </c>
      <c r="L63" s="3">
        <f>G63</f>
        <v>8.4377320017665625E-3</v>
      </c>
      <c r="O63" s="6">
        <f t="shared" si="13"/>
        <v>1.0702792441278104E-2</v>
      </c>
      <c r="P63" s="5">
        <f t="shared" si="14"/>
        <v>31145.917000000001</v>
      </c>
      <c r="Q63" s="6">
        <f t="shared" si="15"/>
        <v>5.1304987946402154E-6</v>
      </c>
      <c r="R63" s="6"/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65" t="s">
        <v>40</v>
      </c>
      <c r="B64" s="66"/>
      <c r="C64" s="67">
        <v>46413.881999999998</v>
      </c>
      <c r="D64" s="67"/>
      <c r="E64" s="65">
        <f t="shared" si="10"/>
        <v>-12141.988534517019</v>
      </c>
      <c r="F64" s="6">
        <f t="shared" si="11"/>
        <v>-12142</v>
      </c>
      <c r="G64" s="3">
        <f t="shared" si="12"/>
        <v>6.636327991145663E-3</v>
      </c>
      <c r="I64" s="3">
        <f>+G64</f>
        <v>6.636327991145663E-3</v>
      </c>
      <c r="O64" s="6">
        <f t="shared" si="13"/>
        <v>1.104013587016249E-2</v>
      </c>
      <c r="P64" s="5">
        <f t="shared" si="14"/>
        <v>31395.381999999998</v>
      </c>
      <c r="Q64" s="6">
        <f t="shared" si="15"/>
        <v>1.9393523835290685E-5</v>
      </c>
      <c r="R64" s="6"/>
    </row>
    <row r="65" spans="1:34" x14ac:dyDescent="0.2">
      <c r="A65" s="65" t="s">
        <v>40</v>
      </c>
      <c r="B65" s="66"/>
      <c r="C65" s="67">
        <v>46441.665000000001</v>
      </c>
      <c r="D65" s="67"/>
      <c r="E65" s="65">
        <f t="shared" si="10"/>
        <v>-12093.988267817767</v>
      </c>
      <c r="F65" s="6">
        <f t="shared" si="11"/>
        <v>-12094</v>
      </c>
      <c r="G65" s="3">
        <f t="shared" si="12"/>
        <v>6.7906959957326762E-3</v>
      </c>
      <c r="I65" s="3">
        <f>+G65</f>
        <v>6.7906959957326762E-3</v>
      </c>
      <c r="O65" s="6">
        <f t="shared" si="13"/>
        <v>1.1069539660802123E-2</v>
      </c>
      <c r="P65" s="5">
        <f t="shared" si="14"/>
        <v>31423.165000000001</v>
      </c>
      <c r="Q65" s="6">
        <f t="shared" si="15"/>
        <v>1.8308503110104936E-5</v>
      </c>
      <c r="R65" s="6"/>
    </row>
    <row r="66" spans="1:34" x14ac:dyDescent="0.2">
      <c r="A66" s="65" t="s">
        <v>40</v>
      </c>
      <c r="B66" s="66"/>
      <c r="C66" s="67">
        <v>46496.66</v>
      </c>
      <c r="D66" s="67"/>
      <c r="E66" s="65">
        <f t="shared" si="10"/>
        <v>-11998.974242438031</v>
      </c>
      <c r="F66" s="6">
        <f t="shared" si="11"/>
        <v>-11999</v>
      </c>
      <c r="G66" s="3">
        <f t="shared" si="12"/>
        <v>1.4908716002537403E-2</v>
      </c>
      <c r="I66" s="3">
        <f>+G66</f>
        <v>1.4908716002537403E-2</v>
      </c>
      <c r="O66" s="6">
        <f t="shared" si="13"/>
        <v>1.1122716411894142E-2</v>
      </c>
      <c r="P66" s="5">
        <f t="shared" si="14"/>
        <v>31478.160000000003</v>
      </c>
      <c r="Q66" s="6">
        <f t="shared" si="15"/>
        <v>1.4333792900350945E-5</v>
      </c>
      <c r="R66" s="6"/>
    </row>
    <row r="67" spans="1:34" x14ac:dyDescent="0.2">
      <c r="A67" s="65" t="s">
        <v>60</v>
      </c>
      <c r="B67" s="68"/>
      <c r="C67" s="67">
        <v>46505.330999999998</v>
      </c>
      <c r="D67" s="67"/>
      <c r="E67" s="65">
        <f t="shared" si="10"/>
        <v>-11983.993487568187</v>
      </c>
      <c r="F67" s="6">
        <f t="shared" si="11"/>
        <v>-11984</v>
      </c>
      <c r="G67" s="3">
        <f t="shared" si="12"/>
        <v>3.7694559941883199E-3</v>
      </c>
      <c r="L67" s="3">
        <f>G67</f>
        <v>3.7694559941883199E-3</v>
      </c>
      <c r="O67" s="6">
        <f t="shared" si="13"/>
        <v>1.1130497347877391E-2</v>
      </c>
      <c r="P67" s="5">
        <f t="shared" si="14"/>
        <v>31486.830999999998</v>
      </c>
      <c r="Q67" s="6">
        <f t="shared" si="15"/>
        <v>5.4184929810720641E-5</v>
      </c>
      <c r="R67" s="6"/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65" t="s">
        <v>40</v>
      </c>
      <c r="B68" s="66"/>
      <c r="C68" s="67">
        <v>46804.591999999997</v>
      </c>
      <c r="D68" s="67"/>
      <c r="E68" s="65">
        <f t="shared" si="10"/>
        <v>-11466.964807703405</v>
      </c>
      <c r="F68" s="6">
        <f t="shared" si="11"/>
        <v>-11467</v>
      </c>
      <c r="G68" s="3">
        <f t="shared" si="12"/>
        <v>2.0369627993204631E-2</v>
      </c>
      <c r="I68" s="3">
        <f>+G68</f>
        <v>2.0369627993204631E-2</v>
      </c>
      <c r="O68" s="6">
        <f t="shared" si="13"/>
        <v>1.1292658176336162E-2</v>
      </c>
      <c r="P68" s="5">
        <f t="shared" si="14"/>
        <v>31786.091999999997</v>
      </c>
      <c r="Q68" s="6">
        <f t="shared" si="15"/>
        <v>8.2391381056341216E-5</v>
      </c>
      <c r="R68" s="6"/>
    </row>
    <row r="69" spans="1:34" x14ac:dyDescent="0.2">
      <c r="A69" s="65" t="s">
        <v>40</v>
      </c>
      <c r="B69" s="66"/>
      <c r="C69" s="67">
        <v>46820.786999999997</v>
      </c>
      <c r="D69" s="67"/>
      <c r="E69" s="65">
        <f t="shared" si="10"/>
        <v>-11438.984952425204</v>
      </c>
      <c r="F69" s="6">
        <f t="shared" si="11"/>
        <v>-11439</v>
      </c>
      <c r="G69" s="3">
        <f t="shared" si="12"/>
        <v>8.7096759962150827E-3</v>
      </c>
      <c r="I69" s="3">
        <f>+G69</f>
        <v>8.7096759962150827E-3</v>
      </c>
      <c r="O69" s="6">
        <f t="shared" si="13"/>
        <v>1.1295410136374575E-2</v>
      </c>
      <c r="P69" s="5">
        <f t="shared" si="14"/>
        <v>31802.286999999997</v>
      </c>
      <c r="Q69" s="6">
        <f t="shared" si="15"/>
        <v>6.6860210435863503E-6</v>
      </c>
      <c r="R69" s="6"/>
    </row>
    <row r="70" spans="1:34" x14ac:dyDescent="0.2">
      <c r="A70" s="65" t="s">
        <v>40</v>
      </c>
      <c r="B70" s="66"/>
      <c r="C70" s="67">
        <v>47161.722999999998</v>
      </c>
      <c r="D70" s="67"/>
      <c r="E70" s="65">
        <f t="shared" si="10"/>
        <v>-10849.955008669151</v>
      </c>
      <c r="F70" s="6">
        <f t="shared" si="11"/>
        <v>-10850</v>
      </c>
      <c r="G70" s="3">
        <f t="shared" si="12"/>
        <v>2.604139999311883E-2</v>
      </c>
      <c r="I70" s="3">
        <f>+G70</f>
        <v>2.604139999311883E-2</v>
      </c>
      <c r="O70" s="6">
        <f t="shared" si="13"/>
        <v>1.120448909645368E-2</v>
      </c>
      <c r="P70" s="5">
        <f t="shared" si="14"/>
        <v>32143.222999999998</v>
      </c>
      <c r="Q70" s="6">
        <f t="shared" si="15"/>
        <v>2.2013392495558108E-4</v>
      </c>
      <c r="R70" s="6"/>
    </row>
    <row r="71" spans="1:34" x14ac:dyDescent="0.2">
      <c r="A71" s="65" t="s">
        <v>40</v>
      </c>
      <c r="B71" s="66"/>
      <c r="C71" s="67">
        <v>47197.595999999998</v>
      </c>
      <c r="D71" s="67"/>
      <c r="E71" s="65">
        <f t="shared" si="10"/>
        <v>-10787.977771966776</v>
      </c>
      <c r="F71" s="6">
        <f t="shared" si="11"/>
        <v>-10788</v>
      </c>
      <c r="G71" s="3">
        <f t="shared" si="12"/>
        <v>1.286579199222615E-2</v>
      </c>
      <c r="I71" s="3">
        <f>+G71</f>
        <v>1.286579199222615E-2</v>
      </c>
      <c r="O71" s="6">
        <f t="shared" si="13"/>
        <v>1.117818303601863E-2</v>
      </c>
      <c r="P71" s="5">
        <f t="shared" si="14"/>
        <v>32179.095999999998</v>
      </c>
      <c r="Q71" s="6">
        <f t="shared" si="15"/>
        <v>2.8480239890718337E-6</v>
      </c>
      <c r="R71" s="6"/>
    </row>
    <row r="72" spans="1:34" x14ac:dyDescent="0.2">
      <c r="A72" s="65" t="s">
        <v>61</v>
      </c>
      <c r="B72" s="68"/>
      <c r="C72" s="67">
        <v>47207.42</v>
      </c>
      <c r="D72" s="67"/>
      <c r="E72" s="65">
        <f t="shared" si="10"/>
        <v>-10771.004996526635</v>
      </c>
      <c r="F72" s="6">
        <f t="shared" si="11"/>
        <v>-10771</v>
      </c>
      <c r="G72" s="3">
        <f t="shared" si="12"/>
        <v>-2.8920360055053607E-3</v>
      </c>
      <c r="L72" s="3">
        <f t="shared" ref="L72:L78" si="16">G72</f>
        <v>-2.8920360055053607E-3</v>
      </c>
      <c r="O72" s="6">
        <f t="shared" si="13"/>
        <v>1.1170409085293233E-2</v>
      </c>
      <c r="P72" s="5">
        <f t="shared" si="14"/>
        <v>32188.92</v>
      </c>
      <c r="Q72" s="6">
        <f t="shared" si="15"/>
        <v>1.9775236193172549E-4</v>
      </c>
      <c r="R72" s="6"/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65" t="s">
        <v>63</v>
      </c>
      <c r="B73" s="68"/>
      <c r="C73" s="67">
        <v>47207.44</v>
      </c>
      <c r="D73" s="67"/>
      <c r="E73" s="65">
        <f t="shared" si="10"/>
        <v>-10770.9704428307</v>
      </c>
      <c r="F73" s="6">
        <f t="shared" si="11"/>
        <v>-10771</v>
      </c>
      <c r="G73" s="3">
        <f t="shared" si="12"/>
        <v>1.7107963998569176E-2</v>
      </c>
      <c r="L73" s="3">
        <f t="shared" si="16"/>
        <v>1.7107963998569176E-2</v>
      </c>
      <c r="O73" s="6">
        <f t="shared" si="13"/>
        <v>1.1170409085293233E-2</v>
      </c>
      <c r="P73" s="5">
        <f t="shared" si="14"/>
        <v>32188.940000000002</v>
      </c>
      <c r="Q73" s="6">
        <f t="shared" si="15"/>
        <v>3.525455834816728E-5</v>
      </c>
      <c r="R73" s="6"/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65" t="s">
        <v>63</v>
      </c>
      <c r="B74" s="68"/>
      <c r="C74" s="67">
        <v>47210.326999999997</v>
      </c>
      <c r="D74" s="67"/>
      <c r="E74" s="65">
        <f t="shared" si="10"/>
        <v>-10765.982616823412</v>
      </c>
      <c r="F74" s="6">
        <f t="shared" si="11"/>
        <v>-10766</v>
      </c>
      <c r="G74" s="3">
        <f t="shared" si="12"/>
        <v>1.0061543995107058E-2</v>
      </c>
      <c r="L74" s="3">
        <f t="shared" si="16"/>
        <v>1.0061543995107058E-2</v>
      </c>
      <c r="O74" s="6">
        <f t="shared" si="13"/>
        <v>1.1168076663885872E-2</v>
      </c>
      <c r="P74" s="5">
        <f t="shared" si="14"/>
        <v>32191.826999999997</v>
      </c>
      <c r="Q74" s="6">
        <f t="shared" si="15"/>
        <v>1.2244145470747642E-6</v>
      </c>
      <c r="R74" s="6"/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65" t="s">
        <v>63</v>
      </c>
      <c r="B75" s="68"/>
      <c r="C75" s="67">
        <v>47214.379000000001</v>
      </c>
      <c r="D75" s="67"/>
      <c r="E75" s="65">
        <f t="shared" si="10"/>
        <v>-10758.982038028267</v>
      </c>
      <c r="F75" s="6">
        <f t="shared" si="11"/>
        <v>-10759</v>
      </c>
      <c r="G75" s="3">
        <f t="shared" si="12"/>
        <v>1.0396555997431278E-2</v>
      </c>
      <c r="L75" s="3">
        <f t="shared" si="16"/>
        <v>1.0396555997431278E-2</v>
      </c>
      <c r="O75" s="6">
        <f t="shared" si="13"/>
        <v>1.1164776169853024E-2</v>
      </c>
      <c r="P75" s="5">
        <f t="shared" si="14"/>
        <v>32195.879000000001</v>
      </c>
      <c r="Q75" s="6">
        <f t="shared" si="15"/>
        <v>5.9016223331569605E-7</v>
      </c>
      <c r="R75" s="6"/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65" t="s">
        <v>61</v>
      </c>
      <c r="B76" s="68"/>
      <c r="C76" s="67">
        <v>47232.330999999998</v>
      </c>
      <c r="D76" s="67"/>
      <c r="E76" s="65">
        <f t="shared" si="10"/>
        <v>-10727.966640562739</v>
      </c>
      <c r="F76" s="6">
        <f t="shared" si="11"/>
        <v>-10728</v>
      </c>
      <c r="G76" s="3">
        <f t="shared" si="12"/>
        <v>1.9308751994685736E-2</v>
      </c>
      <c r="L76" s="3">
        <f t="shared" si="16"/>
        <v>1.9308751994685736E-2</v>
      </c>
      <c r="O76" s="6">
        <f t="shared" si="13"/>
        <v>1.1149667348478628E-2</v>
      </c>
      <c r="P76" s="5">
        <f t="shared" si="14"/>
        <v>32213.830999999998</v>
      </c>
      <c r="Q76" s="6">
        <f t="shared" si="15"/>
        <v>6.6570662263972565E-5</v>
      </c>
      <c r="R76" s="6"/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65" t="s">
        <v>61</v>
      </c>
      <c r="B77" s="68"/>
      <c r="C77" s="67">
        <v>47233.474999999999</v>
      </c>
      <c r="D77" s="67"/>
      <c r="E77" s="65">
        <f t="shared" si="10"/>
        <v>-10725.990169155622</v>
      </c>
      <c r="F77" s="6">
        <f t="shared" si="11"/>
        <v>-10726</v>
      </c>
      <c r="G77" s="3">
        <f t="shared" si="12"/>
        <v>5.6901839925558306E-3</v>
      </c>
      <c r="L77" s="3">
        <f t="shared" si="16"/>
        <v>5.6901839925558306E-3</v>
      </c>
      <c r="O77" s="6">
        <f t="shared" si="13"/>
        <v>1.1148664998596583E-2</v>
      </c>
      <c r="P77" s="5">
        <f t="shared" si="14"/>
        <v>32214.974999999999</v>
      </c>
      <c r="Q77" s="6">
        <f t="shared" si="15"/>
        <v>2.9795014893307665E-5</v>
      </c>
      <c r="R77" s="6"/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65" t="s">
        <v>64</v>
      </c>
      <c r="B78" s="68"/>
      <c r="C78" s="67">
        <v>47527.506999999998</v>
      </c>
      <c r="D78" s="67"/>
      <c r="E78" s="65">
        <f t="shared" si="10"/>
        <v>-10217.995553091379</v>
      </c>
      <c r="F78" s="6">
        <f t="shared" si="11"/>
        <v>-10218</v>
      </c>
      <c r="G78" s="3">
        <f t="shared" si="12"/>
        <v>2.5739119955687784E-3</v>
      </c>
      <c r="L78" s="3">
        <f t="shared" si="16"/>
        <v>2.5739119955687784E-3</v>
      </c>
      <c r="O78" s="6">
        <f t="shared" si="13"/>
        <v>1.0785980649980133E-2</v>
      </c>
      <c r="P78" s="5">
        <f t="shared" si="14"/>
        <v>32509.006999999998</v>
      </c>
      <c r="Q78" s="6">
        <f t="shared" si="15"/>
        <v>6.7438071584765514E-5</v>
      </c>
      <c r="R78" s="6"/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65" t="s">
        <v>40</v>
      </c>
      <c r="B79" s="66"/>
      <c r="C79" s="67">
        <v>47539.675000000003</v>
      </c>
      <c r="D79" s="67"/>
      <c r="E79" s="65">
        <f t="shared" si="10"/>
        <v>-10196.973084488396</v>
      </c>
      <c r="F79" s="6">
        <f t="shared" si="11"/>
        <v>-10197</v>
      </c>
      <c r="G79" s="3">
        <f t="shared" si="12"/>
        <v>1.5578947997710202E-2</v>
      </c>
      <c r="I79" s="3">
        <f>+G79</f>
        <v>1.5578947997710202E-2</v>
      </c>
      <c r="O79" s="6">
        <f t="shared" si="13"/>
        <v>1.0766375999732751E-2</v>
      </c>
      <c r="P79" s="5">
        <f t="shared" si="14"/>
        <v>32521.175000000003</v>
      </c>
      <c r="Q79" s="6">
        <f t="shared" si="15"/>
        <v>2.316084923571667E-5</v>
      </c>
      <c r="R79" s="6"/>
    </row>
    <row r="80" spans="1:34" x14ac:dyDescent="0.2">
      <c r="A80" s="65" t="s">
        <v>65</v>
      </c>
      <c r="B80" s="68"/>
      <c r="C80" s="67">
        <v>47566.303999999996</v>
      </c>
      <c r="D80" s="67"/>
      <c r="E80" s="65">
        <f t="shared" si="10"/>
        <v>-10150.966566044242</v>
      </c>
      <c r="F80" s="6">
        <f t="shared" si="11"/>
        <v>-10151</v>
      </c>
      <c r="G80" s="3">
        <f t="shared" si="12"/>
        <v>1.9351883995113894E-2</v>
      </c>
      <c r="L80" s="3">
        <f>G80</f>
        <v>1.9351883995113894E-2</v>
      </c>
      <c r="O80" s="6">
        <f t="shared" si="13"/>
        <v>1.072216425731946E-2</v>
      </c>
      <c r="P80" s="5">
        <f t="shared" si="14"/>
        <v>32547.803999999996</v>
      </c>
      <c r="Q80" s="6">
        <f t="shared" si="15"/>
        <v>7.4472062752878836E-5</v>
      </c>
      <c r="R80" s="6"/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65" t="s">
        <v>65</v>
      </c>
      <c r="B81" s="68"/>
      <c r="C81" s="67">
        <v>47592.345999999998</v>
      </c>
      <c r="D81" s="67"/>
      <c r="E81" s="65">
        <f t="shared" si="10"/>
        <v>-10105.974198575579</v>
      </c>
      <c r="F81" s="6">
        <f t="shared" si="11"/>
        <v>-10106</v>
      </c>
      <c r="G81" s="3">
        <f t="shared" si="12"/>
        <v>1.4934103994164616E-2</v>
      </c>
      <c r="L81" s="3">
        <f>G81</f>
        <v>1.4934103994164616E-2</v>
      </c>
      <c r="O81" s="6">
        <f t="shared" si="13"/>
        <v>1.0677232693287608E-2</v>
      </c>
      <c r="P81" s="5">
        <f t="shared" si="14"/>
        <v>32573.845999999998</v>
      </c>
      <c r="Q81" s="6">
        <f t="shared" si="15"/>
        <v>1.8120953272230311E-5</v>
      </c>
      <c r="R81" s="6"/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65" t="s">
        <v>65</v>
      </c>
      <c r="B82" s="68"/>
      <c r="C82" s="67">
        <v>47614.34</v>
      </c>
      <c r="D82" s="67"/>
      <c r="E82" s="65">
        <f t="shared" si="10"/>
        <v>-10067.975499162874</v>
      </c>
      <c r="F82" s="6">
        <f t="shared" si="11"/>
        <v>-10068</v>
      </c>
      <c r="G82" s="3">
        <f t="shared" si="12"/>
        <v>1.4181311991706025E-2</v>
      </c>
      <c r="L82" s="3">
        <f>G82</f>
        <v>1.4181311991706025E-2</v>
      </c>
      <c r="O82" s="6">
        <f t="shared" si="13"/>
        <v>1.0637999718169457E-2</v>
      </c>
      <c r="P82" s="5">
        <f t="shared" si="14"/>
        <v>32595.839999999997</v>
      </c>
      <c r="Q82" s="6">
        <f t="shared" si="15"/>
        <v>1.2555061867794885E-5</v>
      </c>
      <c r="R82" s="6"/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65" t="s">
        <v>66</v>
      </c>
      <c r="B83" s="68"/>
      <c r="C83" s="67">
        <v>47912.423000000003</v>
      </c>
      <c r="D83" s="67"/>
      <c r="E83" s="65">
        <f t="shared" si="10"/>
        <v>-9552.9820319882783</v>
      </c>
      <c r="F83" s="6">
        <f t="shared" si="11"/>
        <v>-9553</v>
      </c>
      <c r="G83" s="3">
        <f t="shared" si="12"/>
        <v>1.0400052000477444E-2</v>
      </c>
      <c r="L83" s="3">
        <f>G83</f>
        <v>1.0400052000477444E-2</v>
      </c>
      <c r="O83" s="6">
        <f t="shared" si="13"/>
        <v>9.9918345416676914E-3</v>
      </c>
      <c r="P83" s="5">
        <f t="shared" si="14"/>
        <v>32893.923000000003</v>
      </c>
      <c r="Q83" s="6">
        <f t="shared" si="15"/>
        <v>1.6664149367709239E-7</v>
      </c>
      <c r="R83" s="6"/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65" t="s">
        <v>66</v>
      </c>
      <c r="B84" s="68"/>
      <c r="C84" s="67">
        <v>47941.353999999999</v>
      </c>
      <c r="D84" s="67"/>
      <c r="E84" s="65">
        <f t="shared" si="10"/>
        <v>-9502.9983831427344</v>
      </c>
      <c r="F84" s="6">
        <f t="shared" si="11"/>
        <v>-9503</v>
      </c>
      <c r="G84" s="3">
        <f t="shared" si="12"/>
        <v>9.3585199647350237E-4</v>
      </c>
      <c r="L84" s="3">
        <f>G84</f>
        <v>9.3585199647350237E-4</v>
      </c>
      <c r="O84" s="6">
        <f t="shared" si="13"/>
        <v>9.9180020632167586E-3</v>
      </c>
      <c r="P84" s="5">
        <f t="shared" si="14"/>
        <v>32922.853999999999</v>
      </c>
      <c r="Q84" s="6">
        <f t="shared" si="15"/>
        <v>8.067901982149589E-5</v>
      </c>
      <c r="R84" s="6"/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65" t="s">
        <v>67</v>
      </c>
      <c r="B85" s="68"/>
      <c r="C85" s="67">
        <v>47945.413</v>
      </c>
      <c r="D85" s="67"/>
      <c r="E85" s="65">
        <f t="shared" ref="E85:E116" si="17">(C85-C$7)/C$8</f>
        <v>-9495.9857105540177</v>
      </c>
      <c r="F85" s="6">
        <f t="shared" ref="F85:F116" si="18">ROUND(2*E85,0)/2</f>
        <v>-9496</v>
      </c>
      <c r="G85" s="3">
        <f t="shared" ref="G85:G116" si="19">C85-(C$7+F85*C$8)</f>
        <v>8.270863996585831E-3</v>
      </c>
      <c r="M85" s="3">
        <f>G85</f>
        <v>8.270863996585831E-3</v>
      </c>
      <c r="O85" s="6">
        <f t="shared" ref="O85:O116" si="20">R$2+R$3*F85+R$4*F85^2+R$5*SIN(RADIANS(R$6*F85+R$7))</f>
        <v>9.907512756543474E-3</v>
      </c>
      <c r="P85" s="5">
        <f t="shared" ref="P85:P116" si="21">C85-15018.5</f>
        <v>32926.913</v>
      </c>
      <c r="Q85" s="6">
        <f t="shared" ref="Q85:Q116" si="22">+(G85-O85)^2</f>
        <v>2.6786191634708904E-6</v>
      </c>
      <c r="R85" s="6"/>
      <c r="AC85" s="3" t="s">
        <v>49</v>
      </c>
      <c r="AH85" s="3" t="s">
        <v>53</v>
      </c>
    </row>
    <row r="86" spans="1:34" x14ac:dyDescent="0.2">
      <c r="A86" s="65" t="s">
        <v>66</v>
      </c>
      <c r="B86" s="68"/>
      <c r="C86" s="67">
        <v>47945.413</v>
      </c>
      <c r="D86" s="67"/>
      <c r="E86" s="65">
        <f t="shared" si="17"/>
        <v>-9495.9857105540177</v>
      </c>
      <c r="F86" s="6">
        <f t="shared" si="18"/>
        <v>-9496</v>
      </c>
      <c r="G86" s="3">
        <f t="shared" si="19"/>
        <v>8.270863996585831E-3</v>
      </c>
      <c r="L86" s="3">
        <f>G86</f>
        <v>8.270863996585831E-3</v>
      </c>
      <c r="O86" s="6">
        <f t="shared" si="20"/>
        <v>9.907512756543474E-3</v>
      </c>
      <c r="P86" s="5">
        <f t="shared" si="21"/>
        <v>32926.913</v>
      </c>
      <c r="Q86" s="6">
        <f t="shared" si="22"/>
        <v>2.6786191634708904E-6</v>
      </c>
      <c r="R86" s="6"/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65" t="s">
        <v>40</v>
      </c>
      <c r="B87" s="66"/>
      <c r="C87" s="67">
        <v>47950.624000000003</v>
      </c>
      <c r="D87" s="67"/>
      <c r="E87" s="65">
        <f t="shared" si="17"/>
        <v>-9486.9827450798093</v>
      </c>
      <c r="F87" s="6">
        <f t="shared" si="18"/>
        <v>-9487</v>
      </c>
      <c r="G87" s="3">
        <f t="shared" si="19"/>
        <v>9.9873080034740269E-3</v>
      </c>
      <c r="I87" s="3">
        <f>+G87</f>
        <v>9.9873080034740269E-3</v>
      </c>
      <c r="O87" s="6">
        <f t="shared" si="20"/>
        <v>9.8939715619778008E-3</v>
      </c>
      <c r="P87" s="5">
        <f t="shared" si="21"/>
        <v>32932.124000000003</v>
      </c>
      <c r="Q87" s="6">
        <f t="shared" si="22"/>
        <v>8.7116913111784474E-9</v>
      </c>
      <c r="R87" s="6"/>
    </row>
    <row r="88" spans="1:34" x14ac:dyDescent="0.2">
      <c r="A88" s="65" t="s">
        <v>66</v>
      </c>
      <c r="B88" s="68"/>
      <c r="C88" s="67">
        <v>47956.413</v>
      </c>
      <c r="D88" s="67"/>
      <c r="E88" s="65">
        <f t="shared" si="17"/>
        <v>-9476.9811777932755</v>
      </c>
      <c r="F88" s="6">
        <f t="shared" si="18"/>
        <v>-9477</v>
      </c>
      <c r="G88" s="3">
        <f t="shared" si="19"/>
        <v>1.0894467995967716E-2</v>
      </c>
      <c r="L88" s="3">
        <f>G88</f>
        <v>1.0894467995967716E-2</v>
      </c>
      <c r="O88" s="6">
        <f t="shared" si="20"/>
        <v>9.8788533951309192E-3</v>
      </c>
      <c r="P88" s="5">
        <f t="shared" si="21"/>
        <v>32937.913</v>
      </c>
      <c r="Q88" s="6">
        <f t="shared" si="22"/>
        <v>1.031473017432886E-6</v>
      </c>
      <c r="R88" s="6"/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65" t="s">
        <v>68</v>
      </c>
      <c r="B89" s="68"/>
      <c r="C89" s="67">
        <v>47996.351000000002</v>
      </c>
      <c r="D89" s="67"/>
      <c r="E89" s="65">
        <f t="shared" si="17"/>
        <v>-9407.9809023934049</v>
      </c>
      <c r="F89" s="6">
        <f t="shared" si="18"/>
        <v>-9408</v>
      </c>
      <c r="G89" s="3">
        <f t="shared" si="19"/>
        <v>1.1053871996409725E-2</v>
      </c>
      <c r="L89" s="3">
        <f>G89</f>
        <v>1.1053871996409725E-2</v>
      </c>
      <c r="O89" s="6">
        <f t="shared" si="20"/>
        <v>9.7724708876150077E-3</v>
      </c>
      <c r="P89" s="5">
        <f t="shared" si="21"/>
        <v>32977.851000000002</v>
      </c>
      <c r="Q89" s="6">
        <f t="shared" si="22"/>
        <v>1.641988801620332E-6</v>
      </c>
      <c r="R89" s="6"/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65" t="s">
        <v>69</v>
      </c>
      <c r="B90" s="68"/>
      <c r="C90" s="67">
        <v>48290.381999999998</v>
      </c>
      <c r="D90" s="67"/>
      <c r="E90" s="65">
        <f t="shared" si="17"/>
        <v>-8899.9880140139649</v>
      </c>
      <c r="F90" s="6">
        <f t="shared" si="18"/>
        <v>-8900</v>
      </c>
      <c r="G90" s="3">
        <f t="shared" si="19"/>
        <v>6.9375999955809675E-3</v>
      </c>
      <c r="L90" s="3">
        <f>G90</f>
        <v>6.9375999955809675E-3</v>
      </c>
      <c r="O90" s="6">
        <f t="shared" si="20"/>
        <v>8.8820097702549568E-3</v>
      </c>
      <c r="P90" s="5">
        <f t="shared" si="21"/>
        <v>33271.881999999998</v>
      </c>
      <c r="Q90" s="6">
        <f t="shared" si="22"/>
        <v>3.7807293718477538E-6</v>
      </c>
      <c r="R90" s="6"/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65" t="s">
        <v>40</v>
      </c>
      <c r="B91" s="66"/>
      <c r="C91" s="67">
        <v>48295.588000000003</v>
      </c>
      <c r="D91" s="67"/>
      <c r="E91" s="65">
        <f t="shared" si="17"/>
        <v>-8890.9936869637349</v>
      </c>
      <c r="F91" s="6">
        <f t="shared" si="18"/>
        <v>-8891</v>
      </c>
      <c r="G91" s="3">
        <f t="shared" si="19"/>
        <v>3.6540439978125505E-3</v>
      </c>
      <c r="I91" s="3">
        <f>+G91</f>
        <v>3.6540439978125505E-3</v>
      </c>
      <c r="O91" s="6">
        <f t="shared" si="20"/>
        <v>8.8645997510318954E-3</v>
      </c>
      <c r="P91" s="5">
        <f t="shared" si="21"/>
        <v>33277.088000000003</v>
      </c>
      <c r="Q91" s="6">
        <f t="shared" si="22"/>
        <v>2.7149891257407215E-5</v>
      </c>
      <c r="R91" s="6"/>
    </row>
    <row r="92" spans="1:34" x14ac:dyDescent="0.2">
      <c r="A92" s="65" t="s">
        <v>71</v>
      </c>
      <c r="B92" s="68"/>
      <c r="C92" s="67">
        <v>48305.430999999997</v>
      </c>
      <c r="D92" s="67"/>
      <c r="E92" s="65">
        <f t="shared" si="17"/>
        <v>-8873.9880855124738</v>
      </c>
      <c r="F92" s="6">
        <f t="shared" si="18"/>
        <v>-8874</v>
      </c>
      <c r="G92" s="3">
        <f t="shared" si="19"/>
        <v>6.896215993037913E-3</v>
      </c>
      <c r="L92" s="3">
        <f t="shared" ref="L92:L98" si="23">G92</f>
        <v>6.896215993037913E-3</v>
      </c>
      <c r="O92" s="6">
        <f t="shared" si="20"/>
        <v>8.8315653566357205E-3</v>
      </c>
      <c r="P92" s="5">
        <f t="shared" si="21"/>
        <v>33286.930999999997</v>
      </c>
      <c r="Q92" s="6">
        <f t="shared" si="22"/>
        <v>3.7455771591784385E-6</v>
      </c>
      <c r="R92" s="6"/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65" t="s">
        <v>69</v>
      </c>
      <c r="B93" s="68"/>
      <c r="C93" s="67">
        <v>48330.324999999997</v>
      </c>
      <c r="D93" s="67"/>
      <c r="E93" s="65">
        <f t="shared" si="17"/>
        <v>-8830.9791001901176</v>
      </c>
      <c r="F93" s="6">
        <f t="shared" si="18"/>
        <v>-8831</v>
      </c>
      <c r="G93" s="3">
        <f t="shared" si="19"/>
        <v>1.2097003993403632E-2</v>
      </c>
      <c r="L93" s="3">
        <f t="shared" si="23"/>
        <v>1.2097003993403632E-2</v>
      </c>
      <c r="O93" s="6">
        <f t="shared" si="20"/>
        <v>8.7471444103658594E-3</v>
      </c>
      <c r="P93" s="5">
        <f t="shared" si="21"/>
        <v>33311.824999999997</v>
      </c>
      <c r="Q93" s="6">
        <f t="shared" si="22"/>
        <v>1.1221559226070001E-5</v>
      </c>
      <c r="R93" s="6"/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65" t="s">
        <v>69</v>
      </c>
      <c r="B94" s="68"/>
      <c r="C94" s="67">
        <v>48345.372000000003</v>
      </c>
      <c r="D94" s="67"/>
      <c r="E94" s="65">
        <f t="shared" si="17"/>
        <v>-8804.9826270582071</v>
      </c>
      <c r="F94" s="6">
        <f t="shared" si="18"/>
        <v>-8805</v>
      </c>
      <c r="G94" s="3">
        <f t="shared" si="19"/>
        <v>1.0055619997729082E-2</v>
      </c>
      <c r="L94" s="3">
        <f t="shared" si="23"/>
        <v>1.0055619997729082E-2</v>
      </c>
      <c r="O94" s="6">
        <f t="shared" si="20"/>
        <v>8.6955034213231641E-3</v>
      </c>
      <c r="P94" s="5">
        <f t="shared" si="21"/>
        <v>33326.872000000003</v>
      </c>
      <c r="Q94" s="6">
        <f t="shared" si="22"/>
        <v>1.8499171014141542E-6</v>
      </c>
      <c r="R94" s="6"/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65" t="s">
        <v>69</v>
      </c>
      <c r="B95" s="68"/>
      <c r="C95" s="67">
        <v>48356.358999999997</v>
      </c>
      <c r="D95" s="67"/>
      <c r="E95" s="65">
        <f t="shared" si="17"/>
        <v>-8786.0005541998289</v>
      </c>
      <c r="F95" s="6">
        <f t="shared" si="18"/>
        <v>-8786</v>
      </c>
      <c r="G95" s="3">
        <f t="shared" si="19"/>
        <v>-3.2077600917546079E-4</v>
      </c>
      <c r="L95" s="3">
        <f t="shared" si="23"/>
        <v>-3.2077600917546079E-4</v>
      </c>
      <c r="O95" s="6">
        <f t="shared" si="20"/>
        <v>8.6574840967492718E-3</v>
      </c>
      <c r="P95" s="5">
        <f t="shared" si="21"/>
        <v>33337.858999999997</v>
      </c>
      <c r="Q95" s="6">
        <f t="shared" si="22"/>
        <v>8.0609154529639586E-5</v>
      </c>
      <c r="R95" s="6"/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65" t="s">
        <v>72</v>
      </c>
      <c r="B96" s="68"/>
      <c r="C96" s="67">
        <v>48628.398999999998</v>
      </c>
      <c r="D96" s="67">
        <v>4.0000000000000001E-3</v>
      </c>
      <c r="E96" s="65">
        <f t="shared" si="17"/>
        <v>-8316.0011821786975</v>
      </c>
      <c r="F96" s="6">
        <f t="shared" si="18"/>
        <v>-8316</v>
      </c>
      <c r="G96" s="3">
        <f t="shared" si="19"/>
        <v>-6.8425600329646841E-4</v>
      </c>
      <c r="L96" s="3">
        <f t="shared" si="23"/>
        <v>-6.8425600329646841E-4</v>
      </c>
      <c r="O96" s="6">
        <f t="shared" si="20"/>
        <v>7.6450597762223634E-3</v>
      </c>
      <c r="P96" s="5">
        <f t="shared" si="21"/>
        <v>33609.898999999998</v>
      </c>
      <c r="Q96" s="6">
        <f t="shared" si="22"/>
        <v>6.9377501354941405E-5</v>
      </c>
      <c r="R96" s="6"/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65" t="s">
        <v>73</v>
      </c>
      <c r="B97" s="68"/>
      <c r="C97" s="67">
        <v>48686.296000000002</v>
      </c>
      <c r="D97" s="67">
        <v>5.0000000000000001E-3</v>
      </c>
      <c r="E97" s="65">
        <f t="shared" si="17"/>
        <v>-8215.9734155197148</v>
      </c>
      <c r="F97" s="6">
        <f t="shared" si="18"/>
        <v>-8216</v>
      </c>
      <c r="G97" s="3">
        <f t="shared" si="19"/>
        <v>1.5387343999464065E-2</v>
      </c>
      <c r="L97" s="3">
        <f t="shared" si="23"/>
        <v>1.5387343999464065E-2</v>
      </c>
      <c r="O97" s="6">
        <f t="shared" si="20"/>
        <v>7.4129431606221831E-3</v>
      </c>
      <c r="P97" s="5">
        <f t="shared" si="21"/>
        <v>33667.796000000002</v>
      </c>
      <c r="Q97" s="6">
        <f t="shared" si="22"/>
        <v>6.3591068738522098E-5</v>
      </c>
      <c r="R97" s="6"/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65" t="s">
        <v>73</v>
      </c>
      <c r="B98" s="68"/>
      <c r="C98" s="67">
        <v>48712.324000000001</v>
      </c>
      <c r="D98" s="67"/>
      <c r="E98" s="65">
        <f t="shared" si="17"/>
        <v>-8171.0052356382075</v>
      </c>
      <c r="F98" s="6">
        <f t="shared" si="18"/>
        <v>-8171</v>
      </c>
      <c r="G98" s="3">
        <f t="shared" si="19"/>
        <v>-3.030436004337389E-3</v>
      </c>
      <c r="L98" s="3">
        <f t="shared" si="23"/>
        <v>-3.030436004337389E-3</v>
      </c>
      <c r="O98" s="6">
        <f t="shared" si="20"/>
        <v>7.3067218178985002E-3</v>
      </c>
      <c r="P98" s="5">
        <f t="shared" si="21"/>
        <v>33693.824000000001</v>
      </c>
      <c r="Q98" s="6">
        <f t="shared" si="22"/>
        <v>1.0685683184181264E-4</v>
      </c>
      <c r="R98" s="6"/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65" t="s">
        <v>74</v>
      </c>
      <c r="B99" s="68"/>
      <c r="C99" s="67">
        <v>49016.782099999997</v>
      </c>
      <c r="D99" s="67"/>
      <c r="E99" s="65">
        <f t="shared" si="17"/>
        <v>-7644.9976051178992</v>
      </c>
      <c r="F99" s="6">
        <f t="shared" si="18"/>
        <v>-7645</v>
      </c>
      <c r="G99" s="3">
        <f t="shared" si="19"/>
        <v>1.38617999618873E-3</v>
      </c>
      <c r="M99" s="3">
        <f>G99</f>
        <v>1.38617999618873E-3</v>
      </c>
      <c r="O99" s="6">
        <f t="shared" si="20"/>
        <v>5.9915600115434675E-3</v>
      </c>
      <c r="P99" s="5">
        <f t="shared" si="21"/>
        <v>33998.282099999997</v>
      </c>
      <c r="Q99" s="6">
        <f t="shared" si="22"/>
        <v>2.1209525085828801E-5</v>
      </c>
      <c r="R99" s="6"/>
      <c r="AC99" s="3" t="s">
        <v>51</v>
      </c>
      <c r="AH99" s="3" t="s">
        <v>53</v>
      </c>
    </row>
    <row r="100" spans="1:34" x14ac:dyDescent="0.2">
      <c r="A100" s="65" t="s">
        <v>74</v>
      </c>
      <c r="B100" s="68"/>
      <c r="C100" s="67">
        <v>49037.619100000004</v>
      </c>
      <c r="D100" s="67"/>
      <c r="E100" s="65">
        <f t="shared" si="17"/>
        <v>-7608.9978370146519</v>
      </c>
      <c r="F100" s="6">
        <f t="shared" si="18"/>
        <v>-7609</v>
      </c>
      <c r="G100" s="3">
        <f t="shared" si="19"/>
        <v>1.2519560041255318E-3</v>
      </c>
      <c r="M100" s="3">
        <f>G100</f>
        <v>1.2519560041255318E-3</v>
      </c>
      <c r="O100" s="6">
        <f t="shared" si="20"/>
        <v>5.8970961136642899E-3</v>
      </c>
      <c r="P100" s="5">
        <f t="shared" si="21"/>
        <v>34019.119100000004</v>
      </c>
      <c r="Q100" s="6">
        <f t="shared" si="22"/>
        <v>2.1577326637245745E-5</v>
      </c>
      <c r="R100" s="6"/>
      <c r="AC100" s="3" t="s">
        <v>51</v>
      </c>
      <c r="AH100" s="3" t="s">
        <v>53</v>
      </c>
    </row>
    <row r="101" spans="1:34" x14ac:dyDescent="0.2">
      <c r="A101" s="65" t="s">
        <v>40</v>
      </c>
      <c r="B101" s="66"/>
      <c r="C101" s="67">
        <v>49037.624000000003</v>
      </c>
      <c r="D101" s="67"/>
      <c r="E101" s="65">
        <f t="shared" si="17"/>
        <v>-7608.9893713591491</v>
      </c>
      <c r="F101" s="6">
        <f t="shared" si="18"/>
        <v>-7609</v>
      </c>
      <c r="G101" s="3">
        <f t="shared" si="19"/>
        <v>6.1519560040323995E-3</v>
      </c>
      <c r="I101" s="3">
        <f>+G101</f>
        <v>6.1519560040323995E-3</v>
      </c>
      <c r="O101" s="6">
        <f t="shared" si="20"/>
        <v>5.8970961136642899E-3</v>
      </c>
      <c r="P101" s="5">
        <f t="shared" si="21"/>
        <v>34019.124000000003</v>
      </c>
      <c r="Q101" s="6">
        <f t="shared" si="22"/>
        <v>6.4953563718444853E-8</v>
      </c>
      <c r="R101" s="6"/>
    </row>
    <row r="102" spans="1:34" x14ac:dyDescent="0.2">
      <c r="A102" s="65" t="s">
        <v>40</v>
      </c>
      <c r="B102" s="66"/>
      <c r="C102" s="67">
        <v>49060.762000000002</v>
      </c>
      <c r="D102" s="67"/>
      <c r="E102" s="65">
        <f t="shared" si="17"/>
        <v>-7569.0142005393272</v>
      </c>
      <c r="F102" s="6">
        <f t="shared" si="18"/>
        <v>-7569</v>
      </c>
      <c r="G102" s="3">
        <f t="shared" si="19"/>
        <v>-8.2194040005560964E-3</v>
      </c>
      <c r="I102" s="3">
        <f>+G102</f>
        <v>-8.2194040005560964E-3</v>
      </c>
      <c r="O102" s="6">
        <f t="shared" si="20"/>
        <v>5.7915447748562356E-3</v>
      </c>
      <c r="P102" s="5">
        <f t="shared" si="21"/>
        <v>34042.262000000002</v>
      </c>
      <c r="Q102" s="6">
        <f t="shared" si="22"/>
        <v>1.9630668558722833E-4</v>
      </c>
      <c r="R102" s="6"/>
    </row>
    <row r="103" spans="1:34" x14ac:dyDescent="0.2">
      <c r="A103" s="65" t="s">
        <v>75</v>
      </c>
      <c r="B103" s="68"/>
      <c r="C103" s="67">
        <v>49076.404000000002</v>
      </c>
      <c r="D103" s="67">
        <v>5.0000000000000001E-3</v>
      </c>
      <c r="E103" s="65">
        <f t="shared" si="17"/>
        <v>-7541.9897549535517</v>
      </c>
      <c r="F103" s="6">
        <f t="shared" si="18"/>
        <v>-7542</v>
      </c>
      <c r="G103" s="3">
        <f t="shared" si="19"/>
        <v>5.9299279964761809E-3</v>
      </c>
      <c r="L103" s="3">
        <f>G103</f>
        <v>5.9299279964761809E-3</v>
      </c>
      <c r="O103" s="6">
        <f t="shared" si="20"/>
        <v>5.7199538312844769E-3</v>
      </c>
      <c r="P103" s="5">
        <f t="shared" si="21"/>
        <v>34057.904000000002</v>
      </c>
      <c r="Q103" s="6">
        <f t="shared" si="22"/>
        <v>4.4089150047952997E-8</v>
      </c>
      <c r="R103" s="6"/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x14ac:dyDescent="0.2">
      <c r="A104" s="65" t="s">
        <v>76</v>
      </c>
      <c r="B104" s="68"/>
      <c r="C104" s="67">
        <v>49384.321000000004</v>
      </c>
      <c r="D104" s="67"/>
      <c r="E104" s="65">
        <f t="shared" si="17"/>
        <v>-7010.0062354908587</v>
      </c>
      <c r="F104" s="6">
        <f t="shared" si="18"/>
        <v>-7010</v>
      </c>
      <c r="G104" s="3">
        <f t="shared" si="19"/>
        <v>-3.6091599977225997E-3</v>
      </c>
      <c r="L104" s="3">
        <f>G104</f>
        <v>-3.6091599977225997E-3</v>
      </c>
      <c r="O104" s="6">
        <f t="shared" si="20"/>
        <v>4.2608522157647315E-3</v>
      </c>
      <c r="P104" s="5">
        <f t="shared" si="21"/>
        <v>34365.821000000004</v>
      </c>
      <c r="Q104" s="6">
        <f t="shared" si="22"/>
        <v>6.193709224043976E-5</v>
      </c>
      <c r="R104" s="6"/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x14ac:dyDescent="0.2">
      <c r="A105" s="65" t="s">
        <v>40</v>
      </c>
      <c r="B105" s="68"/>
      <c r="C105" s="67">
        <v>49397.627</v>
      </c>
      <c r="D105" s="67"/>
      <c r="E105" s="65">
        <f t="shared" si="17"/>
        <v>-6987.0176615895507</v>
      </c>
      <c r="F105" s="6">
        <f t="shared" si="18"/>
        <v>-6987</v>
      </c>
      <c r="G105" s="3">
        <f t="shared" si="19"/>
        <v>-1.02226920062094E-2</v>
      </c>
      <c r="I105" s="3">
        <f>+G105</f>
        <v>-1.02226920062094E-2</v>
      </c>
      <c r="O105" s="6">
        <f t="shared" si="20"/>
        <v>4.1960318141011452E-3</v>
      </c>
      <c r="P105" s="5">
        <f t="shared" si="21"/>
        <v>34379.127</v>
      </c>
      <c r="Q105" s="6">
        <f t="shared" si="22"/>
        <v>2.0789959660639072E-4</v>
      </c>
      <c r="R105" s="6"/>
    </row>
    <row r="106" spans="1:34" x14ac:dyDescent="0.2">
      <c r="A106" s="65" t="s">
        <v>40</v>
      </c>
      <c r="B106" s="68"/>
      <c r="C106" s="67">
        <v>49401.6875</v>
      </c>
      <c r="D106" s="67"/>
      <c r="E106" s="65">
        <f t="shared" si="17"/>
        <v>-6980.0023974736432</v>
      </c>
      <c r="F106" s="3">
        <f t="shared" si="18"/>
        <v>-6980</v>
      </c>
      <c r="G106" s="3">
        <f t="shared" si="19"/>
        <v>-1.3876800003345124E-3</v>
      </c>
      <c r="I106" s="3">
        <f>+G106</f>
        <v>-1.3876800003345124E-3</v>
      </c>
      <c r="O106" s="6">
        <f t="shared" si="20"/>
        <v>4.1762808108015293E-3</v>
      </c>
      <c r="P106" s="5">
        <f t="shared" si="21"/>
        <v>34383.1875</v>
      </c>
      <c r="Q106" s="6">
        <f t="shared" si="22"/>
        <v>3.0957659907857642E-5</v>
      </c>
      <c r="R106" s="6"/>
    </row>
    <row r="107" spans="1:34" x14ac:dyDescent="0.2">
      <c r="A107" s="65" t="s">
        <v>76</v>
      </c>
      <c r="B107" s="68"/>
      <c r="C107" s="67">
        <v>49421.381999999998</v>
      </c>
      <c r="D107" s="67"/>
      <c r="E107" s="65">
        <f t="shared" si="17"/>
        <v>-6945.9765092503339</v>
      </c>
      <c r="F107" s="3">
        <f t="shared" si="18"/>
        <v>-6946</v>
      </c>
      <c r="G107" s="3">
        <f t="shared" si="19"/>
        <v>1.359666399366688E-2</v>
      </c>
      <c r="L107" s="3">
        <f t="shared" ref="L107:L112" si="24">G107</f>
        <v>1.359666399366688E-2</v>
      </c>
      <c r="O107" s="6">
        <f t="shared" si="20"/>
        <v>4.0801985973611815E-3</v>
      </c>
      <c r="P107" s="5">
        <f t="shared" si="21"/>
        <v>34402.881999999998</v>
      </c>
      <c r="Q107" s="6">
        <f t="shared" si="22"/>
        <v>9.0563113639083773E-5</v>
      </c>
      <c r="R107" s="6"/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x14ac:dyDescent="0.2">
      <c r="A108" s="65" t="s">
        <v>77</v>
      </c>
      <c r="B108" s="68"/>
      <c r="C108" s="67">
        <v>49781.398000000001</v>
      </c>
      <c r="D108" s="67">
        <v>5.0000000000000001E-3</v>
      </c>
      <c r="E108" s="65">
        <f t="shared" si="17"/>
        <v>-6323.9823395783706</v>
      </c>
      <c r="F108" s="3">
        <f t="shared" si="18"/>
        <v>-6324</v>
      </c>
      <c r="G108" s="3">
        <f t="shared" si="19"/>
        <v>1.0222015996987466E-2</v>
      </c>
      <c r="L108" s="3">
        <f t="shared" si="24"/>
        <v>1.0222015996987466E-2</v>
      </c>
      <c r="O108" s="6">
        <f t="shared" si="20"/>
        <v>2.2920648027593884E-3</v>
      </c>
      <c r="P108" s="5">
        <f t="shared" si="21"/>
        <v>34762.898000000001</v>
      </c>
      <c r="Q108" s="6">
        <f t="shared" si="22"/>
        <v>6.2884125942839304E-5</v>
      </c>
      <c r="R108" s="6"/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x14ac:dyDescent="0.2">
      <c r="A109" s="65" t="s">
        <v>77</v>
      </c>
      <c r="B109" s="68"/>
      <c r="C109" s="67">
        <v>49784.298999999999</v>
      </c>
      <c r="D109" s="67">
        <v>5.0000000000000001E-3</v>
      </c>
      <c r="E109" s="65">
        <f t="shared" si="17"/>
        <v>-6318.9703259839271</v>
      </c>
      <c r="F109" s="3">
        <f t="shared" si="18"/>
        <v>-6319</v>
      </c>
      <c r="G109" s="3">
        <f t="shared" si="19"/>
        <v>1.7175595996377524E-2</v>
      </c>
      <c r="L109" s="3">
        <f t="shared" si="24"/>
        <v>1.7175595996377524E-2</v>
      </c>
      <c r="O109" s="6">
        <f t="shared" si="20"/>
        <v>2.2775591371134449E-3</v>
      </c>
      <c r="P109" s="5">
        <f t="shared" si="21"/>
        <v>34765.798999999999</v>
      </c>
      <c r="Q109" s="6">
        <f t="shared" si="22"/>
        <v>2.2195150225999113E-4</v>
      </c>
      <c r="R109" s="6"/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x14ac:dyDescent="0.2">
      <c r="A110" s="65" t="s">
        <v>78</v>
      </c>
      <c r="B110" s="68"/>
      <c r="C110" s="67">
        <v>49810.341</v>
      </c>
      <c r="D110" s="67">
        <v>4.0000000000000001E-3</v>
      </c>
      <c r="E110" s="65">
        <f t="shared" si="17"/>
        <v>-6273.9779585152655</v>
      </c>
      <c r="F110" s="3">
        <f t="shared" si="18"/>
        <v>-6274</v>
      </c>
      <c r="G110" s="3">
        <f t="shared" si="19"/>
        <v>1.2757815995428246E-2</v>
      </c>
      <c r="L110" s="3">
        <f t="shared" si="24"/>
        <v>1.2757815995428246E-2</v>
      </c>
      <c r="O110" s="6">
        <f t="shared" si="20"/>
        <v>2.1469887642448808E-3</v>
      </c>
      <c r="P110" s="5">
        <f t="shared" si="21"/>
        <v>34791.841</v>
      </c>
      <c r="Q110" s="6">
        <f t="shared" si="22"/>
        <v>1.1258965453002241E-4</v>
      </c>
      <c r="R110" s="6"/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x14ac:dyDescent="0.2">
      <c r="A111" s="65" t="s">
        <v>79</v>
      </c>
      <c r="B111" s="68"/>
      <c r="C111" s="67">
        <v>50141.413999999997</v>
      </c>
      <c r="D111" s="67">
        <v>4.0000000000000001E-3</v>
      </c>
      <c r="E111" s="65">
        <f t="shared" si="17"/>
        <v>-5701.9881699064208</v>
      </c>
      <c r="F111" s="3">
        <f t="shared" si="18"/>
        <v>-5702</v>
      </c>
      <c r="G111" s="3">
        <f t="shared" si="19"/>
        <v>6.8473679930320941E-3</v>
      </c>
      <c r="L111" s="3">
        <f t="shared" si="24"/>
        <v>6.8473679930320941E-3</v>
      </c>
      <c r="O111" s="6">
        <f t="shared" si="20"/>
        <v>4.9522826111186142E-4</v>
      </c>
      <c r="P111" s="5">
        <f t="shared" si="21"/>
        <v>35122.913999999997</v>
      </c>
      <c r="Q111" s="6">
        <f t="shared" si="22"/>
        <v>4.0349679173839642E-5</v>
      </c>
      <c r="R111" s="6"/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x14ac:dyDescent="0.2">
      <c r="A112" s="65" t="s">
        <v>80</v>
      </c>
      <c r="B112" s="68"/>
      <c r="C112" s="67">
        <v>50486.383999999998</v>
      </c>
      <c r="D112" s="67">
        <v>5.0000000000000001E-3</v>
      </c>
      <c r="E112" s="65">
        <f t="shared" si="17"/>
        <v>-5105.988745681565</v>
      </c>
      <c r="F112" s="3">
        <f t="shared" si="18"/>
        <v>-5106</v>
      </c>
      <c r="G112" s="3">
        <f t="shared" si="19"/>
        <v>6.5141039958689362E-3</v>
      </c>
      <c r="L112" s="3">
        <f t="shared" si="24"/>
        <v>6.5141039958689362E-3</v>
      </c>
      <c r="O112" s="6">
        <f t="shared" si="20"/>
        <v>-1.1682478081744435E-3</v>
      </c>
      <c r="P112" s="5">
        <f t="shared" si="21"/>
        <v>35467.883999999998</v>
      </c>
      <c r="Q112" s="6">
        <f t="shared" si="22"/>
        <v>5.9018529241088565E-5</v>
      </c>
      <c r="R112" s="6"/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x14ac:dyDescent="0.2">
      <c r="A113" s="69" t="s">
        <v>12</v>
      </c>
      <c r="B113" s="70"/>
      <c r="C113" s="69">
        <v>50515.316099999996</v>
      </c>
      <c r="D113" s="69">
        <v>2.0000000000000001E-4</v>
      </c>
      <c r="E113" s="65">
        <f t="shared" si="17"/>
        <v>-5056.0031963827423</v>
      </c>
      <c r="F113" s="3">
        <f t="shared" si="18"/>
        <v>-5056</v>
      </c>
      <c r="G113" s="3">
        <f t="shared" si="19"/>
        <v>-1.8500960068195127E-3</v>
      </c>
      <c r="K113" s="3">
        <f>G113</f>
        <v>-1.8500960068195127E-3</v>
      </c>
      <c r="O113" s="6">
        <f t="shared" si="20"/>
        <v>-1.3032067792616555E-3</v>
      </c>
      <c r="P113" s="5">
        <f t="shared" si="21"/>
        <v>35496.816099999996</v>
      </c>
      <c r="Q113" s="6">
        <f t="shared" si="22"/>
        <v>2.9908782721882966E-7</v>
      </c>
      <c r="R113" s="6"/>
    </row>
    <row r="114" spans="1:34" x14ac:dyDescent="0.2">
      <c r="A114" s="65" t="s">
        <v>80</v>
      </c>
      <c r="B114" s="68"/>
      <c r="C114" s="67">
        <v>50519.374000000003</v>
      </c>
      <c r="D114" s="67">
        <v>4.0000000000000001E-3</v>
      </c>
      <c r="E114" s="65">
        <f t="shared" si="17"/>
        <v>-5048.9924242472916</v>
      </c>
      <c r="F114" s="3">
        <f t="shared" si="18"/>
        <v>-5049</v>
      </c>
      <c r="G114" s="3">
        <f t="shared" si="19"/>
        <v>4.3849159992532805E-3</v>
      </c>
      <c r="L114" s="3">
        <f>G114</f>
        <v>4.3849159992532805E-3</v>
      </c>
      <c r="O114" s="6">
        <f t="shared" si="20"/>
        <v>-1.3220318714943389E-3</v>
      </c>
      <c r="P114" s="5">
        <f t="shared" si="21"/>
        <v>35500.874000000003</v>
      </c>
      <c r="Q114" s="6">
        <f t="shared" si="22"/>
        <v>3.2569253999430788E-5</v>
      </c>
      <c r="R114" s="6"/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x14ac:dyDescent="0.2">
      <c r="A115" s="65" t="s">
        <v>81</v>
      </c>
      <c r="B115" s="68"/>
      <c r="C115" s="67">
        <v>50871.288</v>
      </c>
      <c r="D115" s="67">
        <v>6.0000000000000001E-3</v>
      </c>
      <c r="E115" s="65">
        <f t="shared" si="17"/>
        <v>-4440.995956796025</v>
      </c>
      <c r="F115" s="3">
        <f t="shared" si="18"/>
        <v>-4441</v>
      </c>
      <c r="G115" s="3">
        <f t="shared" si="19"/>
        <v>2.3402439983328804E-3</v>
      </c>
      <c r="L115" s="3">
        <f>G115</f>
        <v>2.3402439983328804E-3</v>
      </c>
      <c r="O115" s="6">
        <f t="shared" si="20"/>
        <v>-2.880944097288536E-3</v>
      </c>
      <c r="P115" s="5">
        <f t="shared" si="21"/>
        <v>35852.788</v>
      </c>
      <c r="Q115" s="6">
        <f t="shared" si="22"/>
        <v>2.7260805129858799E-5</v>
      </c>
      <c r="R115" s="6"/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65" t="s">
        <v>13</v>
      </c>
      <c r="B116" s="66" t="s">
        <v>87</v>
      </c>
      <c r="C116" s="67">
        <v>50897.327899999997</v>
      </c>
      <c r="D116" s="71">
        <v>4.0000000000000002E-4</v>
      </c>
      <c r="E116" s="65">
        <f t="shared" si="17"/>
        <v>-4396.0072174654442</v>
      </c>
      <c r="F116" s="3">
        <f t="shared" si="18"/>
        <v>-4396</v>
      </c>
      <c r="G116" s="3">
        <f t="shared" si="19"/>
        <v>-4.1775360077735968E-3</v>
      </c>
      <c r="J116" s="3">
        <f>G116</f>
        <v>-4.1775360077735968E-3</v>
      </c>
      <c r="O116" s="6">
        <f t="shared" si="20"/>
        <v>-2.9894767347018432E-3</v>
      </c>
      <c r="P116" s="5">
        <f t="shared" si="21"/>
        <v>35878.827899999997</v>
      </c>
      <c r="Q116" s="6">
        <f t="shared" si="22"/>
        <v>1.4114848363317834E-6</v>
      </c>
      <c r="R116" s="6"/>
    </row>
    <row r="117" spans="1:34" x14ac:dyDescent="0.2">
      <c r="A117" s="65" t="s">
        <v>39</v>
      </c>
      <c r="B117" s="66" t="s">
        <v>87</v>
      </c>
      <c r="C117" s="67">
        <v>51159.527399999999</v>
      </c>
      <c r="D117" s="67">
        <v>1.1999999999999999E-3</v>
      </c>
      <c r="E117" s="65">
        <f t="shared" ref="E117:E148" si="25">(C117-C$7)/C$8</f>
        <v>-3943.0091276835906</v>
      </c>
      <c r="F117" s="3">
        <f t="shared" ref="F117:F148" si="26">ROUND(2*E117,0)/2</f>
        <v>-3943</v>
      </c>
      <c r="G117" s="3">
        <f t="shared" ref="G117:G148" si="27">C117-(C$7+F117*C$8)</f>
        <v>-5.2831880020676181E-3</v>
      </c>
      <c r="J117" s="3">
        <f>+G117</f>
        <v>-5.2831880020676181E-3</v>
      </c>
      <c r="O117" s="6">
        <f t="shared" ref="O117:O148" si="28">R$2+R$3*F117+R$4*F117^2+R$5*SIN(RADIANS(R$6*F117+R$7))</f>
        <v>-4.0190044875214525E-3</v>
      </c>
      <c r="P117" s="5">
        <f t="shared" ref="P117:P148" si="29">C117-15018.5</f>
        <v>36141.027399999999</v>
      </c>
      <c r="Q117" s="6">
        <f t="shared" ref="Q117:Q148" si="30">+(G117-O117)^2</f>
        <v>1.5981599584502952E-6</v>
      </c>
      <c r="R117" s="6"/>
    </row>
    <row r="118" spans="1:34" x14ac:dyDescent="0.2">
      <c r="A118" s="83" t="s">
        <v>36</v>
      </c>
      <c r="B118" s="79"/>
      <c r="C118" s="85">
        <v>51936.865160000001</v>
      </c>
      <c r="D118" s="85">
        <v>2.0000000000000001E-4</v>
      </c>
      <c r="E118" s="65">
        <f t="shared" si="25"/>
        <v>-2600.0144980397404</v>
      </c>
      <c r="F118" s="3">
        <f t="shared" si="26"/>
        <v>-2600</v>
      </c>
      <c r="G118" s="3">
        <f t="shared" si="27"/>
        <v>-8.3916000003227964E-3</v>
      </c>
      <c r="K118" s="3">
        <f>G118</f>
        <v>-8.3916000003227964E-3</v>
      </c>
      <c r="O118" s="6">
        <f t="shared" si="28"/>
        <v>-6.2410017125411306E-3</v>
      </c>
      <c r="P118" s="5">
        <f t="shared" si="29"/>
        <v>36918.365160000001</v>
      </c>
      <c r="Q118" s="6">
        <f t="shared" si="30"/>
        <v>4.6250729954094324E-6</v>
      </c>
      <c r="R118" s="6"/>
    </row>
    <row r="119" spans="1:34" x14ac:dyDescent="0.2">
      <c r="A119" s="83" t="s">
        <v>86</v>
      </c>
      <c r="B119" s="84"/>
      <c r="C119" s="85">
        <v>52605.968500000003</v>
      </c>
      <c r="D119" s="85">
        <v>1E-4</v>
      </c>
      <c r="E119" s="65">
        <f t="shared" si="25"/>
        <v>-1444.0148302804348</v>
      </c>
      <c r="F119" s="3">
        <f t="shared" si="26"/>
        <v>-1444</v>
      </c>
      <c r="G119" s="3">
        <f t="shared" si="27"/>
        <v>-8.5839039966231212E-3</v>
      </c>
      <c r="K119" s="3">
        <f>G119</f>
        <v>-8.5839039966231212E-3</v>
      </c>
      <c r="O119" s="6">
        <f t="shared" si="28"/>
        <v>-6.9473478093568537E-3</v>
      </c>
      <c r="P119" s="5">
        <f t="shared" si="29"/>
        <v>37587.468500000003</v>
      </c>
      <c r="Q119" s="6">
        <f t="shared" si="30"/>
        <v>2.6783161540795027E-6</v>
      </c>
      <c r="R119" s="6"/>
    </row>
    <row r="120" spans="1:34" x14ac:dyDescent="0.2">
      <c r="A120" s="72" t="s">
        <v>114</v>
      </c>
      <c r="B120" s="73" t="s">
        <v>87</v>
      </c>
      <c r="C120" s="72">
        <v>53082.32935</v>
      </c>
      <c r="D120" s="72">
        <v>1.6000000000000001E-3</v>
      </c>
      <c r="E120" s="65">
        <f t="shared" si="25"/>
        <v>-621.01343212041957</v>
      </c>
      <c r="F120" s="3">
        <f t="shared" si="26"/>
        <v>-621</v>
      </c>
      <c r="G120" s="3">
        <f t="shared" si="27"/>
        <v>-7.7746360038872808E-3</v>
      </c>
      <c r="M120" s="3">
        <f>G120</f>
        <v>-7.7746360038872808E-3</v>
      </c>
      <c r="O120" s="6">
        <f t="shared" si="28"/>
        <v>-6.7163158970180775E-3</v>
      </c>
      <c r="P120" s="5">
        <f t="shared" si="29"/>
        <v>38063.82935</v>
      </c>
      <c r="Q120" s="6">
        <f t="shared" si="30"/>
        <v>1.1200414486036419E-6</v>
      </c>
      <c r="R120" s="6"/>
    </row>
    <row r="121" spans="1:34" x14ac:dyDescent="0.2">
      <c r="A121" s="74" t="s">
        <v>108</v>
      </c>
      <c r="B121" s="75" t="s">
        <v>87</v>
      </c>
      <c r="C121" s="76">
        <v>53388.517899999999</v>
      </c>
      <c r="D121" s="76">
        <v>2.0000000000000001E-4</v>
      </c>
      <c r="E121" s="65">
        <f t="shared" si="25"/>
        <v>-92.016129444122228</v>
      </c>
      <c r="F121" s="3">
        <f t="shared" si="26"/>
        <v>-92</v>
      </c>
      <c r="G121" s="3">
        <f t="shared" si="27"/>
        <v>-9.3358720041578636E-3</v>
      </c>
      <c r="J121" s="3">
        <f>G121</f>
        <v>-9.3358720041578636E-3</v>
      </c>
      <c r="O121" s="6">
        <f t="shared" si="28"/>
        <v>-6.2567977571723263E-3</v>
      </c>
      <c r="P121" s="5">
        <f t="shared" si="29"/>
        <v>38370.017899999999</v>
      </c>
      <c r="Q121" s="6">
        <f t="shared" si="30"/>
        <v>9.4806982184495532E-6</v>
      </c>
      <c r="R121" s="6"/>
    </row>
    <row r="122" spans="1:34" x14ac:dyDescent="0.2">
      <c r="A122" s="74" t="s">
        <v>108</v>
      </c>
      <c r="B122" s="75" t="s">
        <v>87</v>
      </c>
      <c r="C122" s="76">
        <v>53409.356500000002</v>
      </c>
      <c r="D122" s="76">
        <v>2.9999999999999997E-4</v>
      </c>
      <c r="E122" s="65">
        <f t="shared" si="25"/>
        <v>-56.01359704520727</v>
      </c>
      <c r="F122" s="3">
        <f t="shared" si="26"/>
        <v>-56</v>
      </c>
      <c r="G122" s="3">
        <f t="shared" si="27"/>
        <v>-7.8700960002606735E-3</v>
      </c>
      <c r="J122" s="3">
        <f>G122</f>
        <v>-7.8700960002606735E-3</v>
      </c>
      <c r="O122" s="6">
        <f t="shared" si="28"/>
        <v>-6.2171580482240909E-3</v>
      </c>
      <c r="P122" s="5">
        <f t="shared" si="29"/>
        <v>38390.856500000002</v>
      </c>
      <c r="Q122" s="6">
        <f t="shared" si="30"/>
        <v>2.7322038732828915E-6</v>
      </c>
      <c r="R122" s="6"/>
    </row>
    <row r="123" spans="1:34" x14ac:dyDescent="0.2">
      <c r="A123" s="74" t="s">
        <v>98</v>
      </c>
      <c r="B123" s="77"/>
      <c r="C123" s="78">
        <v>53813.367200000001</v>
      </c>
      <c r="D123" s="78">
        <v>2.9999999999999997E-4</v>
      </c>
      <c r="E123" s="65">
        <f t="shared" si="25"/>
        <v>641.98954694029749</v>
      </c>
      <c r="F123" s="3">
        <f t="shared" si="26"/>
        <v>642</v>
      </c>
      <c r="G123" s="3">
        <f t="shared" si="27"/>
        <v>-6.0503280037664808E-3</v>
      </c>
      <c r="J123" s="3">
        <f>G123</f>
        <v>-6.0503280037664808E-3</v>
      </c>
      <c r="N123" s="3">
        <f t="shared" ref="N123:N155" ca="1" si="31">+C$11+C$12*F123</f>
        <v>-4.591062024356652E-3</v>
      </c>
      <c r="O123" s="6">
        <f t="shared" si="28"/>
        <v>-5.2539982160874042E-3</v>
      </c>
      <c r="P123" s="5">
        <f t="shared" si="29"/>
        <v>38794.867200000001</v>
      </c>
      <c r="Q123" s="6">
        <f t="shared" si="30"/>
        <v>6.3414113074500328E-7</v>
      </c>
      <c r="R123" s="6"/>
    </row>
    <row r="124" spans="1:34" x14ac:dyDescent="0.2">
      <c r="A124" s="77" t="s">
        <v>109</v>
      </c>
      <c r="B124" s="75" t="s">
        <v>87</v>
      </c>
      <c r="C124" s="76">
        <v>54085.409500000002</v>
      </c>
      <c r="D124" s="76">
        <v>8.9999999999999998E-4</v>
      </c>
      <c r="E124" s="65">
        <f t="shared" si="25"/>
        <v>1111.9928926364612</v>
      </c>
      <c r="F124" s="3">
        <f t="shared" si="26"/>
        <v>1112</v>
      </c>
      <c r="G124" s="3">
        <f t="shared" si="27"/>
        <v>-4.1138079977827147E-3</v>
      </c>
      <c r="J124" s="3">
        <f>G124</f>
        <v>-4.1138079977827147E-3</v>
      </c>
      <c r="N124" s="3">
        <f t="shared" ca="1" si="31"/>
        <v>-3.7140133422963787E-3</v>
      </c>
      <c r="O124" s="6">
        <f t="shared" si="28"/>
        <v>-4.4175299849769107E-3</v>
      </c>
      <c r="P124" s="5">
        <f t="shared" si="29"/>
        <v>39066.909500000002</v>
      </c>
      <c r="Q124" s="6">
        <f t="shared" si="30"/>
        <v>9.2247045505191384E-8</v>
      </c>
      <c r="R124" s="6"/>
    </row>
    <row r="125" spans="1:34" x14ac:dyDescent="0.2">
      <c r="A125" s="78" t="s">
        <v>110</v>
      </c>
      <c r="B125" s="75"/>
      <c r="C125" s="78">
        <v>54149.370199999998</v>
      </c>
      <c r="D125" s="78">
        <v>2E-3</v>
      </c>
      <c r="E125" s="65">
        <f t="shared" si="25"/>
        <v>1222.4968215955482</v>
      </c>
      <c r="F125" s="3">
        <f t="shared" si="26"/>
        <v>1222.5</v>
      </c>
      <c r="G125" s="3">
        <f t="shared" si="27"/>
        <v>-1.8396900049992837E-3</v>
      </c>
      <c r="J125" s="3">
        <f>G125</f>
        <v>-1.8396900049992837E-3</v>
      </c>
      <c r="N125" s="3">
        <f t="shared" ca="1" si="31"/>
        <v>-3.507813598960931E-3</v>
      </c>
      <c r="O125" s="6">
        <f t="shared" si="28"/>
        <v>-4.2018103506681432E-3</v>
      </c>
      <c r="P125" s="5">
        <f t="shared" si="29"/>
        <v>39130.870199999998</v>
      </c>
      <c r="Q125" s="6">
        <f t="shared" si="30"/>
        <v>5.5796125274227721E-6</v>
      </c>
      <c r="R125" s="6"/>
    </row>
    <row r="126" spans="1:34" x14ac:dyDescent="0.2">
      <c r="A126" s="78" t="s">
        <v>127</v>
      </c>
      <c r="B126" s="93" t="s">
        <v>88</v>
      </c>
      <c r="C126" s="78">
        <v>54167.602899999998</v>
      </c>
      <c r="D126" s="78">
        <v>4.0000000000000002E-4</v>
      </c>
      <c r="E126" s="65">
        <f t="shared" si="25"/>
        <v>1253.9971801834392</v>
      </c>
      <c r="F126" s="3">
        <f t="shared" si="26"/>
        <v>1254</v>
      </c>
      <c r="G126" s="3">
        <f t="shared" si="27"/>
        <v>-1.6321360017172992E-3</v>
      </c>
      <c r="M126" s="3">
        <f>G126</f>
        <v>-1.6321360017172992E-3</v>
      </c>
      <c r="N126" s="3">
        <f t="shared" ca="1" si="31"/>
        <v>-3.4490326766526361E-3</v>
      </c>
      <c r="O126" s="6">
        <f t="shared" si="28"/>
        <v>-4.1390936654854367E-3</v>
      </c>
      <c r="P126" s="5">
        <f t="shared" si="29"/>
        <v>39149.102899999998</v>
      </c>
      <c r="Q126" s="6">
        <f t="shared" si="30"/>
        <v>6.284836727925798E-6</v>
      </c>
      <c r="R126" s="6"/>
    </row>
    <row r="127" spans="1:34" x14ac:dyDescent="0.2">
      <c r="A127" s="78" t="s">
        <v>127</v>
      </c>
      <c r="B127" s="93" t="s">
        <v>88</v>
      </c>
      <c r="C127" s="78">
        <v>54167.602899999998</v>
      </c>
      <c r="D127" s="78">
        <v>5.0000000000000001E-4</v>
      </c>
      <c r="E127" s="65">
        <f t="shared" si="25"/>
        <v>1253.9971801834392</v>
      </c>
      <c r="F127" s="3">
        <f t="shared" si="26"/>
        <v>1254</v>
      </c>
      <c r="G127" s="3">
        <f t="shared" si="27"/>
        <v>-1.6321360017172992E-3</v>
      </c>
      <c r="M127" s="3">
        <f>G127</f>
        <v>-1.6321360017172992E-3</v>
      </c>
      <c r="N127" s="3">
        <f t="shared" ca="1" si="31"/>
        <v>-3.4490326766526361E-3</v>
      </c>
      <c r="O127" s="6">
        <f t="shared" si="28"/>
        <v>-4.1390936654854367E-3</v>
      </c>
      <c r="P127" s="5">
        <f t="shared" si="29"/>
        <v>39149.102899999998</v>
      </c>
      <c r="Q127" s="6">
        <f t="shared" si="30"/>
        <v>6.284836727925798E-6</v>
      </c>
      <c r="R127" s="6"/>
    </row>
    <row r="128" spans="1:34" x14ac:dyDescent="0.2">
      <c r="A128" s="77" t="s">
        <v>109</v>
      </c>
      <c r="B128" s="75" t="s">
        <v>87</v>
      </c>
      <c r="C128" s="76">
        <v>54184.3868</v>
      </c>
      <c r="D128" s="76">
        <v>2.9999999999999997E-4</v>
      </c>
      <c r="E128" s="65">
        <f t="shared" si="25"/>
        <v>1282.9944690382638</v>
      </c>
      <c r="F128" s="3">
        <f t="shared" si="26"/>
        <v>1283</v>
      </c>
      <c r="G128" s="3">
        <f t="shared" si="27"/>
        <v>-3.201372004696168E-3</v>
      </c>
      <c r="J128" s="3">
        <f>G128</f>
        <v>-3.201372004696168E-3</v>
      </c>
      <c r="N128" s="3">
        <f t="shared" ca="1" si="31"/>
        <v>-3.3949169069084919E-3</v>
      </c>
      <c r="O128" s="6">
        <f t="shared" si="28"/>
        <v>-4.0808874475510787E-3</v>
      </c>
      <c r="P128" s="5">
        <f t="shared" si="29"/>
        <v>39165.8868</v>
      </c>
      <c r="Q128" s="6">
        <f t="shared" si="30"/>
        <v>7.7354741422026968E-7</v>
      </c>
      <c r="R128" s="6"/>
    </row>
    <row r="129" spans="1:18" x14ac:dyDescent="0.2">
      <c r="A129" s="74" t="s">
        <v>123</v>
      </c>
      <c r="B129" s="79" t="s">
        <v>87</v>
      </c>
      <c r="C129" s="78">
        <v>54487.682000000001</v>
      </c>
      <c r="D129" s="78">
        <v>2.9999999999999997E-4</v>
      </c>
      <c r="E129" s="65">
        <f t="shared" si="25"/>
        <v>1806.9929749088096</v>
      </c>
      <c r="F129" s="3">
        <f t="shared" si="26"/>
        <v>1807</v>
      </c>
      <c r="G129" s="3">
        <f t="shared" si="27"/>
        <v>-4.0661880047991872E-3</v>
      </c>
      <c r="M129" s="3">
        <f>G129</f>
        <v>-4.0661880047991872E-3</v>
      </c>
      <c r="N129" s="3">
        <f t="shared" ca="1" si="31"/>
        <v>-2.4171009294625696E-3</v>
      </c>
      <c r="O129" s="6">
        <f t="shared" si="28"/>
        <v>-2.9592163191963132E-3</v>
      </c>
      <c r="P129" s="5">
        <f t="shared" si="29"/>
        <v>39469.182000000001</v>
      </c>
      <c r="Q129" s="6">
        <f t="shared" si="30"/>
        <v>1.225386312726468E-6</v>
      </c>
      <c r="R129" s="6"/>
    </row>
    <row r="130" spans="1:18" x14ac:dyDescent="0.2">
      <c r="A130" s="74" t="s">
        <v>112</v>
      </c>
      <c r="B130" s="79" t="s">
        <v>87</v>
      </c>
      <c r="C130" s="78">
        <v>54501.5743</v>
      </c>
      <c r="D130" s="78">
        <v>1E-4</v>
      </c>
      <c r="E130" s="65">
        <f t="shared" si="25"/>
        <v>1830.9944904062693</v>
      </c>
      <c r="F130" s="3">
        <f t="shared" si="26"/>
        <v>1831</v>
      </c>
      <c r="G130" s="3">
        <f t="shared" si="27"/>
        <v>-3.1890040045254864E-3</v>
      </c>
      <c r="J130" s="3">
        <f>G130</f>
        <v>-3.1890040045254864E-3</v>
      </c>
      <c r="N130" s="3">
        <f t="shared" ca="1" si="31"/>
        <v>-2.3723154648467261E-3</v>
      </c>
      <c r="O130" s="6">
        <f t="shared" si="28"/>
        <v>-2.9049996626137674E-3</v>
      </c>
      <c r="P130" s="5">
        <f t="shared" si="29"/>
        <v>39483.0743</v>
      </c>
      <c r="Q130" s="6">
        <f t="shared" si="30"/>
        <v>8.0658466224708593E-8</v>
      </c>
      <c r="R130" s="6"/>
    </row>
    <row r="131" spans="1:18" x14ac:dyDescent="0.2">
      <c r="A131" s="74" t="s">
        <v>123</v>
      </c>
      <c r="B131" s="79" t="s">
        <v>87</v>
      </c>
      <c r="C131" s="78">
        <v>54513.729599999999</v>
      </c>
      <c r="D131" s="78">
        <v>2.0000000000000001E-4</v>
      </c>
      <c r="E131" s="65">
        <f t="shared" si="25"/>
        <v>1851.9950174123264</v>
      </c>
      <c r="F131" s="3">
        <f t="shared" si="26"/>
        <v>1852</v>
      </c>
      <c r="G131" s="3">
        <f t="shared" si="27"/>
        <v>-2.8839680016972125E-3</v>
      </c>
      <c r="M131" s="3">
        <f>G131</f>
        <v>-2.8839680016972125E-3</v>
      </c>
      <c r="N131" s="3">
        <f t="shared" ca="1" si="31"/>
        <v>-2.3331281833078627E-3</v>
      </c>
      <c r="O131" s="6">
        <f t="shared" si="28"/>
        <v>-2.8573800359861438E-3</v>
      </c>
      <c r="P131" s="5">
        <f t="shared" si="29"/>
        <v>39495.229599999999</v>
      </c>
      <c r="Q131" s="6">
        <f t="shared" si="30"/>
        <v>7.0691992065296121E-10</v>
      </c>
      <c r="R131" s="6"/>
    </row>
    <row r="132" spans="1:18" x14ac:dyDescent="0.2">
      <c r="A132" s="74" t="s">
        <v>124</v>
      </c>
      <c r="B132" s="79" t="s">
        <v>87</v>
      </c>
      <c r="C132" s="78">
        <v>54534.5671</v>
      </c>
      <c r="D132" s="78">
        <v>2.0000000000000001E-4</v>
      </c>
      <c r="E132" s="65">
        <f t="shared" si="25"/>
        <v>1887.995649357963</v>
      </c>
      <c r="F132" s="3">
        <f t="shared" si="26"/>
        <v>1888</v>
      </c>
      <c r="G132" s="3">
        <f t="shared" si="27"/>
        <v>-2.5181919991155155E-3</v>
      </c>
      <c r="M132" s="3">
        <f>G132</f>
        <v>-2.5181919991155155E-3</v>
      </c>
      <c r="N132" s="3">
        <f t="shared" ca="1" si="31"/>
        <v>-2.265949986384097E-3</v>
      </c>
      <c r="O132" s="6">
        <f t="shared" si="28"/>
        <v>-2.7753630785113254E-3</v>
      </c>
      <c r="P132" s="5">
        <f t="shared" si="29"/>
        <v>39516.0671</v>
      </c>
      <c r="Q132" s="6">
        <f t="shared" si="30"/>
        <v>6.6136964077605933E-8</v>
      </c>
      <c r="R132" s="6"/>
    </row>
    <row r="133" spans="1:18" x14ac:dyDescent="0.2">
      <c r="A133" s="74" t="s">
        <v>125</v>
      </c>
      <c r="B133" s="79" t="s">
        <v>87</v>
      </c>
      <c r="C133" s="78">
        <v>54797.925199999998</v>
      </c>
      <c r="D133" s="78">
        <v>2.9999999999999997E-4</v>
      </c>
      <c r="E133" s="65">
        <f t="shared" si="25"/>
        <v>2342.9954347449534</v>
      </c>
      <c r="F133" s="3">
        <f t="shared" si="26"/>
        <v>2343</v>
      </c>
      <c r="G133" s="3">
        <f t="shared" si="27"/>
        <v>-2.6424120078445412E-3</v>
      </c>
      <c r="M133" s="3">
        <f>G133</f>
        <v>-2.6424120078445412E-3</v>
      </c>
      <c r="N133" s="3">
        <f t="shared" ca="1" si="31"/>
        <v>-1.4168922197087255E-3</v>
      </c>
      <c r="O133" s="6">
        <f t="shared" si="28"/>
        <v>-1.7023927969252338E-3</v>
      </c>
      <c r="P133" s="5">
        <f t="shared" si="29"/>
        <v>39779.425199999998</v>
      </c>
      <c r="Q133" s="6">
        <f t="shared" si="30"/>
        <v>8.8363611689735743E-7</v>
      </c>
      <c r="R133" s="6"/>
    </row>
    <row r="134" spans="1:18" x14ac:dyDescent="0.2">
      <c r="A134" s="74" t="s">
        <v>125</v>
      </c>
      <c r="B134" s="79" t="s">
        <v>87</v>
      </c>
      <c r="C134" s="78">
        <v>54825.710099999997</v>
      </c>
      <c r="D134" s="78">
        <v>2.9999999999999997E-4</v>
      </c>
      <c r="E134" s="65">
        <f t="shared" si="25"/>
        <v>2390.9989840453113</v>
      </c>
      <c r="F134" s="3">
        <f t="shared" si="26"/>
        <v>2391</v>
      </c>
      <c r="G134" s="3">
        <f t="shared" si="27"/>
        <v>-5.8804400759981945E-4</v>
      </c>
      <c r="M134" s="3">
        <f>G134</f>
        <v>-5.8804400759981945E-4</v>
      </c>
      <c r="N134" s="3">
        <f t="shared" ca="1" si="31"/>
        <v>-1.3273212904770385E-3</v>
      </c>
      <c r="O134" s="6">
        <f t="shared" si="28"/>
        <v>-1.5858904338316947E-3</v>
      </c>
      <c r="P134" s="5">
        <f t="shared" si="29"/>
        <v>39807.210099999997</v>
      </c>
      <c r="Q134" s="6">
        <f t="shared" si="30"/>
        <v>9.9569749034372518E-7</v>
      </c>
      <c r="R134" s="6"/>
    </row>
    <row r="135" spans="1:18" x14ac:dyDescent="0.2">
      <c r="A135" s="74" t="s">
        <v>125</v>
      </c>
      <c r="B135" s="79" t="s">
        <v>87</v>
      </c>
      <c r="C135" s="78">
        <v>54847.703500000003</v>
      </c>
      <c r="D135" s="78">
        <v>2.0000000000000001E-4</v>
      </c>
      <c r="E135" s="65">
        <f t="shared" si="25"/>
        <v>2428.9966468471516</v>
      </c>
      <c r="F135" s="3">
        <f t="shared" si="26"/>
        <v>2429</v>
      </c>
      <c r="G135" s="3">
        <f t="shared" si="27"/>
        <v>-1.9408360021770932E-3</v>
      </c>
      <c r="M135" s="3">
        <f>G135</f>
        <v>-1.9408360021770932E-3</v>
      </c>
      <c r="N135" s="3">
        <f t="shared" ca="1" si="31"/>
        <v>-1.2564109715019521E-3</v>
      </c>
      <c r="O135" s="6">
        <f t="shared" si="28"/>
        <v>-1.4932969047408476E-3</v>
      </c>
      <c r="P135" s="5">
        <f t="shared" si="29"/>
        <v>39829.203500000003</v>
      </c>
      <c r="Q135" s="6">
        <f t="shared" si="30"/>
        <v>2.0029124373404927E-7</v>
      </c>
      <c r="R135" s="6"/>
    </row>
    <row r="136" spans="1:18" x14ac:dyDescent="0.2">
      <c r="A136" s="80" t="s">
        <v>120</v>
      </c>
      <c r="B136" s="81" t="s">
        <v>87</v>
      </c>
      <c r="C136" s="80">
        <v>54862.752899999999</v>
      </c>
      <c r="D136" s="80">
        <v>2.0000000000000001E-4</v>
      </c>
      <c r="E136" s="65">
        <f t="shared" si="25"/>
        <v>2454.9972664225561</v>
      </c>
      <c r="F136" s="3">
        <f t="shared" si="26"/>
        <v>2455</v>
      </c>
      <c r="G136" s="3">
        <f t="shared" si="27"/>
        <v>-1.5822200002730824E-3</v>
      </c>
      <c r="J136" s="3">
        <f>G136</f>
        <v>-1.5822200002730824E-3</v>
      </c>
      <c r="N136" s="3">
        <f t="shared" ca="1" si="31"/>
        <v>-1.207893384834788E-3</v>
      </c>
      <c r="O136" s="6">
        <f t="shared" si="28"/>
        <v>-1.4297679881085695E-3</v>
      </c>
      <c r="P136" s="5">
        <f t="shared" si="29"/>
        <v>39844.252899999999</v>
      </c>
      <c r="Q136" s="6">
        <f t="shared" si="30"/>
        <v>2.3241616013008776E-8</v>
      </c>
      <c r="R136" s="6"/>
    </row>
    <row r="137" spans="1:18" x14ac:dyDescent="0.2">
      <c r="A137" s="74" t="s">
        <v>125</v>
      </c>
      <c r="B137" s="79" t="s">
        <v>87</v>
      </c>
      <c r="C137" s="78">
        <v>54877.800799999997</v>
      </c>
      <c r="D137" s="78">
        <v>2.0000000000000001E-4</v>
      </c>
      <c r="E137" s="65">
        <f t="shared" si="25"/>
        <v>2480.9952944707684</v>
      </c>
      <c r="F137" s="3">
        <f t="shared" si="26"/>
        <v>2481</v>
      </c>
      <c r="G137" s="3">
        <f t="shared" si="27"/>
        <v>-2.7236040041316301E-3</v>
      </c>
      <c r="M137" s="3">
        <f>G137</f>
        <v>-2.7236040041316301E-3</v>
      </c>
      <c r="N137" s="3">
        <f t="shared" ca="1" si="31"/>
        <v>-1.1593757981676238E-3</v>
      </c>
      <c r="O137" s="6">
        <f t="shared" si="28"/>
        <v>-1.3661024905514665E-3</v>
      </c>
      <c r="P137" s="5">
        <f t="shared" si="29"/>
        <v>39859.300799999997</v>
      </c>
      <c r="Q137" s="6">
        <f t="shared" si="30"/>
        <v>1.8428103593724348E-6</v>
      </c>
      <c r="R137" s="6"/>
    </row>
    <row r="138" spans="1:18" x14ac:dyDescent="0.2">
      <c r="A138" s="78" t="s">
        <v>113</v>
      </c>
      <c r="B138" s="79" t="s">
        <v>87</v>
      </c>
      <c r="C138" s="78">
        <v>54891.690199999997</v>
      </c>
      <c r="D138" s="78">
        <v>5.9999999999999995E-4</v>
      </c>
      <c r="E138" s="65">
        <f t="shared" si="25"/>
        <v>2504.9917996823192</v>
      </c>
      <c r="F138" s="3">
        <f t="shared" si="26"/>
        <v>2505</v>
      </c>
      <c r="G138" s="3">
        <f t="shared" si="27"/>
        <v>-4.7464200033573434E-3</v>
      </c>
      <c r="J138" s="3">
        <f>G138</f>
        <v>-4.7464200033573434E-3</v>
      </c>
      <c r="N138" s="3">
        <f t="shared" ca="1" si="31"/>
        <v>-1.1145903335517803E-3</v>
      </c>
      <c r="O138" s="6">
        <f t="shared" si="28"/>
        <v>-1.3072175976124047E-3</v>
      </c>
      <c r="P138" s="5">
        <f t="shared" si="29"/>
        <v>39873.190199999997</v>
      </c>
      <c r="Q138" s="6">
        <f t="shared" si="30"/>
        <v>1.1828113187681774E-5</v>
      </c>
      <c r="R138" s="6"/>
    </row>
    <row r="139" spans="1:18" x14ac:dyDescent="0.2">
      <c r="A139" s="80" t="s">
        <v>115</v>
      </c>
      <c r="B139" s="81" t="s">
        <v>87</v>
      </c>
      <c r="C139" s="80">
        <v>54894.5864</v>
      </c>
      <c r="D139" s="80">
        <v>1E-4</v>
      </c>
      <c r="E139" s="65">
        <f t="shared" si="25"/>
        <v>2509.9955203897484</v>
      </c>
      <c r="F139" s="3">
        <f t="shared" si="26"/>
        <v>2510</v>
      </c>
      <c r="G139" s="3">
        <f t="shared" si="27"/>
        <v>-2.5928399991244078E-3</v>
      </c>
      <c r="J139" s="3">
        <f>G139</f>
        <v>-2.5928399991244078E-3</v>
      </c>
      <c r="N139" s="3">
        <f t="shared" ca="1" si="31"/>
        <v>-1.10526002842348E-3</v>
      </c>
      <c r="O139" s="6">
        <f t="shared" si="28"/>
        <v>-1.2949361979762036E-3</v>
      </c>
      <c r="P139" s="5">
        <f t="shared" si="29"/>
        <v>39876.0864</v>
      </c>
      <c r="Q139" s="6">
        <f t="shared" si="30"/>
        <v>1.6845542770349572E-6</v>
      </c>
      <c r="R139" s="6"/>
    </row>
    <row r="140" spans="1:18" x14ac:dyDescent="0.2">
      <c r="A140" s="74" t="s">
        <v>126</v>
      </c>
      <c r="B140" s="79" t="s">
        <v>87</v>
      </c>
      <c r="C140" s="78">
        <v>55190.937599999997</v>
      </c>
      <c r="D140" s="78">
        <v>2.0000000000000001E-4</v>
      </c>
      <c r="E140" s="65">
        <f t="shared" si="25"/>
        <v>3021.9969830338709</v>
      </c>
      <c r="F140" s="3">
        <f t="shared" si="26"/>
        <v>3022</v>
      </c>
      <c r="G140" s="3">
        <f t="shared" si="27"/>
        <v>-1.7462480027461424E-3</v>
      </c>
      <c r="M140" s="3">
        <f t="shared" ref="M140:M147" si="32">G140</f>
        <v>-1.7462480027461424E-3</v>
      </c>
      <c r="N140" s="3">
        <f t="shared" ca="1" si="31"/>
        <v>-1.4983678328547943E-4</v>
      </c>
      <c r="O140" s="6">
        <f t="shared" si="28"/>
        <v>-1.9386150883398143E-5</v>
      </c>
      <c r="P140" s="5">
        <f t="shared" si="29"/>
        <v>40172.437599999997</v>
      </c>
      <c r="Q140" s="6">
        <f t="shared" si="30"/>
        <v>2.9820518554188266E-6</v>
      </c>
      <c r="R140" s="6"/>
    </row>
    <row r="141" spans="1:18" x14ac:dyDescent="0.2">
      <c r="A141" s="74" t="s">
        <v>126</v>
      </c>
      <c r="B141" s="79" t="s">
        <v>87</v>
      </c>
      <c r="C141" s="78">
        <v>55236.665200000003</v>
      </c>
      <c r="D141" s="78">
        <v>1E-4</v>
      </c>
      <c r="E141" s="65">
        <f t="shared" si="25"/>
        <v>3100.9998623311658</v>
      </c>
      <c r="F141" s="3">
        <f t="shared" si="26"/>
        <v>3101</v>
      </c>
      <c r="G141" s="3">
        <f t="shared" si="27"/>
        <v>-7.9684003139846027E-5</v>
      </c>
      <c r="M141" s="3">
        <f t="shared" si="32"/>
        <v>-7.9684003139846027E-5</v>
      </c>
      <c r="N141" s="3">
        <f t="shared" ca="1" si="31"/>
        <v>-2.4179622583270569E-6</v>
      </c>
      <c r="O141" s="6">
        <f t="shared" si="28"/>
        <v>1.7920369687549715E-4</v>
      </c>
      <c r="P141" s="5">
        <f t="shared" si="29"/>
        <v>40218.165200000003</v>
      </c>
      <c r="Q141" s="6">
        <f t="shared" si="30"/>
        <v>6.7022841219234318E-8</v>
      </c>
      <c r="R141" s="6"/>
    </row>
    <row r="142" spans="1:18" x14ac:dyDescent="0.2">
      <c r="A142" s="78" t="s">
        <v>127</v>
      </c>
      <c r="B142" s="93" t="s">
        <v>88</v>
      </c>
      <c r="C142" s="78">
        <v>55585.688999999998</v>
      </c>
      <c r="D142" s="78">
        <v>1E-4</v>
      </c>
      <c r="E142" s="65">
        <f t="shared" si="25"/>
        <v>3704.0029751837842</v>
      </c>
      <c r="F142" s="3">
        <f t="shared" si="26"/>
        <v>3704</v>
      </c>
      <c r="G142" s="3">
        <f t="shared" si="27"/>
        <v>1.7220639929291792E-3</v>
      </c>
      <c r="M142" s="3">
        <f t="shared" si="32"/>
        <v>1.7220639929291792E-3</v>
      </c>
      <c r="N142" s="3">
        <f t="shared" ca="1" si="31"/>
        <v>1.1228168362147472E-3</v>
      </c>
      <c r="O142" s="6">
        <f t="shared" si="28"/>
        <v>1.6861615331307549E-3</v>
      </c>
      <c r="P142" s="5">
        <f t="shared" si="29"/>
        <v>40567.188999999998</v>
      </c>
      <c r="Q142" s="6">
        <f t="shared" si="30"/>
        <v>1.2889866195774773E-9</v>
      </c>
      <c r="R142" s="6"/>
    </row>
    <row r="143" spans="1:18" x14ac:dyDescent="0.2">
      <c r="A143" s="78" t="s">
        <v>127</v>
      </c>
      <c r="B143" s="93" t="s">
        <v>88</v>
      </c>
      <c r="C143" s="78">
        <v>55611.735399999998</v>
      </c>
      <c r="D143" s="78">
        <v>2.0000000000000001E-4</v>
      </c>
      <c r="E143" s="65">
        <f t="shared" si="25"/>
        <v>3749.0029444655474</v>
      </c>
      <c r="F143" s="3">
        <f t="shared" si="26"/>
        <v>3749</v>
      </c>
      <c r="G143" s="3">
        <f t="shared" si="27"/>
        <v>1.7042839972418733E-3</v>
      </c>
      <c r="M143" s="3">
        <f t="shared" si="32"/>
        <v>1.7042839972418733E-3</v>
      </c>
      <c r="N143" s="3">
        <f t="shared" ca="1" si="31"/>
        <v>1.2067895823694545E-3</v>
      </c>
      <c r="O143" s="6">
        <f t="shared" si="28"/>
        <v>1.7969427509786254E-3</v>
      </c>
      <c r="P143" s="5">
        <f t="shared" si="29"/>
        <v>40593.235399999998</v>
      </c>
      <c r="Q143" s="6">
        <f t="shared" si="30"/>
        <v>8.5856446440480649E-9</v>
      </c>
      <c r="R143" s="6"/>
    </row>
    <row r="144" spans="1:18" x14ac:dyDescent="0.2">
      <c r="A144" s="74" t="s">
        <v>118</v>
      </c>
      <c r="B144" s="79" t="s">
        <v>88</v>
      </c>
      <c r="C144" s="78">
        <v>55621.286690000001</v>
      </c>
      <c r="D144" s="78">
        <v>8.0000000000000004E-4</v>
      </c>
      <c r="E144" s="65">
        <f t="shared" si="25"/>
        <v>3765.5045629848573</v>
      </c>
      <c r="F144" s="3">
        <f t="shared" si="26"/>
        <v>3765.5</v>
      </c>
      <c r="G144" s="3">
        <f t="shared" si="27"/>
        <v>2.6410979990032502E-3</v>
      </c>
      <c r="M144" s="3">
        <f t="shared" si="32"/>
        <v>2.6410979990032502E-3</v>
      </c>
      <c r="N144" s="3">
        <f t="shared" ca="1" si="31"/>
        <v>1.2375795892928471E-3</v>
      </c>
      <c r="O144" s="6">
        <f t="shared" si="28"/>
        <v>1.837471066393362E-3</v>
      </c>
      <c r="P144" s="5">
        <f t="shared" si="29"/>
        <v>40602.786690000001</v>
      </c>
      <c r="Q144" s="6">
        <f t="shared" si="30"/>
        <v>6.4581624681597774E-7</v>
      </c>
      <c r="R144" s="6"/>
    </row>
    <row r="145" spans="1:18" x14ac:dyDescent="0.2">
      <c r="A145" s="74" t="s">
        <v>118</v>
      </c>
      <c r="B145" s="79" t="s">
        <v>88</v>
      </c>
      <c r="C145" s="78">
        <v>55621.286789999998</v>
      </c>
      <c r="D145" s="78">
        <v>8.9999999999999998E-4</v>
      </c>
      <c r="E145" s="65">
        <f t="shared" si="25"/>
        <v>3765.5047357533326</v>
      </c>
      <c r="F145" s="3">
        <f t="shared" si="26"/>
        <v>3765.5</v>
      </c>
      <c r="G145" s="3">
        <f t="shared" si="27"/>
        <v>2.7410979964770377E-3</v>
      </c>
      <c r="M145" s="3">
        <f t="shared" si="32"/>
        <v>2.7410979964770377E-3</v>
      </c>
      <c r="N145" s="3">
        <f t="shared" ca="1" si="31"/>
        <v>1.2375795892928471E-3</v>
      </c>
      <c r="O145" s="6">
        <f t="shared" si="28"/>
        <v>1.837471066393362E-3</v>
      </c>
      <c r="P145" s="5">
        <f t="shared" si="29"/>
        <v>40602.786789999998</v>
      </c>
      <c r="Q145" s="6">
        <f t="shared" si="30"/>
        <v>8.1654162877244816E-7</v>
      </c>
      <c r="R145" s="6"/>
    </row>
    <row r="146" spans="1:18" x14ac:dyDescent="0.2">
      <c r="A146" s="74" t="s">
        <v>118</v>
      </c>
      <c r="B146" s="79" t="s">
        <v>88</v>
      </c>
      <c r="C146" s="78">
        <v>55621.28759</v>
      </c>
      <c r="D146" s="78">
        <v>5.0000000000000001E-4</v>
      </c>
      <c r="E146" s="65">
        <f t="shared" si="25"/>
        <v>3765.5061179011727</v>
      </c>
      <c r="F146" s="3">
        <f t="shared" si="26"/>
        <v>3765.5</v>
      </c>
      <c r="G146" s="3">
        <f t="shared" si="27"/>
        <v>3.5410979980952106E-3</v>
      </c>
      <c r="M146" s="3">
        <f t="shared" si="32"/>
        <v>3.5410979980952106E-3</v>
      </c>
      <c r="N146" s="3">
        <f t="shared" ca="1" si="31"/>
        <v>1.2375795892928471E-3</v>
      </c>
      <c r="O146" s="6">
        <f t="shared" si="28"/>
        <v>1.837471066393362E-3</v>
      </c>
      <c r="P146" s="5">
        <f t="shared" si="29"/>
        <v>40602.78759</v>
      </c>
      <c r="Q146" s="6">
        <f t="shared" si="30"/>
        <v>2.9023447224198556E-6</v>
      </c>
      <c r="R146" s="6"/>
    </row>
    <row r="147" spans="1:18" x14ac:dyDescent="0.2">
      <c r="A147" s="74" t="s">
        <v>118</v>
      </c>
      <c r="B147" s="79" t="s">
        <v>88</v>
      </c>
      <c r="C147" s="78">
        <v>55621.290090000002</v>
      </c>
      <c r="D147" s="78">
        <v>4.0000000000000002E-4</v>
      </c>
      <c r="E147" s="65">
        <f t="shared" si="25"/>
        <v>3765.5104371131679</v>
      </c>
      <c r="F147" s="3">
        <f t="shared" si="26"/>
        <v>3765.5</v>
      </c>
      <c r="G147" s="3">
        <f t="shared" si="27"/>
        <v>6.0410980004235171E-3</v>
      </c>
      <c r="M147" s="3">
        <f t="shared" si="32"/>
        <v>6.0410980004235171E-3</v>
      </c>
      <c r="N147" s="3">
        <f t="shared" ca="1" si="31"/>
        <v>1.2375795892928471E-3</v>
      </c>
      <c r="O147" s="6">
        <f t="shared" si="28"/>
        <v>1.837471066393362E-3</v>
      </c>
      <c r="P147" s="5">
        <f t="shared" si="29"/>
        <v>40602.790090000002</v>
      </c>
      <c r="Q147" s="6">
        <f t="shared" si="30"/>
        <v>1.7670479400503766E-5</v>
      </c>
      <c r="R147" s="6"/>
    </row>
    <row r="148" spans="1:18" x14ac:dyDescent="0.2">
      <c r="A148" s="80" t="s">
        <v>122</v>
      </c>
      <c r="B148" s="81" t="s">
        <v>88</v>
      </c>
      <c r="C148" s="80">
        <v>55625.3416</v>
      </c>
      <c r="D148" s="80">
        <v>4.7999999999999996E-3</v>
      </c>
      <c r="E148" s="65">
        <f t="shared" si="25"/>
        <v>3772.5101693427523</v>
      </c>
      <c r="F148" s="3">
        <f t="shared" si="26"/>
        <v>3772.5</v>
      </c>
      <c r="G148" s="3">
        <f t="shared" si="27"/>
        <v>5.886109996936284E-3</v>
      </c>
      <c r="J148" s="3">
        <f>G148</f>
        <v>5.886109996936284E-3</v>
      </c>
      <c r="N148" s="3">
        <f t="shared" ca="1" si="31"/>
        <v>1.2506420164724681E-3</v>
      </c>
      <c r="O148" s="6">
        <f t="shared" si="28"/>
        <v>1.854649524279936E-3</v>
      </c>
      <c r="P148" s="5">
        <f t="shared" si="29"/>
        <v>40606.8416</v>
      </c>
      <c r="Q148" s="6">
        <f t="shared" si="30"/>
        <v>1.6252673542590543E-5</v>
      </c>
      <c r="R148" s="6"/>
    </row>
    <row r="149" spans="1:18" x14ac:dyDescent="0.2">
      <c r="A149" s="80" t="s">
        <v>121</v>
      </c>
      <c r="B149" s="81" t="s">
        <v>87</v>
      </c>
      <c r="C149" s="80">
        <v>55629.678800000002</v>
      </c>
      <c r="D149" s="80">
        <v>2.0000000000000001E-4</v>
      </c>
      <c r="E149" s="65">
        <f t="shared" ref="E149:E155" si="33">(C149-C$7)/C$8</f>
        <v>3780.0034838418364</v>
      </c>
      <c r="F149" s="3">
        <f t="shared" ref="F149:F158" si="34">ROUND(2*E149,0)/2</f>
        <v>3780</v>
      </c>
      <c r="G149" s="3">
        <f t="shared" ref="G149:G155" si="35">C149-(C$7+F149*C$8)</f>
        <v>2.0164800007478334E-3</v>
      </c>
      <c r="J149" s="3">
        <f>G149</f>
        <v>2.0164800007478334E-3</v>
      </c>
      <c r="N149" s="3">
        <f t="shared" ca="1" si="31"/>
        <v>1.264637474164919E-3</v>
      </c>
      <c r="O149" s="6">
        <f t="shared" ref="O149:O155" si="36">R$2+R$3*F149+R$4*F149^2+R$5*SIN(RADIANS(R$6*F149+R$7))</f>
        <v>1.8730446889587897E-3</v>
      </c>
      <c r="P149" s="5">
        <f t="shared" ref="P149:P155" si="37">C149-15018.5</f>
        <v>40611.178800000002</v>
      </c>
      <c r="Q149" s="6">
        <f t="shared" ref="Q149:Q155" si="38">+(G149-O149)^2</f>
        <v>2.0573688668020183E-8</v>
      </c>
      <c r="R149" s="6"/>
    </row>
    <row r="150" spans="1:18" x14ac:dyDescent="0.2">
      <c r="A150" s="82" t="s">
        <v>129</v>
      </c>
      <c r="B150" s="64" t="s">
        <v>87</v>
      </c>
      <c r="C150" s="63">
        <v>55863.517269999997</v>
      </c>
      <c r="D150" s="63">
        <v>1E-4</v>
      </c>
      <c r="E150" s="65">
        <f t="shared" si="33"/>
        <v>4184.00265328155</v>
      </c>
      <c r="F150" s="3">
        <f t="shared" si="34"/>
        <v>4184</v>
      </c>
      <c r="G150" s="3">
        <f t="shared" si="35"/>
        <v>1.5357439915533178E-3</v>
      </c>
      <c r="M150" s="3">
        <f>G150</f>
        <v>1.5357439915533178E-3</v>
      </c>
      <c r="N150" s="3">
        <f t="shared" ca="1" si="31"/>
        <v>2.0185261285316225E-3</v>
      </c>
      <c r="O150" s="6">
        <f t="shared" si="36"/>
        <v>2.8448193058385543E-3</v>
      </c>
      <c r="P150" s="5">
        <f t="shared" si="37"/>
        <v>40845.017269999997</v>
      </c>
      <c r="Q150" s="6">
        <f t="shared" si="38"/>
        <v>1.7136781784709908E-6</v>
      </c>
      <c r="R150" s="6"/>
    </row>
    <row r="151" spans="1:18" x14ac:dyDescent="0.2">
      <c r="A151" s="77" t="s">
        <v>128</v>
      </c>
      <c r="B151" s="75" t="s">
        <v>87</v>
      </c>
      <c r="C151" s="76">
        <v>55863.5173</v>
      </c>
      <c r="D151" s="76">
        <v>5.9999999999999995E-4</v>
      </c>
      <c r="E151" s="65">
        <f t="shared" si="33"/>
        <v>4184.0027051120987</v>
      </c>
      <c r="F151" s="3">
        <f t="shared" si="34"/>
        <v>4184</v>
      </c>
      <c r="G151" s="3">
        <f t="shared" si="35"/>
        <v>1.5657439944334328E-3</v>
      </c>
      <c r="J151" s="3">
        <f>G151</f>
        <v>1.5657439944334328E-3</v>
      </c>
      <c r="N151" s="3">
        <f t="shared" ca="1" si="31"/>
        <v>2.0185261285316225E-3</v>
      </c>
      <c r="O151" s="6">
        <f t="shared" si="36"/>
        <v>2.8448193058385543E-3</v>
      </c>
      <c r="P151" s="5">
        <f t="shared" si="37"/>
        <v>40845.0173</v>
      </c>
      <c r="Q151" s="6">
        <f t="shared" si="38"/>
        <v>1.6360336522461086E-6</v>
      </c>
      <c r="R151" s="6"/>
    </row>
    <row r="152" spans="1:18" x14ac:dyDescent="0.2">
      <c r="A152" s="82" t="s">
        <v>130</v>
      </c>
      <c r="B152" s="64" t="s">
        <v>87</v>
      </c>
      <c r="C152" s="63">
        <v>55963.6512</v>
      </c>
      <c r="D152" s="63">
        <v>2.9999999999999997E-4</v>
      </c>
      <c r="E152" s="65">
        <f t="shared" si="33"/>
        <v>4357.0025217494567</v>
      </c>
      <c r="F152" s="3">
        <f t="shared" si="34"/>
        <v>4357</v>
      </c>
      <c r="G152" s="3">
        <f t="shared" si="35"/>
        <v>1.4596119945053943E-3</v>
      </c>
      <c r="M152" s="3">
        <f>G152</f>
        <v>1.4596119945053943E-3</v>
      </c>
      <c r="N152" s="3">
        <f t="shared" ca="1" si="31"/>
        <v>2.34135468597083E-3</v>
      </c>
      <c r="O152" s="6">
        <f t="shared" si="36"/>
        <v>3.2467338483520413E-3</v>
      </c>
      <c r="P152" s="5">
        <f t="shared" si="37"/>
        <v>40945.1512</v>
      </c>
      <c r="Q152" s="6">
        <f t="shared" si="38"/>
        <v>3.1938045204962767E-6</v>
      </c>
      <c r="R152" s="6"/>
    </row>
    <row r="153" spans="1:18" x14ac:dyDescent="0.2">
      <c r="A153" s="82" t="s">
        <v>130</v>
      </c>
      <c r="B153" s="64" t="s">
        <v>87</v>
      </c>
      <c r="C153" s="63">
        <v>55989.698299999996</v>
      </c>
      <c r="D153" s="63">
        <v>1E-4</v>
      </c>
      <c r="E153" s="65">
        <f t="shared" si="33"/>
        <v>4402.0037004105725</v>
      </c>
      <c r="F153" s="3">
        <f t="shared" si="34"/>
        <v>4402</v>
      </c>
      <c r="G153" s="3">
        <f t="shared" si="35"/>
        <v>2.1418319956865162E-3</v>
      </c>
      <c r="M153" s="3">
        <f>G153</f>
        <v>2.1418319956865162E-3</v>
      </c>
      <c r="N153" s="3">
        <f t="shared" ca="1" si="31"/>
        <v>2.4253274321255356E-3</v>
      </c>
      <c r="O153" s="6">
        <f t="shared" si="36"/>
        <v>3.3496003001571421E-3</v>
      </c>
      <c r="P153" s="5">
        <f t="shared" si="37"/>
        <v>40971.198299999996</v>
      </c>
      <c r="Q153" s="6">
        <f t="shared" si="38"/>
        <v>1.4587042772838505E-6</v>
      </c>
      <c r="R153" s="6"/>
    </row>
    <row r="154" spans="1:18" x14ac:dyDescent="0.2">
      <c r="A154" s="82" t="s">
        <v>130</v>
      </c>
      <c r="B154" s="64" t="s">
        <v>87</v>
      </c>
      <c r="C154" s="63">
        <v>55996.643799999998</v>
      </c>
      <c r="D154" s="63">
        <v>2.0000000000000001E-4</v>
      </c>
      <c r="E154" s="65">
        <f t="shared" si="33"/>
        <v>4414.0033351641878</v>
      </c>
      <c r="F154" s="3">
        <f t="shared" si="34"/>
        <v>4414</v>
      </c>
      <c r="G154" s="3">
        <f t="shared" si="35"/>
        <v>1.9304239976918325E-3</v>
      </c>
      <c r="M154" s="3">
        <f>G154</f>
        <v>1.9304239976918325E-3</v>
      </c>
      <c r="N154" s="3">
        <f t="shared" ca="1" si="31"/>
        <v>2.4477201644334578E-3</v>
      </c>
      <c r="O154" s="6">
        <f t="shared" si="36"/>
        <v>3.3769073092207581E-3</v>
      </c>
      <c r="P154" s="5">
        <f t="shared" si="37"/>
        <v>40978.143799999998</v>
      </c>
      <c r="Q154" s="6">
        <f t="shared" si="38"/>
        <v>2.0923139705316867E-6</v>
      </c>
      <c r="R154" s="6"/>
    </row>
    <row r="155" spans="1:18" x14ac:dyDescent="0.2">
      <c r="A155" s="82" t="s">
        <v>131</v>
      </c>
      <c r="B155" s="64" t="s">
        <v>87</v>
      </c>
      <c r="C155" s="63">
        <v>56323.673000000003</v>
      </c>
      <c r="D155" s="63">
        <v>1E-4</v>
      </c>
      <c r="E155" s="65">
        <f t="shared" si="33"/>
        <v>4979.0067119932373</v>
      </c>
      <c r="F155" s="3">
        <f t="shared" si="34"/>
        <v>4979</v>
      </c>
      <c r="G155" s="3">
        <f t="shared" si="35"/>
        <v>3.8849639968248084E-3</v>
      </c>
      <c r="M155" s="3">
        <f>G155</f>
        <v>3.8849639968248084E-3</v>
      </c>
      <c r="N155" s="3">
        <f t="shared" ca="1" si="31"/>
        <v>3.5020446439314465E-3</v>
      </c>
      <c r="O155" s="6">
        <f t="shared" si="36"/>
        <v>4.594722742475273E-3</v>
      </c>
      <c r="P155" s="5">
        <f t="shared" si="37"/>
        <v>41305.173000000003</v>
      </c>
      <c r="Q155" s="6">
        <f t="shared" si="38"/>
        <v>5.037574770273208E-7</v>
      </c>
      <c r="R155" s="6"/>
    </row>
    <row r="156" spans="1:18" x14ac:dyDescent="0.2">
      <c r="A156" s="95" t="s">
        <v>144</v>
      </c>
      <c r="B156" s="96" t="s">
        <v>87</v>
      </c>
      <c r="C156" s="95">
        <v>56725.368699999999</v>
      </c>
      <c r="D156" s="95">
        <v>1.4E-3</v>
      </c>
      <c r="E156" s="65">
        <f>(C156-C$7)/C$8</f>
        <v>5673.0102656750005</v>
      </c>
      <c r="F156" s="3">
        <f t="shared" si="34"/>
        <v>5673</v>
      </c>
      <c r="G156" s="3">
        <f>C156-(C$7+F156*C$8)</f>
        <v>5.9418679957161658E-3</v>
      </c>
      <c r="J156" s="3">
        <f>G156</f>
        <v>5.9418679957161658E-3</v>
      </c>
      <c r="N156" s="3">
        <f ca="1">+C$11+C$12*F156</f>
        <v>4.7970909957395945E-3</v>
      </c>
      <c r="O156" s="6">
        <f>R$2+R$3*F156+R$4*F156^2+R$5*SIN(RADIANS(R$6*F156+R$7))</f>
        <v>5.8641757793876439E-3</v>
      </c>
      <c r="P156" s="5">
        <f>C156-15018.5</f>
        <v>41706.868699999999</v>
      </c>
      <c r="Q156" s="6">
        <f>+(G156-O156)^2</f>
        <v>6.0360804780378297E-9</v>
      </c>
      <c r="R156" s="6"/>
    </row>
    <row r="157" spans="1:18" x14ac:dyDescent="0.2">
      <c r="A157" s="95" t="s">
        <v>144</v>
      </c>
      <c r="B157" s="96" t="s">
        <v>87</v>
      </c>
      <c r="C157" s="95">
        <v>56727.3874</v>
      </c>
      <c r="D157" s="95">
        <v>1.29E-2</v>
      </c>
      <c r="E157" s="65">
        <f>(C157-C$7)/C$8</f>
        <v>5676.4979429735567</v>
      </c>
      <c r="F157" s="3">
        <f t="shared" si="34"/>
        <v>5676.5</v>
      </c>
      <c r="G157" s="3">
        <f>C157-(C$7+F157*C$8)</f>
        <v>-1.1906260042451322E-3</v>
      </c>
      <c r="J157" s="3">
        <f>G157</f>
        <v>-1.1906260042451322E-3</v>
      </c>
      <c r="N157" s="3">
        <f ca="1">+C$11+C$12*F157</f>
        <v>4.8036222093294058E-3</v>
      </c>
      <c r="O157" s="6">
        <f>R$2+R$3*F157+R$4*F157^2+R$5*SIN(RADIANS(R$6*F157+R$7))</f>
        <v>5.8698327250854866E-3</v>
      </c>
      <c r="P157" s="5">
        <f>C157-15018.5</f>
        <v>41708.8874</v>
      </c>
      <c r="Q157" s="6">
        <f>+(G157-O157)^2</f>
        <v>4.985007746858094E-5</v>
      </c>
      <c r="R157" s="6"/>
    </row>
    <row r="158" spans="1:18" x14ac:dyDescent="0.2">
      <c r="A158" s="95" t="s">
        <v>145</v>
      </c>
      <c r="B158" s="97"/>
      <c r="C158" s="95">
        <v>57074.390800000001</v>
      </c>
      <c r="D158" s="95">
        <v>1.1000000000000001E-3</v>
      </c>
      <c r="E158" s="65">
        <f>(C158-C$7)/C$8</f>
        <v>6276.0104414634761</v>
      </c>
      <c r="F158" s="3">
        <f t="shared" si="34"/>
        <v>6276</v>
      </c>
      <c r="G158" s="3">
        <f>C158-(C$7+F158*C$8)</f>
        <v>6.0436159983510152E-3</v>
      </c>
      <c r="J158" s="3">
        <f>G158</f>
        <v>6.0436159983510152E-3</v>
      </c>
      <c r="N158" s="3">
        <f ca="1">+C$11+C$12*F158</f>
        <v>5.9223257942126696E-3</v>
      </c>
      <c r="O158" s="6">
        <f>R$2+R$3*F158+R$4*F158^2+R$5*SIN(RADIANS(R$6*F158+R$7))</f>
        <v>6.7140541043053644E-3</v>
      </c>
      <c r="P158" s="5">
        <f>C158-15018.5</f>
        <v>42055.890800000001</v>
      </c>
      <c r="Q158" s="6">
        <f>+(G158-O158)^2</f>
        <v>4.4948725391565519E-7</v>
      </c>
      <c r="R158" s="6"/>
    </row>
    <row r="159" spans="1:18" x14ac:dyDescent="0.2">
      <c r="A159" s="65"/>
      <c r="B159" s="65"/>
      <c r="C159" s="65"/>
      <c r="D159" s="65"/>
      <c r="E159" s="65"/>
      <c r="R159" s="6"/>
    </row>
    <row r="160" spans="1:18" x14ac:dyDescent="0.2">
      <c r="A160" s="65"/>
      <c r="B160" s="65"/>
      <c r="C160" s="65"/>
      <c r="D160" s="65"/>
      <c r="E160" s="65"/>
      <c r="R160" s="6"/>
    </row>
    <row r="161" spans="1:18" x14ac:dyDescent="0.2">
      <c r="A161" s="65"/>
      <c r="B161" s="65"/>
      <c r="C161" s="65"/>
      <c r="D161" s="65"/>
      <c r="E161" s="65"/>
      <c r="R161" s="6"/>
    </row>
    <row r="162" spans="1:18" x14ac:dyDescent="0.2">
      <c r="A162" s="65"/>
      <c r="B162" s="65"/>
      <c r="C162" s="65"/>
      <c r="D162" s="65"/>
      <c r="E162" s="65"/>
      <c r="R162" s="6"/>
    </row>
    <row r="163" spans="1:18" x14ac:dyDescent="0.2">
      <c r="A163" s="65"/>
      <c r="B163" s="65"/>
      <c r="C163" s="65"/>
      <c r="D163" s="65"/>
      <c r="E163" s="65"/>
      <c r="R163" s="6"/>
    </row>
    <row r="164" spans="1:18" x14ac:dyDescent="0.2">
      <c r="A164" s="65"/>
      <c r="B164" s="65"/>
      <c r="C164" s="65"/>
      <c r="D164" s="65"/>
      <c r="E164" s="65"/>
      <c r="R164" s="6"/>
    </row>
    <row r="165" spans="1:18" x14ac:dyDescent="0.2">
      <c r="A165" s="65"/>
      <c r="B165" s="65"/>
      <c r="C165" s="65"/>
      <c r="D165" s="65"/>
      <c r="E165" s="65"/>
      <c r="R165" s="6"/>
    </row>
    <row r="166" spans="1:18" x14ac:dyDescent="0.2">
      <c r="A166" s="65"/>
      <c r="B166" s="65"/>
      <c r="C166" s="65"/>
      <c r="D166" s="65"/>
      <c r="E166" s="65"/>
      <c r="R166" s="6"/>
    </row>
    <row r="167" spans="1:18" x14ac:dyDescent="0.2">
      <c r="A167" s="65"/>
      <c r="B167" s="65"/>
      <c r="C167" s="65"/>
      <c r="D167" s="65"/>
      <c r="E167" s="65"/>
      <c r="R167" s="6"/>
    </row>
    <row r="168" spans="1:18" x14ac:dyDescent="0.2">
      <c r="A168" s="65"/>
      <c r="B168" s="65"/>
      <c r="C168" s="65"/>
      <c r="D168" s="65"/>
      <c r="E168" s="65"/>
      <c r="R168" s="6"/>
    </row>
    <row r="169" spans="1:18" x14ac:dyDescent="0.2">
      <c r="A169" s="65"/>
      <c r="B169" s="65"/>
      <c r="C169" s="65"/>
      <c r="D169" s="65"/>
      <c r="E169" s="65"/>
      <c r="R169" s="6"/>
    </row>
    <row r="170" spans="1:18" x14ac:dyDescent="0.2">
      <c r="A170" s="65"/>
      <c r="B170" s="65"/>
      <c r="C170" s="65"/>
      <c r="D170" s="65"/>
      <c r="E170" s="65"/>
      <c r="R170" s="6"/>
    </row>
    <row r="171" spans="1:18" x14ac:dyDescent="0.2">
      <c r="A171" s="65"/>
      <c r="B171" s="65"/>
      <c r="C171" s="65"/>
      <c r="D171" s="65"/>
      <c r="E171" s="65"/>
      <c r="R171" s="6"/>
    </row>
    <row r="172" spans="1:18" x14ac:dyDescent="0.2">
      <c r="A172" s="65"/>
      <c r="B172" s="65"/>
      <c r="C172" s="65"/>
      <c r="D172" s="65"/>
      <c r="E172" s="65"/>
      <c r="R172" s="6"/>
    </row>
    <row r="173" spans="1:18" x14ac:dyDescent="0.2">
      <c r="A173" s="65"/>
      <c r="B173" s="65"/>
      <c r="C173" s="65"/>
      <c r="D173" s="65"/>
      <c r="E173" s="65"/>
      <c r="R173" s="6"/>
    </row>
    <row r="174" spans="1:18" x14ac:dyDescent="0.2">
      <c r="A174" s="65"/>
      <c r="B174" s="65"/>
      <c r="C174" s="65"/>
      <c r="D174" s="65"/>
      <c r="E174" s="65"/>
      <c r="R174" s="6"/>
    </row>
    <row r="175" spans="1:18" x14ac:dyDescent="0.2">
      <c r="A175" s="65"/>
      <c r="B175" s="65"/>
      <c r="C175" s="65"/>
      <c r="D175" s="65"/>
      <c r="E175" s="65"/>
      <c r="R175" s="6"/>
    </row>
    <row r="176" spans="1:18" x14ac:dyDescent="0.2">
      <c r="A176" s="65"/>
      <c r="B176" s="65"/>
      <c r="C176" s="65"/>
      <c r="D176" s="65"/>
      <c r="E176" s="65"/>
      <c r="R176" s="6"/>
    </row>
    <row r="177" spans="1:18" x14ac:dyDescent="0.2">
      <c r="A177" s="65"/>
      <c r="B177" s="65"/>
      <c r="C177" s="65"/>
      <c r="D177" s="65"/>
      <c r="E177" s="65"/>
      <c r="R177" s="6"/>
    </row>
    <row r="178" spans="1:18" x14ac:dyDescent="0.2">
      <c r="A178" s="65"/>
      <c r="B178" s="65"/>
      <c r="C178" s="65"/>
      <c r="D178" s="65"/>
      <c r="E178" s="65"/>
      <c r="R178" s="6"/>
    </row>
    <row r="179" spans="1:18" x14ac:dyDescent="0.2">
      <c r="A179" s="65"/>
      <c r="B179" s="65"/>
      <c r="C179" s="65"/>
      <c r="D179" s="65"/>
      <c r="E179" s="65"/>
      <c r="R179" s="6"/>
    </row>
    <row r="180" spans="1:18" x14ac:dyDescent="0.2">
      <c r="A180" s="65"/>
      <c r="B180" s="65"/>
      <c r="C180" s="65"/>
      <c r="D180" s="65"/>
      <c r="E180" s="65"/>
      <c r="R180" s="6"/>
    </row>
    <row r="181" spans="1:18" x14ac:dyDescent="0.2">
      <c r="A181" s="65"/>
      <c r="B181" s="65"/>
      <c r="C181" s="65"/>
      <c r="D181" s="65"/>
      <c r="E181" s="65"/>
      <c r="R181" s="6"/>
    </row>
    <row r="182" spans="1:18" x14ac:dyDescent="0.2">
      <c r="A182" s="65"/>
      <c r="B182" s="65"/>
      <c r="C182" s="65"/>
      <c r="D182" s="65"/>
      <c r="E182" s="65"/>
      <c r="R182" s="6"/>
    </row>
    <row r="183" spans="1:18" x14ac:dyDescent="0.2">
      <c r="A183" s="65"/>
      <c r="B183" s="65"/>
      <c r="C183" s="65"/>
      <c r="D183" s="65"/>
      <c r="E183" s="65"/>
      <c r="R183" s="6"/>
    </row>
    <row r="184" spans="1:18" x14ac:dyDescent="0.2">
      <c r="A184" s="65"/>
      <c r="B184" s="65"/>
      <c r="C184" s="65"/>
      <c r="D184" s="65"/>
      <c r="E184" s="65"/>
      <c r="R184" s="6"/>
    </row>
    <row r="185" spans="1:18" x14ac:dyDescent="0.2">
      <c r="A185" s="65"/>
      <c r="B185" s="65"/>
      <c r="C185" s="65"/>
      <c r="D185" s="65"/>
      <c r="E185" s="65"/>
      <c r="R185" s="6"/>
    </row>
    <row r="186" spans="1:18" x14ac:dyDescent="0.2">
      <c r="A186" s="65"/>
      <c r="B186" s="65"/>
      <c r="C186" s="65"/>
      <c r="D186" s="65"/>
      <c r="E186" s="65"/>
      <c r="R186" s="6"/>
    </row>
    <row r="187" spans="1:18" x14ac:dyDescent="0.2">
      <c r="A187" s="65"/>
      <c r="B187" s="65"/>
      <c r="C187" s="65"/>
      <c r="D187" s="65"/>
      <c r="E187" s="65"/>
      <c r="R187" s="6"/>
    </row>
    <row r="188" spans="1:18" x14ac:dyDescent="0.2">
      <c r="A188" s="65"/>
      <c r="B188" s="65"/>
      <c r="C188" s="65"/>
      <c r="D188" s="65"/>
      <c r="E188" s="65"/>
      <c r="R188" s="6"/>
    </row>
    <row r="189" spans="1:18" x14ac:dyDescent="0.2">
      <c r="A189" s="65"/>
      <c r="B189" s="65"/>
      <c r="C189" s="65"/>
      <c r="D189" s="65"/>
      <c r="E189" s="65"/>
      <c r="R189" s="6"/>
    </row>
    <row r="190" spans="1:18" x14ac:dyDescent="0.2">
      <c r="A190" s="65"/>
      <c r="B190" s="65"/>
      <c r="C190" s="65"/>
      <c r="D190" s="65"/>
      <c r="E190" s="65"/>
      <c r="R190" s="6"/>
    </row>
    <row r="191" spans="1:18" x14ac:dyDescent="0.2">
      <c r="A191" s="65"/>
      <c r="B191" s="65"/>
      <c r="C191" s="65"/>
      <c r="D191" s="65"/>
      <c r="E191" s="65"/>
      <c r="R191" s="6"/>
    </row>
    <row r="192" spans="1:18" x14ac:dyDescent="0.2">
      <c r="A192" s="65"/>
      <c r="B192" s="65"/>
      <c r="C192" s="65"/>
      <c r="D192" s="65"/>
      <c r="E192" s="65"/>
      <c r="R192" s="6"/>
    </row>
    <row r="193" spans="1:18" x14ac:dyDescent="0.2">
      <c r="A193" s="65"/>
      <c r="B193" s="65"/>
      <c r="C193" s="65"/>
      <c r="D193" s="65"/>
      <c r="E193" s="65"/>
      <c r="R193" s="6"/>
    </row>
    <row r="194" spans="1:18" x14ac:dyDescent="0.2">
      <c r="A194" s="65"/>
      <c r="B194" s="65"/>
      <c r="C194" s="65"/>
      <c r="D194" s="65"/>
      <c r="E194" s="65"/>
      <c r="R194" s="6"/>
    </row>
    <row r="195" spans="1:18" x14ac:dyDescent="0.2">
      <c r="A195" s="65"/>
      <c r="B195" s="65"/>
      <c r="C195" s="65"/>
      <c r="D195" s="65"/>
      <c r="E195" s="65"/>
      <c r="R195" s="6"/>
    </row>
    <row r="196" spans="1:18" x14ac:dyDescent="0.2">
      <c r="A196" s="65"/>
      <c r="B196" s="65"/>
      <c r="C196" s="65"/>
      <c r="D196" s="65"/>
      <c r="E196" s="65"/>
      <c r="R196" s="6"/>
    </row>
    <row r="197" spans="1:18" x14ac:dyDescent="0.2">
      <c r="A197" s="65"/>
      <c r="B197" s="65"/>
      <c r="C197" s="65"/>
      <c r="D197" s="65"/>
      <c r="E197" s="65"/>
      <c r="R197" s="6"/>
    </row>
    <row r="198" spans="1:18" x14ac:dyDescent="0.2">
      <c r="A198" s="65"/>
      <c r="B198" s="65"/>
      <c r="C198" s="65"/>
      <c r="D198" s="65"/>
      <c r="E198" s="65"/>
      <c r="R198" s="6"/>
    </row>
    <row r="199" spans="1:18" x14ac:dyDescent="0.2">
      <c r="A199" s="65"/>
      <c r="B199" s="65"/>
      <c r="C199" s="65"/>
      <c r="D199" s="65"/>
      <c r="E199" s="65"/>
      <c r="R199" s="6"/>
    </row>
    <row r="200" spans="1:18" x14ac:dyDescent="0.2">
      <c r="A200" s="65"/>
      <c r="B200" s="65"/>
      <c r="C200" s="65"/>
      <c r="D200" s="65"/>
      <c r="E200" s="65"/>
      <c r="R200" s="6"/>
    </row>
    <row r="201" spans="1:18" x14ac:dyDescent="0.2">
      <c r="A201" s="65"/>
      <c r="B201" s="65"/>
      <c r="C201" s="65"/>
      <c r="D201" s="65"/>
      <c r="E201" s="65"/>
      <c r="R201" s="6"/>
    </row>
    <row r="202" spans="1:18" x14ac:dyDescent="0.2">
      <c r="A202" s="65"/>
      <c r="B202" s="65"/>
      <c r="C202" s="65"/>
      <c r="D202" s="65"/>
      <c r="E202" s="65"/>
      <c r="R202" s="6"/>
    </row>
    <row r="203" spans="1:18" x14ac:dyDescent="0.2">
      <c r="A203" s="65"/>
      <c r="B203" s="65"/>
      <c r="C203" s="65"/>
      <c r="D203" s="65"/>
      <c r="E203" s="65"/>
      <c r="R203" s="6"/>
    </row>
    <row r="204" spans="1:18" x14ac:dyDescent="0.2">
      <c r="A204" s="65"/>
      <c r="B204" s="65"/>
      <c r="C204" s="65"/>
      <c r="D204" s="65"/>
      <c r="E204" s="65"/>
      <c r="R204" s="6"/>
    </row>
    <row r="205" spans="1:18" x14ac:dyDescent="0.2">
      <c r="A205" s="65"/>
      <c r="B205" s="65"/>
      <c r="C205" s="65"/>
      <c r="D205" s="65"/>
      <c r="E205" s="65"/>
      <c r="R205" s="6"/>
    </row>
    <row r="206" spans="1:18" x14ac:dyDescent="0.2">
      <c r="A206" s="65"/>
      <c r="B206" s="65"/>
      <c r="C206" s="65"/>
      <c r="D206" s="65"/>
      <c r="E206" s="65"/>
      <c r="R206" s="6"/>
    </row>
    <row r="207" spans="1:18" x14ac:dyDescent="0.2">
      <c r="A207" s="65"/>
      <c r="B207" s="65"/>
      <c r="C207" s="65"/>
      <c r="D207" s="65"/>
      <c r="E207" s="65"/>
      <c r="R207" s="6"/>
    </row>
    <row r="208" spans="1:18" x14ac:dyDescent="0.2">
      <c r="A208" s="65"/>
      <c r="B208" s="65"/>
      <c r="C208" s="65"/>
      <c r="D208" s="65"/>
      <c r="E208" s="65"/>
      <c r="R208" s="6"/>
    </row>
    <row r="209" spans="1:18" x14ac:dyDescent="0.2">
      <c r="A209" s="65"/>
      <c r="B209" s="65"/>
      <c r="C209" s="65"/>
      <c r="D209" s="65"/>
      <c r="E209" s="65"/>
      <c r="R209" s="6"/>
    </row>
    <row r="210" spans="1:18" x14ac:dyDescent="0.2">
      <c r="A210" s="65"/>
      <c r="B210" s="65"/>
      <c r="C210" s="65"/>
      <c r="D210" s="65"/>
      <c r="E210" s="65"/>
      <c r="R210" s="6"/>
    </row>
    <row r="211" spans="1:18" x14ac:dyDescent="0.2">
      <c r="A211" s="65"/>
      <c r="B211" s="65"/>
      <c r="C211" s="65"/>
      <c r="D211" s="65"/>
      <c r="E211" s="65"/>
      <c r="R211" s="6"/>
    </row>
    <row r="212" spans="1:18" x14ac:dyDescent="0.2">
      <c r="A212" s="65"/>
      <c r="B212" s="65"/>
      <c r="C212" s="65"/>
      <c r="D212" s="65"/>
      <c r="E212" s="65"/>
      <c r="R212" s="6"/>
    </row>
    <row r="213" spans="1:18" x14ac:dyDescent="0.2">
      <c r="A213" s="65"/>
      <c r="B213" s="65"/>
      <c r="C213" s="65"/>
      <c r="D213" s="65"/>
      <c r="E213" s="65"/>
      <c r="R213" s="6"/>
    </row>
    <row r="214" spans="1:18" x14ac:dyDescent="0.2">
      <c r="A214" s="65"/>
      <c r="B214" s="65"/>
      <c r="C214" s="65"/>
      <c r="D214" s="65"/>
      <c r="E214" s="65"/>
      <c r="R214" s="6"/>
    </row>
    <row r="215" spans="1:18" x14ac:dyDescent="0.2">
      <c r="A215" s="65"/>
      <c r="B215" s="65"/>
      <c r="C215" s="65"/>
      <c r="D215" s="65"/>
      <c r="E215" s="65"/>
      <c r="R215" s="6"/>
    </row>
    <row r="216" spans="1:18" x14ac:dyDescent="0.2">
      <c r="A216" s="65"/>
      <c r="B216" s="65"/>
      <c r="C216" s="65"/>
      <c r="D216" s="65"/>
      <c r="E216" s="65"/>
      <c r="R216" s="6"/>
    </row>
    <row r="217" spans="1:18" x14ac:dyDescent="0.2">
      <c r="A217" s="65"/>
      <c r="B217" s="65"/>
      <c r="C217" s="65"/>
      <c r="D217" s="65"/>
      <c r="E217" s="65"/>
      <c r="R217" s="6"/>
    </row>
    <row r="218" spans="1:18" x14ac:dyDescent="0.2">
      <c r="A218" s="65"/>
      <c r="B218" s="65"/>
      <c r="C218" s="65"/>
      <c r="D218" s="65"/>
      <c r="E218" s="65"/>
      <c r="R218" s="6"/>
    </row>
    <row r="219" spans="1:18" x14ac:dyDescent="0.2">
      <c r="A219" s="65"/>
      <c r="B219" s="65"/>
      <c r="C219" s="65"/>
      <c r="D219" s="65"/>
      <c r="E219" s="65"/>
      <c r="R219" s="6"/>
    </row>
    <row r="220" spans="1:18" x14ac:dyDescent="0.2">
      <c r="A220" s="65"/>
      <c r="B220" s="65"/>
      <c r="C220" s="65"/>
      <c r="D220" s="65"/>
      <c r="E220" s="65"/>
      <c r="R220" s="6"/>
    </row>
    <row r="221" spans="1:18" x14ac:dyDescent="0.2">
      <c r="A221" s="65"/>
      <c r="B221" s="65"/>
      <c r="C221" s="65"/>
      <c r="D221" s="65"/>
      <c r="E221" s="65"/>
      <c r="R221" s="6"/>
    </row>
    <row r="222" spans="1:18" x14ac:dyDescent="0.2">
      <c r="A222" s="65"/>
      <c r="B222" s="65"/>
      <c r="C222" s="65"/>
      <c r="D222" s="65"/>
      <c r="E222" s="65"/>
      <c r="R222" s="6"/>
    </row>
    <row r="223" spans="1:18" x14ac:dyDescent="0.2">
      <c r="A223" s="65"/>
      <c r="B223" s="65"/>
      <c r="C223" s="65"/>
      <c r="D223" s="65"/>
      <c r="E223" s="65"/>
      <c r="R223" s="6"/>
    </row>
    <row r="224" spans="1:18" x14ac:dyDescent="0.2">
      <c r="A224" s="65"/>
      <c r="B224" s="65"/>
      <c r="C224" s="65"/>
      <c r="D224" s="65"/>
      <c r="E224" s="65"/>
      <c r="R224" s="6"/>
    </row>
    <row r="225" spans="1:18" x14ac:dyDescent="0.2">
      <c r="A225" s="65"/>
      <c r="B225" s="65"/>
      <c r="C225" s="65"/>
      <c r="D225" s="65"/>
      <c r="E225" s="65"/>
      <c r="R225" s="6"/>
    </row>
    <row r="226" spans="1:18" x14ac:dyDescent="0.2">
      <c r="A226" s="65"/>
      <c r="B226" s="65"/>
      <c r="C226" s="65"/>
      <c r="D226" s="65"/>
      <c r="E226" s="65"/>
      <c r="R226" s="6"/>
    </row>
    <row r="227" spans="1:18" x14ac:dyDescent="0.2">
      <c r="A227" s="65"/>
      <c r="B227" s="65"/>
      <c r="C227" s="65"/>
      <c r="D227" s="65"/>
      <c r="E227" s="65"/>
      <c r="R227" s="6"/>
    </row>
    <row r="228" spans="1:18" x14ac:dyDescent="0.2">
      <c r="A228" s="65"/>
      <c r="B228" s="65"/>
      <c r="C228" s="65"/>
      <c r="D228" s="65"/>
      <c r="E228" s="65"/>
    </row>
    <row r="229" spans="1:18" x14ac:dyDescent="0.2">
      <c r="A229" s="65"/>
      <c r="B229" s="65"/>
      <c r="C229" s="65"/>
      <c r="D229" s="65"/>
      <c r="E229" s="65"/>
    </row>
    <row r="230" spans="1:18" x14ac:dyDescent="0.2">
      <c r="A230" s="65"/>
      <c r="B230" s="65"/>
      <c r="C230" s="65"/>
      <c r="D230" s="65"/>
      <c r="E230" s="65"/>
    </row>
    <row r="231" spans="1:18" x14ac:dyDescent="0.2">
      <c r="A231" s="65"/>
      <c r="B231" s="65"/>
      <c r="C231" s="65"/>
      <c r="D231" s="65"/>
      <c r="E231" s="65"/>
    </row>
    <row r="232" spans="1:18" x14ac:dyDescent="0.2">
      <c r="A232" s="65"/>
      <c r="B232" s="65"/>
      <c r="C232" s="65"/>
      <c r="D232" s="65"/>
      <c r="E232" s="65"/>
    </row>
    <row r="233" spans="1:18" x14ac:dyDescent="0.2">
      <c r="A233" s="65"/>
      <c r="B233" s="65"/>
      <c r="C233" s="65"/>
      <c r="D233" s="65"/>
      <c r="E233" s="65"/>
    </row>
    <row r="234" spans="1:18" x14ac:dyDescent="0.2">
      <c r="A234" s="65"/>
      <c r="B234" s="65"/>
      <c r="C234" s="65"/>
      <c r="D234" s="65"/>
      <c r="E234" s="65"/>
    </row>
    <row r="235" spans="1:18" x14ac:dyDescent="0.2">
      <c r="A235" s="65"/>
      <c r="B235" s="65"/>
      <c r="C235" s="65"/>
      <c r="D235" s="65"/>
      <c r="E235" s="65"/>
    </row>
    <row r="236" spans="1:18" x14ac:dyDescent="0.2">
      <c r="A236" s="65"/>
      <c r="B236" s="65"/>
      <c r="C236" s="65"/>
      <c r="D236" s="65"/>
      <c r="E236" s="65"/>
    </row>
    <row r="237" spans="1:18" x14ac:dyDescent="0.2">
      <c r="A237" s="65"/>
      <c r="B237" s="65"/>
      <c r="C237" s="65"/>
      <c r="D237" s="65"/>
      <c r="E237" s="65"/>
    </row>
    <row r="238" spans="1:18" x14ac:dyDescent="0.2">
      <c r="A238" s="65"/>
      <c r="B238" s="65"/>
      <c r="C238" s="65"/>
      <c r="D238" s="65"/>
      <c r="E238" s="65"/>
    </row>
    <row r="239" spans="1:18" x14ac:dyDescent="0.2">
      <c r="A239" s="65"/>
      <c r="B239" s="65"/>
      <c r="C239" s="65"/>
      <c r="D239" s="65"/>
      <c r="E239" s="65"/>
    </row>
    <row r="240" spans="1:18" x14ac:dyDescent="0.2">
      <c r="A240" s="65"/>
      <c r="B240" s="65"/>
      <c r="C240" s="65"/>
      <c r="D240" s="65"/>
      <c r="E240" s="65"/>
    </row>
    <row r="241" spans="1:5" x14ac:dyDescent="0.2">
      <c r="A241" s="65"/>
      <c r="B241" s="65"/>
      <c r="C241" s="65"/>
      <c r="D241" s="65"/>
      <c r="E241" s="65"/>
    </row>
    <row r="242" spans="1:5" x14ac:dyDescent="0.2">
      <c r="A242" s="65"/>
      <c r="B242" s="65"/>
      <c r="C242" s="65"/>
      <c r="D242" s="65"/>
      <c r="E242" s="65"/>
    </row>
    <row r="243" spans="1:5" x14ac:dyDescent="0.2">
      <c r="A243" s="65"/>
      <c r="B243" s="65"/>
      <c r="C243" s="65"/>
      <c r="D243" s="65"/>
      <c r="E243" s="65"/>
    </row>
    <row r="244" spans="1:5" x14ac:dyDescent="0.2">
      <c r="A244" s="65"/>
      <c r="B244" s="65"/>
      <c r="C244" s="65"/>
      <c r="D244" s="65"/>
      <c r="E244" s="65"/>
    </row>
    <row r="245" spans="1:5" x14ac:dyDescent="0.2">
      <c r="A245" s="65"/>
      <c r="B245" s="65"/>
      <c r="C245" s="65"/>
      <c r="D245" s="65"/>
      <c r="E245" s="65"/>
    </row>
    <row r="246" spans="1:5" x14ac:dyDescent="0.2">
      <c r="A246" s="65"/>
      <c r="B246" s="65"/>
      <c r="C246" s="65"/>
      <c r="D246" s="65"/>
      <c r="E246" s="65"/>
    </row>
    <row r="247" spans="1:5" x14ac:dyDescent="0.2">
      <c r="A247" s="65"/>
      <c r="B247" s="65"/>
      <c r="C247" s="65"/>
      <c r="D247" s="65"/>
      <c r="E247" s="65"/>
    </row>
    <row r="248" spans="1:5" x14ac:dyDescent="0.2">
      <c r="A248" s="65"/>
      <c r="B248" s="65"/>
      <c r="C248" s="65"/>
      <c r="D248" s="65"/>
      <c r="E248" s="65"/>
    </row>
    <row r="249" spans="1:5" x14ac:dyDescent="0.2">
      <c r="A249" s="65"/>
      <c r="B249" s="65"/>
      <c r="C249" s="65"/>
      <c r="D249" s="65"/>
      <c r="E249" s="65"/>
    </row>
    <row r="250" spans="1:5" x14ac:dyDescent="0.2">
      <c r="A250" s="65"/>
      <c r="B250" s="65"/>
      <c r="C250" s="65"/>
      <c r="D250" s="65"/>
      <c r="E250" s="65"/>
    </row>
    <row r="251" spans="1:5" x14ac:dyDescent="0.2">
      <c r="A251" s="65"/>
      <c r="B251" s="65"/>
      <c r="C251" s="65"/>
      <c r="D251" s="65"/>
      <c r="E251" s="65"/>
    </row>
    <row r="252" spans="1:5" x14ac:dyDescent="0.2">
      <c r="A252" s="65"/>
      <c r="B252" s="65"/>
      <c r="C252" s="65"/>
      <c r="D252" s="65"/>
      <c r="E252" s="65"/>
    </row>
    <row r="253" spans="1:5" x14ac:dyDescent="0.2">
      <c r="A253" s="65"/>
      <c r="B253" s="65"/>
      <c r="C253" s="65"/>
      <c r="D253" s="65"/>
      <c r="E253" s="65"/>
    </row>
    <row r="254" spans="1:5" x14ac:dyDescent="0.2">
      <c r="A254" s="65"/>
      <c r="B254" s="65"/>
      <c r="C254" s="65"/>
      <c r="D254" s="65"/>
      <c r="E254" s="65"/>
    </row>
    <row r="255" spans="1:5" x14ac:dyDescent="0.2">
      <c r="A255" s="65"/>
      <c r="B255" s="65"/>
      <c r="C255" s="65"/>
      <c r="D255" s="65"/>
      <c r="E255" s="65"/>
    </row>
    <row r="256" spans="1:5" x14ac:dyDescent="0.2">
      <c r="A256" s="65"/>
      <c r="B256" s="65"/>
      <c r="C256" s="65"/>
      <c r="D256" s="65"/>
      <c r="E256" s="65"/>
    </row>
    <row r="257" spans="1:5" x14ac:dyDescent="0.2">
      <c r="A257" s="65"/>
      <c r="B257" s="65"/>
      <c r="C257" s="65"/>
      <c r="D257" s="65"/>
      <c r="E257" s="65"/>
    </row>
    <row r="258" spans="1:5" x14ac:dyDescent="0.2">
      <c r="A258" s="65"/>
      <c r="B258" s="65"/>
      <c r="C258" s="65"/>
      <c r="D258" s="65"/>
      <c r="E258" s="65"/>
    </row>
    <row r="259" spans="1:5" x14ac:dyDescent="0.2">
      <c r="A259" s="65"/>
      <c r="B259" s="65"/>
      <c r="C259" s="65"/>
      <c r="D259" s="65"/>
      <c r="E259" s="65"/>
    </row>
    <row r="260" spans="1:5" x14ac:dyDescent="0.2">
      <c r="A260" s="65"/>
      <c r="B260" s="65"/>
      <c r="C260" s="65"/>
      <c r="D260" s="65"/>
      <c r="E260" s="65"/>
    </row>
    <row r="261" spans="1:5" x14ac:dyDescent="0.2">
      <c r="A261" s="65"/>
      <c r="B261" s="65"/>
      <c r="C261" s="65"/>
      <c r="D261" s="65"/>
      <c r="E261" s="65"/>
    </row>
    <row r="262" spans="1:5" x14ac:dyDescent="0.2">
      <c r="A262" s="65"/>
      <c r="B262" s="65"/>
      <c r="C262" s="65"/>
      <c r="D262" s="65"/>
      <c r="E262" s="65"/>
    </row>
    <row r="263" spans="1:5" x14ac:dyDescent="0.2">
      <c r="A263" s="65"/>
      <c r="B263" s="65"/>
      <c r="C263" s="65"/>
      <c r="D263" s="65"/>
      <c r="E263" s="65"/>
    </row>
    <row r="264" spans="1:5" x14ac:dyDescent="0.2">
      <c r="A264" s="65"/>
      <c r="B264" s="65"/>
      <c r="C264" s="65"/>
      <c r="D264" s="65"/>
      <c r="E264" s="65"/>
    </row>
    <row r="265" spans="1:5" x14ac:dyDescent="0.2">
      <c r="A265" s="65"/>
      <c r="B265" s="65"/>
      <c r="C265" s="65"/>
      <c r="D265" s="65"/>
      <c r="E265" s="65"/>
    </row>
    <row r="266" spans="1:5" x14ac:dyDescent="0.2">
      <c r="A266" s="65"/>
      <c r="B266" s="65"/>
      <c r="C266" s="65"/>
      <c r="D266" s="65"/>
      <c r="E266" s="65"/>
    </row>
    <row r="267" spans="1:5" x14ac:dyDescent="0.2">
      <c r="A267" s="65"/>
      <c r="B267" s="65"/>
      <c r="C267" s="65"/>
      <c r="D267" s="65"/>
      <c r="E267" s="65"/>
    </row>
    <row r="268" spans="1:5" x14ac:dyDescent="0.2">
      <c r="A268" s="65"/>
      <c r="B268" s="65"/>
      <c r="C268" s="65"/>
      <c r="D268" s="65"/>
      <c r="E268" s="65"/>
    </row>
    <row r="269" spans="1:5" x14ac:dyDescent="0.2">
      <c r="A269" s="65"/>
      <c r="B269" s="65"/>
      <c r="C269" s="65"/>
      <c r="D269" s="65"/>
      <c r="E269" s="65"/>
    </row>
    <row r="270" spans="1:5" x14ac:dyDescent="0.2">
      <c r="A270" s="65"/>
      <c r="B270" s="65"/>
      <c r="C270" s="65"/>
      <c r="D270" s="65"/>
      <c r="E270" s="65"/>
    </row>
    <row r="271" spans="1:5" x14ac:dyDescent="0.2">
      <c r="A271" s="65"/>
      <c r="B271" s="65"/>
      <c r="C271" s="65"/>
      <c r="D271" s="65"/>
      <c r="E271" s="65"/>
    </row>
    <row r="272" spans="1:5" x14ac:dyDescent="0.2">
      <c r="A272" s="65"/>
      <c r="B272" s="65"/>
      <c r="C272" s="65"/>
      <c r="D272" s="65"/>
      <c r="E272" s="65"/>
    </row>
    <row r="273" spans="1:5" x14ac:dyDescent="0.2">
      <c r="A273" s="65"/>
      <c r="B273" s="65"/>
      <c r="C273" s="65"/>
      <c r="D273" s="65"/>
      <c r="E273" s="65"/>
    </row>
    <row r="274" spans="1:5" x14ac:dyDescent="0.2">
      <c r="A274" s="65"/>
      <c r="B274" s="65"/>
      <c r="C274" s="65"/>
      <c r="D274" s="65"/>
      <c r="E274" s="65"/>
    </row>
    <row r="275" spans="1:5" x14ac:dyDescent="0.2">
      <c r="A275" s="65"/>
      <c r="B275" s="65"/>
      <c r="C275" s="65"/>
      <c r="D275" s="65"/>
      <c r="E275" s="65"/>
    </row>
    <row r="276" spans="1:5" x14ac:dyDescent="0.2">
      <c r="A276" s="65"/>
      <c r="B276" s="65"/>
      <c r="C276" s="65"/>
      <c r="D276" s="65"/>
      <c r="E276" s="65"/>
    </row>
    <row r="277" spans="1:5" x14ac:dyDescent="0.2">
      <c r="A277" s="65"/>
      <c r="B277" s="65"/>
      <c r="C277" s="65"/>
      <c r="D277" s="65"/>
      <c r="E277" s="65"/>
    </row>
    <row r="278" spans="1:5" x14ac:dyDescent="0.2">
      <c r="A278" s="65"/>
      <c r="B278" s="65"/>
      <c r="C278" s="65"/>
      <c r="D278" s="65"/>
      <c r="E278" s="65"/>
    </row>
    <row r="279" spans="1:5" x14ac:dyDescent="0.2">
      <c r="A279" s="65"/>
      <c r="B279" s="65"/>
      <c r="C279" s="65"/>
      <c r="D279" s="65"/>
      <c r="E279" s="65"/>
    </row>
    <row r="280" spans="1:5" x14ac:dyDescent="0.2">
      <c r="A280" s="65"/>
      <c r="B280" s="65"/>
      <c r="C280" s="65"/>
      <c r="D280" s="65"/>
      <c r="E280" s="65"/>
    </row>
    <row r="281" spans="1:5" x14ac:dyDescent="0.2">
      <c r="A281" s="65"/>
      <c r="B281" s="65"/>
      <c r="C281" s="65"/>
      <c r="D281" s="65"/>
      <c r="E281" s="65"/>
    </row>
    <row r="282" spans="1:5" x14ac:dyDescent="0.2">
      <c r="A282" s="65"/>
      <c r="B282" s="65"/>
      <c r="C282" s="65"/>
      <c r="D282" s="65"/>
      <c r="E282" s="65"/>
    </row>
    <row r="283" spans="1:5" x14ac:dyDescent="0.2">
      <c r="A283" s="65"/>
      <c r="B283" s="65"/>
      <c r="C283" s="65"/>
      <c r="D283" s="65"/>
      <c r="E283" s="65"/>
    </row>
    <row r="284" spans="1:5" x14ac:dyDescent="0.2">
      <c r="A284" s="65"/>
      <c r="B284" s="65"/>
      <c r="C284" s="65"/>
      <c r="D284" s="65"/>
      <c r="E284" s="65"/>
    </row>
    <row r="285" spans="1:5" x14ac:dyDescent="0.2">
      <c r="A285" s="65"/>
      <c r="B285" s="65"/>
      <c r="C285" s="65"/>
      <c r="D285" s="65"/>
      <c r="E285" s="65"/>
    </row>
    <row r="286" spans="1:5" x14ac:dyDescent="0.2">
      <c r="A286" s="65"/>
      <c r="B286" s="65"/>
      <c r="C286" s="65"/>
      <c r="D286" s="65"/>
      <c r="E286" s="65"/>
    </row>
    <row r="287" spans="1:5" x14ac:dyDescent="0.2">
      <c r="A287" s="65"/>
      <c r="B287" s="65"/>
      <c r="C287" s="65"/>
      <c r="D287" s="65"/>
      <c r="E287" s="65"/>
    </row>
    <row r="288" spans="1:5" x14ac:dyDescent="0.2">
      <c r="A288" s="65"/>
      <c r="B288" s="65"/>
      <c r="C288" s="65"/>
      <c r="D288" s="65"/>
      <c r="E288" s="65"/>
    </row>
    <row r="289" spans="1:5" x14ac:dyDescent="0.2">
      <c r="A289" s="65"/>
      <c r="B289" s="65"/>
      <c r="C289" s="65"/>
      <c r="D289" s="65"/>
      <c r="E289" s="65"/>
    </row>
    <row r="290" spans="1:5" x14ac:dyDescent="0.2">
      <c r="A290" s="65"/>
      <c r="B290" s="65"/>
      <c r="C290" s="65"/>
      <c r="D290" s="65"/>
      <c r="E290" s="65"/>
    </row>
    <row r="291" spans="1:5" x14ac:dyDescent="0.2">
      <c r="A291" s="65"/>
      <c r="B291" s="65"/>
      <c r="C291" s="65"/>
      <c r="D291" s="65"/>
      <c r="E291" s="65"/>
    </row>
    <row r="292" spans="1:5" x14ac:dyDescent="0.2">
      <c r="A292" s="65"/>
      <c r="B292" s="65"/>
      <c r="C292" s="65"/>
      <c r="D292" s="65"/>
      <c r="E292" s="65"/>
    </row>
    <row r="293" spans="1:5" x14ac:dyDescent="0.2">
      <c r="A293" s="65"/>
      <c r="B293" s="65"/>
      <c r="C293" s="65"/>
      <c r="D293" s="65"/>
      <c r="E293" s="65"/>
    </row>
    <row r="294" spans="1:5" x14ac:dyDescent="0.2">
      <c r="A294" s="65"/>
      <c r="B294" s="65"/>
      <c r="C294" s="65"/>
      <c r="D294" s="65"/>
      <c r="E294" s="65"/>
    </row>
    <row r="295" spans="1:5" x14ac:dyDescent="0.2">
      <c r="A295" s="65"/>
      <c r="B295" s="65"/>
      <c r="C295" s="65"/>
      <c r="D295" s="65"/>
      <c r="E295" s="65"/>
    </row>
    <row r="296" spans="1:5" x14ac:dyDescent="0.2">
      <c r="A296" s="65"/>
      <c r="B296" s="65"/>
      <c r="C296" s="65"/>
      <c r="D296" s="65"/>
      <c r="E296" s="65"/>
    </row>
    <row r="297" spans="1:5" x14ac:dyDescent="0.2">
      <c r="A297" s="65"/>
      <c r="B297" s="65"/>
      <c r="C297" s="65"/>
      <c r="D297" s="65"/>
      <c r="E297" s="65"/>
    </row>
    <row r="298" spans="1:5" x14ac:dyDescent="0.2">
      <c r="A298" s="65"/>
      <c r="B298" s="65"/>
      <c r="C298" s="65"/>
      <c r="D298" s="65"/>
      <c r="E298" s="65"/>
    </row>
    <row r="299" spans="1:5" x14ac:dyDescent="0.2">
      <c r="A299" s="65"/>
      <c r="B299" s="65"/>
      <c r="C299" s="65"/>
      <c r="D299" s="65"/>
      <c r="E299" s="65"/>
    </row>
    <row r="300" spans="1:5" x14ac:dyDescent="0.2">
      <c r="A300" s="65"/>
      <c r="B300" s="65"/>
      <c r="C300" s="65"/>
      <c r="D300" s="65"/>
      <c r="E300" s="65"/>
    </row>
    <row r="301" spans="1:5" x14ac:dyDescent="0.2">
      <c r="A301" s="65"/>
      <c r="B301" s="65"/>
      <c r="C301" s="65"/>
      <c r="D301" s="65"/>
      <c r="E301" s="65"/>
    </row>
    <row r="302" spans="1:5" x14ac:dyDescent="0.2">
      <c r="A302" s="65"/>
      <c r="B302" s="65"/>
      <c r="C302" s="65"/>
      <c r="D302" s="65"/>
      <c r="E302" s="65"/>
    </row>
    <row r="303" spans="1:5" x14ac:dyDescent="0.2">
      <c r="A303" s="65"/>
      <c r="B303" s="65"/>
      <c r="C303" s="65"/>
      <c r="D303" s="65"/>
      <c r="E303" s="65"/>
    </row>
    <row r="304" spans="1:5" x14ac:dyDescent="0.2">
      <c r="A304" s="65"/>
      <c r="B304" s="65"/>
      <c r="C304" s="65"/>
      <c r="D304" s="65"/>
      <c r="E304" s="65"/>
    </row>
    <row r="305" spans="1:5" x14ac:dyDescent="0.2">
      <c r="A305" s="65"/>
      <c r="B305" s="65"/>
      <c r="C305" s="65"/>
      <c r="D305" s="65"/>
      <c r="E305" s="65"/>
    </row>
    <row r="306" spans="1:5" x14ac:dyDescent="0.2">
      <c r="A306" s="65"/>
      <c r="B306" s="65"/>
      <c r="C306" s="65"/>
      <c r="D306" s="65"/>
      <c r="E306" s="65"/>
    </row>
    <row r="307" spans="1:5" x14ac:dyDescent="0.2">
      <c r="A307" s="65"/>
      <c r="B307" s="65"/>
      <c r="C307" s="65"/>
      <c r="D307" s="65"/>
      <c r="E307" s="65"/>
    </row>
    <row r="308" spans="1:5" x14ac:dyDescent="0.2">
      <c r="A308" s="65"/>
      <c r="B308" s="65"/>
      <c r="C308" s="65"/>
      <c r="D308" s="65"/>
      <c r="E308" s="65"/>
    </row>
    <row r="309" spans="1:5" x14ac:dyDescent="0.2">
      <c r="A309" s="65"/>
      <c r="B309" s="65"/>
      <c r="C309" s="65"/>
      <c r="D309" s="65"/>
      <c r="E309" s="65"/>
    </row>
    <row r="310" spans="1:5" x14ac:dyDescent="0.2">
      <c r="A310" s="65"/>
      <c r="B310" s="65"/>
      <c r="C310" s="65"/>
      <c r="D310" s="65"/>
      <c r="E310" s="65"/>
    </row>
    <row r="311" spans="1:5" x14ac:dyDescent="0.2">
      <c r="A311" s="65"/>
      <c r="B311" s="65"/>
      <c r="C311" s="65"/>
      <c r="D311" s="65"/>
      <c r="E311" s="65"/>
    </row>
    <row r="312" spans="1:5" x14ac:dyDescent="0.2">
      <c r="A312" s="65"/>
      <c r="B312" s="65"/>
      <c r="C312" s="65"/>
      <c r="D312" s="65"/>
      <c r="E312" s="65"/>
    </row>
    <row r="313" spans="1:5" x14ac:dyDescent="0.2">
      <c r="A313" s="65"/>
      <c r="B313" s="65"/>
      <c r="C313" s="65"/>
      <c r="D313" s="65"/>
      <c r="E313" s="65"/>
    </row>
    <row r="314" spans="1:5" x14ac:dyDescent="0.2">
      <c r="A314" s="65"/>
      <c r="B314" s="65"/>
      <c r="C314" s="65"/>
      <c r="D314" s="65"/>
      <c r="E314" s="65"/>
    </row>
    <row r="315" spans="1:5" x14ac:dyDescent="0.2">
      <c r="A315" s="65"/>
      <c r="B315" s="65"/>
      <c r="C315" s="65"/>
      <c r="D315" s="65"/>
      <c r="E315" s="65"/>
    </row>
    <row r="316" spans="1:5" x14ac:dyDescent="0.2">
      <c r="A316" s="65"/>
      <c r="B316" s="65"/>
      <c r="C316" s="65"/>
      <c r="D316" s="65"/>
      <c r="E316" s="65"/>
    </row>
    <row r="317" spans="1:5" x14ac:dyDescent="0.2">
      <c r="A317" s="65"/>
      <c r="B317" s="65"/>
      <c r="C317" s="65"/>
      <c r="D317" s="65"/>
      <c r="E317" s="65"/>
    </row>
    <row r="318" spans="1:5" x14ac:dyDescent="0.2">
      <c r="A318" s="65"/>
      <c r="B318" s="65"/>
      <c r="C318" s="65"/>
      <c r="D318" s="65"/>
      <c r="E318" s="65"/>
    </row>
    <row r="319" spans="1:5" x14ac:dyDescent="0.2">
      <c r="A319" s="65"/>
      <c r="B319" s="65"/>
      <c r="C319" s="65"/>
      <c r="D319" s="65"/>
      <c r="E319" s="65"/>
    </row>
    <row r="320" spans="1:5" x14ac:dyDescent="0.2">
      <c r="A320" s="65"/>
      <c r="B320" s="65"/>
      <c r="C320" s="65"/>
      <c r="D320" s="65"/>
      <c r="E320" s="65"/>
    </row>
    <row r="321" spans="1:5" x14ac:dyDescent="0.2">
      <c r="A321" s="65"/>
      <c r="B321" s="65"/>
      <c r="C321" s="65"/>
      <c r="D321" s="65"/>
      <c r="E321" s="65"/>
    </row>
    <row r="322" spans="1:5" x14ac:dyDescent="0.2">
      <c r="A322" s="65"/>
      <c r="B322" s="65"/>
      <c r="C322" s="65"/>
      <c r="D322" s="65"/>
      <c r="E322" s="65"/>
    </row>
    <row r="323" spans="1:5" x14ac:dyDescent="0.2">
      <c r="A323" s="65"/>
      <c r="B323" s="65"/>
      <c r="C323" s="65"/>
      <c r="D323" s="65"/>
      <c r="E323" s="65"/>
    </row>
    <row r="324" spans="1:5" x14ac:dyDescent="0.2">
      <c r="A324" s="65"/>
      <c r="B324" s="65"/>
      <c r="C324" s="65"/>
      <c r="D324" s="65"/>
      <c r="E324" s="65"/>
    </row>
    <row r="325" spans="1:5" x14ac:dyDescent="0.2">
      <c r="A325" s="65"/>
      <c r="B325" s="65"/>
      <c r="C325" s="65"/>
      <c r="D325" s="65"/>
      <c r="E325" s="65"/>
    </row>
    <row r="326" spans="1:5" x14ac:dyDescent="0.2">
      <c r="A326" s="65"/>
      <c r="B326" s="65"/>
      <c r="C326" s="65"/>
      <c r="D326" s="65"/>
      <c r="E326" s="65"/>
    </row>
    <row r="327" spans="1:5" x14ac:dyDescent="0.2">
      <c r="A327" s="65"/>
      <c r="B327" s="65"/>
      <c r="C327" s="65"/>
      <c r="D327" s="65"/>
      <c r="E327" s="65"/>
    </row>
    <row r="328" spans="1:5" x14ac:dyDescent="0.2">
      <c r="A328" s="65"/>
      <c r="B328" s="65"/>
      <c r="C328" s="65"/>
      <c r="D328" s="65"/>
      <c r="E328" s="65"/>
    </row>
    <row r="329" spans="1:5" x14ac:dyDescent="0.2">
      <c r="A329" s="65"/>
      <c r="B329" s="65"/>
      <c r="C329" s="65"/>
      <c r="D329" s="65"/>
      <c r="E329" s="65"/>
    </row>
    <row r="330" spans="1:5" x14ac:dyDescent="0.2">
      <c r="A330" s="65"/>
      <c r="B330" s="65"/>
      <c r="C330" s="65"/>
      <c r="D330" s="65"/>
      <c r="E330" s="65"/>
    </row>
    <row r="331" spans="1:5" x14ac:dyDescent="0.2">
      <c r="A331" s="65"/>
      <c r="B331" s="65"/>
      <c r="C331" s="65"/>
      <c r="D331" s="65"/>
      <c r="E331" s="65"/>
    </row>
    <row r="332" spans="1:5" x14ac:dyDescent="0.2">
      <c r="A332" s="65"/>
      <c r="B332" s="65"/>
      <c r="C332" s="65"/>
      <c r="D332" s="65"/>
      <c r="E332" s="65"/>
    </row>
    <row r="333" spans="1:5" x14ac:dyDescent="0.2">
      <c r="A333" s="65"/>
      <c r="B333" s="65"/>
      <c r="C333" s="65"/>
      <c r="D333" s="65"/>
      <c r="E333" s="65"/>
    </row>
    <row r="334" spans="1:5" x14ac:dyDescent="0.2">
      <c r="A334" s="65"/>
      <c r="B334" s="65"/>
      <c r="C334" s="65"/>
      <c r="D334" s="65"/>
      <c r="E334" s="65"/>
    </row>
    <row r="335" spans="1:5" x14ac:dyDescent="0.2">
      <c r="A335" s="65"/>
      <c r="B335" s="65"/>
      <c r="C335" s="65"/>
      <c r="D335" s="65"/>
      <c r="E335" s="65"/>
    </row>
    <row r="336" spans="1:5" x14ac:dyDescent="0.2">
      <c r="A336" s="65"/>
      <c r="B336" s="65"/>
      <c r="C336" s="65"/>
      <c r="D336" s="65"/>
      <c r="E336" s="65"/>
    </row>
    <row r="337" spans="1:5" x14ac:dyDescent="0.2">
      <c r="A337" s="65"/>
      <c r="B337" s="65"/>
      <c r="C337" s="65"/>
      <c r="D337" s="65"/>
      <c r="E337" s="65"/>
    </row>
    <row r="338" spans="1:5" x14ac:dyDescent="0.2">
      <c r="A338" s="65"/>
      <c r="B338" s="65"/>
      <c r="C338" s="65"/>
      <c r="D338" s="65"/>
      <c r="E338" s="65"/>
    </row>
    <row r="339" spans="1:5" x14ac:dyDescent="0.2">
      <c r="A339" s="65"/>
      <c r="B339" s="65"/>
      <c r="C339" s="65"/>
      <c r="D339" s="65"/>
      <c r="E339" s="65"/>
    </row>
    <row r="340" spans="1:5" x14ac:dyDescent="0.2">
      <c r="A340" s="65"/>
      <c r="B340" s="65"/>
      <c r="C340" s="65"/>
      <c r="D340" s="65"/>
      <c r="E340" s="65"/>
    </row>
    <row r="341" spans="1:5" x14ac:dyDescent="0.2">
      <c r="A341" s="65"/>
      <c r="B341" s="65"/>
      <c r="C341" s="65"/>
      <c r="D341" s="65"/>
      <c r="E341" s="65"/>
    </row>
    <row r="342" spans="1:5" x14ac:dyDescent="0.2">
      <c r="A342" s="65"/>
      <c r="B342" s="65"/>
      <c r="C342" s="65"/>
      <c r="D342" s="65"/>
      <c r="E342" s="65"/>
    </row>
    <row r="343" spans="1:5" x14ac:dyDescent="0.2">
      <c r="A343" s="65"/>
      <c r="B343" s="65"/>
      <c r="C343" s="65"/>
      <c r="D343" s="65"/>
      <c r="E343" s="65"/>
    </row>
    <row r="344" spans="1:5" x14ac:dyDescent="0.2">
      <c r="A344" s="65"/>
      <c r="B344" s="65"/>
      <c r="C344" s="65"/>
      <c r="D344" s="65"/>
      <c r="E344" s="65"/>
    </row>
    <row r="345" spans="1:5" x14ac:dyDescent="0.2">
      <c r="A345" s="65"/>
      <c r="B345" s="65"/>
      <c r="C345" s="65"/>
      <c r="D345" s="65"/>
      <c r="E345" s="65"/>
    </row>
    <row r="346" spans="1:5" x14ac:dyDescent="0.2">
      <c r="A346" s="65"/>
      <c r="B346" s="65"/>
      <c r="C346" s="65"/>
      <c r="D346" s="65"/>
      <c r="E346" s="65"/>
    </row>
    <row r="347" spans="1:5" x14ac:dyDescent="0.2">
      <c r="A347" s="65"/>
      <c r="B347" s="65"/>
      <c r="C347" s="65"/>
      <c r="D347" s="65"/>
      <c r="E347" s="65"/>
    </row>
    <row r="348" spans="1:5" x14ac:dyDescent="0.2">
      <c r="A348" s="65"/>
      <c r="B348" s="65"/>
      <c r="C348" s="65"/>
      <c r="D348" s="65"/>
      <c r="E348" s="65"/>
    </row>
    <row r="349" spans="1:5" x14ac:dyDescent="0.2">
      <c r="A349" s="65"/>
      <c r="B349" s="65"/>
      <c r="C349" s="65"/>
      <c r="D349" s="65"/>
      <c r="E349" s="65"/>
    </row>
    <row r="350" spans="1:5" x14ac:dyDescent="0.2">
      <c r="A350" s="65"/>
      <c r="B350" s="65"/>
      <c r="C350" s="65"/>
      <c r="D350" s="65"/>
      <c r="E350" s="65"/>
    </row>
    <row r="351" spans="1:5" x14ac:dyDescent="0.2">
      <c r="A351" s="65"/>
      <c r="B351" s="65"/>
      <c r="C351" s="65"/>
      <c r="D351" s="65"/>
      <c r="E351" s="65"/>
    </row>
    <row r="352" spans="1:5" x14ac:dyDescent="0.2">
      <c r="A352" s="65"/>
      <c r="B352" s="65"/>
      <c r="C352" s="65"/>
      <c r="D352" s="65"/>
      <c r="E352" s="65"/>
    </row>
    <row r="353" spans="1:5" x14ac:dyDescent="0.2">
      <c r="A353" s="65"/>
      <c r="B353" s="65"/>
      <c r="C353" s="65"/>
      <c r="D353" s="65"/>
      <c r="E353" s="65"/>
    </row>
    <row r="354" spans="1:5" x14ac:dyDescent="0.2">
      <c r="A354" s="65"/>
      <c r="B354" s="65"/>
      <c r="C354" s="65"/>
      <c r="D354" s="65"/>
      <c r="E354" s="65"/>
    </row>
    <row r="355" spans="1:5" x14ac:dyDescent="0.2">
      <c r="A355" s="65"/>
      <c r="B355" s="65"/>
      <c r="C355" s="65"/>
      <c r="D355" s="65"/>
      <c r="E355" s="65"/>
    </row>
    <row r="356" spans="1:5" x14ac:dyDescent="0.2">
      <c r="A356" s="65"/>
      <c r="B356" s="65"/>
      <c r="C356" s="65"/>
      <c r="D356" s="65"/>
      <c r="E356" s="65"/>
    </row>
    <row r="357" spans="1:5" x14ac:dyDescent="0.2">
      <c r="A357" s="65"/>
      <c r="B357" s="65"/>
      <c r="C357" s="65"/>
      <c r="D357" s="65"/>
      <c r="E357" s="65"/>
    </row>
    <row r="358" spans="1:5" x14ac:dyDescent="0.2">
      <c r="A358" s="65"/>
      <c r="B358" s="65"/>
      <c r="C358" s="65"/>
      <c r="D358" s="65"/>
      <c r="E358" s="65"/>
    </row>
    <row r="359" spans="1:5" x14ac:dyDescent="0.2">
      <c r="A359" s="65"/>
      <c r="B359" s="65"/>
      <c r="C359" s="65"/>
      <c r="D359" s="65"/>
      <c r="E359" s="65"/>
    </row>
    <row r="360" spans="1:5" x14ac:dyDescent="0.2">
      <c r="A360" s="65"/>
      <c r="B360" s="65"/>
      <c r="C360" s="65"/>
      <c r="D360" s="65"/>
      <c r="E360" s="65"/>
    </row>
    <row r="361" spans="1:5" x14ac:dyDescent="0.2">
      <c r="A361" s="65"/>
      <c r="B361" s="65"/>
      <c r="C361" s="65"/>
      <c r="D361" s="65"/>
      <c r="E361" s="65"/>
    </row>
    <row r="362" spans="1:5" x14ac:dyDescent="0.2">
      <c r="A362" s="65"/>
      <c r="B362" s="65"/>
      <c r="C362" s="65"/>
      <c r="D362" s="65"/>
      <c r="E362" s="65"/>
    </row>
    <row r="363" spans="1:5" x14ac:dyDescent="0.2">
      <c r="A363" s="65"/>
      <c r="B363" s="65"/>
      <c r="C363" s="65"/>
      <c r="D363" s="65"/>
      <c r="E363" s="65"/>
    </row>
    <row r="364" spans="1:5" x14ac:dyDescent="0.2">
      <c r="A364" s="65"/>
      <c r="B364" s="65"/>
      <c r="C364" s="65"/>
      <c r="D364" s="65"/>
      <c r="E364" s="65"/>
    </row>
    <row r="365" spans="1:5" x14ac:dyDescent="0.2">
      <c r="A365" s="65"/>
      <c r="B365" s="65"/>
      <c r="C365" s="65"/>
      <c r="D365" s="65"/>
      <c r="E365" s="65"/>
    </row>
    <row r="366" spans="1:5" x14ac:dyDescent="0.2">
      <c r="A366" s="65"/>
      <c r="B366" s="65"/>
      <c r="C366" s="65"/>
      <c r="D366" s="65"/>
      <c r="E366" s="65"/>
    </row>
    <row r="367" spans="1:5" x14ac:dyDescent="0.2">
      <c r="A367" s="65"/>
      <c r="B367" s="65"/>
      <c r="C367" s="65"/>
      <c r="D367" s="65"/>
      <c r="E367" s="65"/>
    </row>
    <row r="368" spans="1:5" x14ac:dyDescent="0.2">
      <c r="A368" s="65"/>
      <c r="B368" s="65"/>
      <c r="C368" s="65"/>
      <c r="D368" s="65"/>
      <c r="E368" s="65"/>
    </row>
    <row r="369" spans="1:5" x14ac:dyDescent="0.2">
      <c r="A369" s="65"/>
      <c r="B369" s="65"/>
      <c r="C369" s="65"/>
      <c r="D369" s="65"/>
      <c r="E369" s="65"/>
    </row>
    <row r="370" spans="1:5" x14ac:dyDescent="0.2">
      <c r="A370" s="65"/>
      <c r="B370" s="65"/>
      <c r="C370" s="65"/>
      <c r="D370" s="65"/>
      <c r="E370" s="65"/>
    </row>
    <row r="371" spans="1:5" x14ac:dyDescent="0.2">
      <c r="A371" s="65"/>
      <c r="B371" s="65"/>
      <c r="C371" s="65"/>
      <c r="D371" s="65"/>
      <c r="E371" s="65"/>
    </row>
    <row r="372" spans="1:5" x14ac:dyDescent="0.2">
      <c r="A372" s="65"/>
      <c r="B372" s="65"/>
      <c r="C372" s="65"/>
      <c r="D372" s="65"/>
      <c r="E372" s="65"/>
    </row>
    <row r="373" spans="1:5" x14ac:dyDescent="0.2">
      <c r="A373" s="65"/>
      <c r="B373" s="65"/>
      <c r="C373" s="65"/>
      <c r="D373" s="65"/>
      <c r="E373" s="65"/>
    </row>
    <row r="374" spans="1:5" x14ac:dyDescent="0.2">
      <c r="A374" s="65"/>
      <c r="B374" s="65"/>
      <c r="C374" s="65"/>
      <c r="D374" s="65"/>
      <c r="E374" s="65"/>
    </row>
    <row r="375" spans="1:5" x14ac:dyDescent="0.2">
      <c r="A375" s="65"/>
      <c r="B375" s="65"/>
      <c r="C375" s="65"/>
      <c r="D375" s="65"/>
      <c r="E375" s="65"/>
    </row>
    <row r="376" spans="1:5" x14ac:dyDescent="0.2">
      <c r="A376" s="65"/>
      <c r="B376" s="65"/>
      <c r="C376" s="65"/>
      <c r="D376" s="65"/>
      <c r="E376" s="65"/>
    </row>
    <row r="377" spans="1:5" x14ac:dyDescent="0.2">
      <c r="A377" s="65"/>
      <c r="B377" s="65"/>
      <c r="C377" s="65"/>
      <c r="D377" s="65"/>
      <c r="E377" s="65"/>
    </row>
    <row r="378" spans="1:5" x14ac:dyDescent="0.2">
      <c r="A378" s="65"/>
      <c r="B378" s="65"/>
      <c r="C378" s="65"/>
      <c r="D378" s="65"/>
      <c r="E378" s="65"/>
    </row>
    <row r="379" spans="1:5" x14ac:dyDescent="0.2">
      <c r="A379" s="65"/>
      <c r="B379" s="65"/>
      <c r="C379" s="65"/>
      <c r="D379" s="65"/>
      <c r="E379" s="65"/>
    </row>
    <row r="380" spans="1:5" x14ac:dyDescent="0.2">
      <c r="A380" s="65"/>
      <c r="B380" s="65"/>
      <c r="C380" s="65"/>
      <c r="D380" s="65"/>
      <c r="E380" s="65"/>
    </row>
    <row r="381" spans="1:5" x14ac:dyDescent="0.2">
      <c r="A381" s="65"/>
      <c r="B381" s="65"/>
      <c r="C381" s="65"/>
      <c r="D381" s="65"/>
      <c r="E381" s="65"/>
    </row>
    <row r="382" spans="1:5" x14ac:dyDescent="0.2">
      <c r="A382" s="65"/>
      <c r="B382" s="65"/>
      <c r="C382" s="65"/>
      <c r="D382" s="65"/>
      <c r="E382" s="65"/>
    </row>
    <row r="383" spans="1:5" x14ac:dyDescent="0.2">
      <c r="A383" s="65"/>
      <c r="B383" s="65"/>
      <c r="C383" s="65"/>
      <c r="D383" s="65"/>
      <c r="E383" s="65"/>
    </row>
    <row r="384" spans="1:5" x14ac:dyDescent="0.2">
      <c r="A384" s="65"/>
      <c r="B384" s="65"/>
      <c r="C384" s="65"/>
      <c r="D384" s="65"/>
      <c r="E384" s="65"/>
    </row>
    <row r="385" spans="1:5" x14ac:dyDescent="0.2">
      <c r="A385" s="65"/>
      <c r="B385" s="65"/>
      <c r="C385" s="65"/>
      <c r="D385" s="65"/>
      <c r="E385" s="65"/>
    </row>
    <row r="386" spans="1:5" x14ac:dyDescent="0.2">
      <c r="A386" s="65"/>
      <c r="B386" s="65"/>
      <c r="C386" s="65"/>
      <c r="D386" s="65"/>
      <c r="E386" s="65"/>
    </row>
    <row r="387" spans="1:5" x14ac:dyDescent="0.2">
      <c r="A387" s="65"/>
      <c r="B387" s="65"/>
      <c r="C387" s="65"/>
      <c r="D387" s="65"/>
      <c r="E387" s="65"/>
    </row>
    <row r="388" spans="1:5" x14ac:dyDescent="0.2">
      <c r="A388" s="65"/>
      <c r="B388" s="65"/>
      <c r="C388" s="65"/>
      <c r="D388" s="65"/>
      <c r="E388" s="65"/>
    </row>
    <row r="389" spans="1:5" x14ac:dyDescent="0.2">
      <c r="A389" s="65"/>
      <c r="B389" s="65"/>
      <c r="C389" s="65"/>
      <c r="D389" s="65"/>
      <c r="E389" s="65"/>
    </row>
    <row r="390" spans="1:5" x14ac:dyDescent="0.2">
      <c r="A390" s="65"/>
      <c r="B390" s="65"/>
      <c r="C390" s="65"/>
      <c r="D390" s="65"/>
      <c r="E390" s="65"/>
    </row>
    <row r="391" spans="1:5" x14ac:dyDescent="0.2">
      <c r="A391" s="65"/>
      <c r="B391" s="65"/>
      <c r="C391" s="65"/>
      <c r="D391" s="65"/>
      <c r="E391" s="65"/>
    </row>
    <row r="392" spans="1:5" x14ac:dyDescent="0.2">
      <c r="A392" s="65"/>
      <c r="B392" s="65"/>
      <c r="C392" s="65"/>
      <c r="D392" s="65"/>
      <c r="E392" s="65"/>
    </row>
    <row r="393" spans="1:5" x14ac:dyDescent="0.2">
      <c r="A393" s="65"/>
      <c r="B393" s="65"/>
      <c r="C393" s="65"/>
      <c r="D393" s="65"/>
      <c r="E393" s="65"/>
    </row>
    <row r="394" spans="1:5" x14ac:dyDescent="0.2">
      <c r="A394" s="65"/>
      <c r="B394" s="65"/>
      <c r="C394" s="65"/>
      <c r="D394" s="65"/>
      <c r="E394" s="65"/>
    </row>
    <row r="395" spans="1:5" x14ac:dyDescent="0.2">
      <c r="A395" s="65"/>
      <c r="B395" s="65"/>
      <c r="C395" s="65"/>
      <c r="D395" s="65"/>
      <c r="E395" s="65"/>
    </row>
    <row r="396" spans="1:5" x14ac:dyDescent="0.2">
      <c r="A396" s="65"/>
      <c r="B396" s="65"/>
      <c r="C396" s="65"/>
      <c r="D396" s="65"/>
      <c r="E396" s="65"/>
    </row>
    <row r="397" spans="1:5" x14ac:dyDescent="0.2">
      <c r="A397" s="65"/>
      <c r="B397" s="65"/>
      <c r="C397" s="65"/>
      <c r="D397" s="65"/>
      <c r="E397" s="65"/>
    </row>
    <row r="398" spans="1:5" x14ac:dyDescent="0.2">
      <c r="A398" s="65"/>
      <c r="B398" s="65"/>
      <c r="C398" s="65"/>
      <c r="D398" s="65"/>
      <c r="E398" s="65"/>
    </row>
    <row r="399" spans="1:5" x14ac:dyDescent="0.2">
      <c r="A399" s="65"/>
      <c r="B399" s="65"/>
      <c r="C399" s="65"/>
      <c r="D399" s="65"/>
      <c r="E399" s="65"/>
    </row>
    <row r="400" spans="1:5" x14ac:dyDescent="0.2">
      <c r="A400" s="65"/>
      <c r="B400" s="65"/>
      <c r="C400" s="65"/>
      <c r="D400" s="65"/>
      <c r="E400" s="65"/>
    </row>
    <row r="401" spans="1:5" x14ac:dyDescent="0.2">
      <c r="A401" s="65"/>
      <c r="B401" s="65"/>
      <c r="C401" s="65"/>
      <c r="D401" s="65"/>
      <c r="E401" s="65"/>
    </row>
    <row r="402" spans="1:5" x14ac:dyDescent="0.2">
      <c r="A402" s="65"/>
      <c r="B402" s="65"/>
      <c r="C402" s="65"/>
      <c r="D402" s="65"/>
      <c r="E402" s="65"/>
    </row>
    <row r="403" spans="1:5" x14ac:dyDescent="0.2">
      <c r="A403" s="65"/>
      <c r="B403" s="65"/>
      <c r="C403" s="65"/>
      <c r="D403" s="65"/>
      <c r="E403" s="65"/>
    </row>
    <row r="404" spans="1:5" x14ac:dyDescent="0.2">
      <c r="A404" s="65"/>
      <c r="B404" s="65"/>
      <c r="C404" s="65"/>
      <c r="D404" s="65"/>
      <c r="E404" s="65"/>
    </row>
    <row r="405" spans="1:5" x14ac:dyDescent="0.2">
      <c r="A405" s="65"/>
      <c r="B405" s="65"/>
      <c r="C405" s="65"/>
      <c r="D405" s="65"/>
      <c r="E405" s="65"/>
    </row>
    <row r="406" spans="1:5" x14ac:dyDescent="0.2">
      <c r="A406" s="65"/>
      <c r="B406" s="65"/>
      <c r="C406" s="65"/>
      <c r="D406" s="65"/>
      <c r="E406" s="65"/>
    </row>
    <row r="407" spans="1:5" x14ac:dyDescent="0.2">
      <c r="A407" s="65"/>
      <c r="B407" s="65"/>
      <c r="C407" s="65"/>
      <c r="D407" s="65"/>
      <c r="E407" s="65"/>
    </row>
    <row r="408" spans="1:5" x14ac:dyDescent="0.2">
      <c r="A408" s="65"/>
      <c r="B408" s="65"/>
      <c r="C408" s="65"/>
      <c r="D408" s="65"/>
      <c r="E408" s="65"/>
    </row>
    <row r="409" spans="1:5" x14ac:dyDescent="0.2">
      <c r="A409" s="65"/>
      <c r="B409" s="65"/>
      <c r="C409" s="65"/>
      <c r="D409" s="65"/>
      <c r="E409" s="65"/>
    </row>
    <row r="410" spans="1:5" x14ac:dyDescent="0.2">
      <c r="A410" s="65"/>
      <c r="B410" s="65"/>
      <c r="C410" s="65"/>
      <c r="D410" s="65"/>
      <c r="E410" s="65"/>
    </row>
    <row r="411" spans="1:5" x14ac:dyDescent="0.2">
      <c r="A411" s="65"/>
      <c r="B411" s="65"/>
      <c r="C411" s="65"/>
      <c r="D411" s="65"/>
      <c r="E411" s="65"/>
    </row>
    <row r="412" spans="1:5" x14ac:dyDescent="0.2">
      <c r="A412" s="65"/>
      <c r="B412" s="65"/>
      <c r="C412" s="65"/>
      <c r="D412" s="65"/>
      <c r="E412" s="65"/>
    </row>
    <row r="413" spans="1:5" x14ac:dyDescent="0.2">
      <c r="A413" s="65"/>
      <c r="B413" s="65"/>
      <c r="C413" s="65"/>
      <c r="D413" s="65"/>
      <c r="E413" s="65"/>
    </row>
    <row r="414" spans="1:5" x14ac:dyDescent="0.2">
      <c r="A414" s="65"/>
      <c r="B414" s="65"/>
      <c r="C414" s="65"/>
      <c r="D414" s="65"/>
      <c r="E414" s="65"/>
    </row>
    <row r="415" spans="1:5" x14ac:dyDescent="0.2">
      <c r="A415" s="65"/>
      <c r="B415" s="65"/>
      <c r="C415" s="65"/>
      <c r="D415" s="65"/>
      <c r="E415" s="65"/>
    </row>
    <row r="416" spans="1:5" x14ac:dyDescent="0.2">
      <c r="A416" s="65"/>
      <c r="B416" s="65"/>
      <c r="C416" s="65"/>
      <c r="D416" s="65"/>
      <c r="E416" s="65"/>
    </row>
    <row r="417" spans="1:5" x14ac:dyDescent="0.2">
      <c r="A417" s="65"/>
      <c r="B417" s="65"/>
      <c r="C417" s="65"/>
      <c r="D417" s="65"/>
      <c r="E417" s="65"/>
    </row>
    <row r="418" spans="1:5" x14ac:dyDescent="0.2">
      <c r="A418" s="65"/>
      <c r="B418" s="65"/>
      <c r="C418" s="65"/>
      <c r="D418" s="65"/>
      <c r="E418" s="65"/>
    </row>
    <row r="419" spans="1:5" x14ac:dyDescent="0.2">
      <c r="A419" s="65"/>
      <c r="B419" s="65"/>
      <c r="C419" s="65"/>
      <c r="D419" s="65"/>
      <c r="E419" s="65"/>
    </row>
    <row r="420" spans="1:5" x14ac:dyDescent="0.2">
      <c r="A420" s="65"/>
      <c r="B420" s="65"/>
      <c r="C420" s="65"/>
      <c r="D420" s="65"/>
      <c r="E420" s="65"/>
    </row>
    <row r="421" spans="1:5" x14ac:dyDescent="0.2">
      <c r="A421" s="65"/>
      <c r="B421" s="65"/>
      <c r="C421" s="65"/>
      <c r="D421" s="65"/>
      <c r="E421" s="65"/>
    </row>
    <row r="422" spans="1:5" x14ac:dyDescent="0.2">
      <c r="A422" s="65"/>
      <c r="B422" s="65"/>
      <c r="C422" s="65"/>
      <c r="D422" s="65"/>
      <c r="E422" s="65"/>
    </row>
    <row r="423" spans="1:5" x14ac:dyDescent="0.2">
      <c r="A423" s="65"/>
      <c r="B423" s="65"/>
      <c r="C423" s="65"/>
      <c r="D423" s="65"/>
      <c r="E423" s="65"/>
    </row>
    <row r="424" spans="1:5" x14ac:dyDescent="0.2">
      <c r="A424" s="65"/>
      <c r="B424" s="65"/>
      <c r="C424" s="65"/>
      <c r="D424" s="65"/>
      <c r="E424" s="65"/>
    </row>
    <row r="425" spans="1:5" x14ac:dyDescent="0.2">
      <c r="A425" s="65"/>
      <c r="B425" s="65"/>
      <c r="C425" s="65"/>
      <c r="D425" s="65"/>
      <c r="E425" s="65"/>
    </row>
    <row r="426" spans="1:5" x14ac:dyDescent="0.2">
      <c r="A426" s="65"/>
      <c r="B426" s="65"/>
      <c r="C426" s="65"/>
      <c r="D426" s="65"/>
      <c r="E426" s="65"/>
    </row>
    <row r="427" spans="1:5" x14ac:dyDescent="0.2">
      <c r="A427" s="65"/>
      <c r="B427" s="65"/>
      <c r="C427" s="65"/>
      <c r="D427" s="65"/>
      <c r="E427" s="65"/>
    </row>
    <row r="428" spans="1:5" x14ac:dyDescent="0.2">
      <c r="A428" s="65"/>
      <c r="B428" s="65"/>
      <c r="C428" s="65"/>
      <c r="D428" s="65"/>
      <c r="E428" s="65"/>
    </row>
    <row r="429" spans="1:5" x14ac:dyDescent="0.2">
      <c r="A429" s="65"/>
      <c r="B429" s="65"/>
      <c r="C429" s="65"/>
      <c r="D429" s="65"/>
      <c r="E429" s="65"/>
    </row>
    <row r="430" spans="1:5" x14ac:dyDescent="0.2">
      <c r="A430" s="65"/>
      <c r="B430" s="65"/>
      <c r="C430" s="65"/>
      <c r="D430" s="65"/>
      <c r="E430" s="65"/>
    </row>
    <row r="431" spans="1:5" x14ac:dyDescent="0.2">
      <c r="A431" s="65"/>
      <c r="B431" s="65"/>
      <c r="C431" s="65"/>
      <c r="D431" s="65"/>
      <c r="E431" s="65"/>
    </row>
    <row r="432" spans="1:5" x14ac:dyDescent="0.2">
      <c r="A432" s="65"/>
      <c r="B432" s="65"/>
      <c r="C432" s="65"/>
      <c r="D432" s="65"/>
      <c r="E432" s="65"/>
    </row>
    <row r="433" spans="1:5" x14ac:dyDescent="0.2">
      <c r="A433" s="65"/>
      <c r="B433" s="65"/>
      <c r="C433" s="65"/>
      <c r="D433" s="65"/>
      <c r="E433" s="65"/>
    </row>
    <row r="434" spans="1:5" x14ac:dyDescent="0.2">
      <c r="A434" s="65"/>
      <c r="B434" s="65"/>
      <c r="C434" s="65"/>
      <c r="D434" s="65"/>
      <c r="E434" s="65"/>
    </row>
    <row r="435" spans="1:5" x14ac:dyDescent="0.2">
      <c r="A435" s="65"/>
      <c r="B435" s="65"/>
      <c r="C435" s="65"/>
      <c r="D435" s="65"/>
      <c r="E435" s="65"/>
    </row>
    <row r="436" spans="1:5" x14ac:dyDescent="0.2">
      <c r="A436" s="65"/>
      <c r="B436" s="65"/>
      <c r="C436" s="65"/>
      <c r="D436" s="65"/>
      <c r="E436" s="65"/>
    </row>
    <row r="437" spans="1:5" x14ac:dyDescent="0.2">
      <c r="A437" s="65"/>
      <c r="B437" s="65"/>
      <c r="C437" s="65"/>
      <c r="D437" s="65"/>
      <c r="E437" s="65"/>
    </row>
    <row r="438" spans="1:5" x14ac:dyDescent="0.2">
      <c r="A438" s="65"/>
      <c r="B438" s="65"/>
      <c r="C438" s="65"/>
      <c r="D438" s="65"/>
      <c r="E438" s="65"/>
    </row>
    <row r="439" spans="1:5" x14ac:dyDescent="0.2">
      <c r="A439" s="65"/>
      <c r="B439" s="65"/>
      <c r="C439" s="65"/>
      <c r="D439" s="65"/>
      <c r="E439" s="65"/>
    </row>
    <row r="440" spans="1:5" x14ac:dyDescent="0.2">
      <c r="A440" s="65"/>
      <c r="B440" s="65"/>
      <c r="C440" s="65"/>
      <c r="D440" s="65"/>
      <c r="E440" s="65"/>
    </row>
    <row r="441" spans="1:5" x14ac:dyDescent="0.2">
      <c r="A441" s="65"/>
      <c r="B441" s="65"/>
      <c r="C441" s="65"/>
      <c r="D441" s="65"/>
      <c r="E441" s="65"/>
    </row>
    <row r="442" spans="1:5" x14ac:dyDescent="0.2">
      <c r="A442" s="65"/>
      <c r="B442" s="65"/>
      <c r="C442" s="65"/>
      <c r="D442" s="65"/>
      <c r="E442" s="65"/>
    </row>
    <row r="443" spans="1:5" x14ac:dyDescent="0.2">
      <c r="A443" s="65"/>
      <c r="B443" s="65"/>
      <c r="C443" s="65"/>
      <c r="D443" s="65"/>
      <c r="E443" s="65"/>
    </row>
    <row r="444" spans="1:5" x14ac:dyDescent="0.2">
      <c r="A444" s="65"/>
      <c r="B444" s="65"/>
      <c r="C444" s="65"/>
      <c r="D444" s="65"/>
      <c r="E444" s="65"/>
    </row>
    <row r="445" spans="1:5" x14ac:dyDescent="0.2">
      <c r="A445" s="65"/>
      <c r="B445" s="65"/>
      <c r="C445" s="65"/>
      <c r="D445" s="65"/>
      <c r="E445" s="65"/>
    </row>
    <row r="446" spans="1:5" x14ac:dyDescent="0.2">
      <c r="A446" s="65"/>
      <c r="B446" s="65"/>
      <c r="C446" s="65"/>
      <c r="D446" s="65"/>
      <c r="E446" s="65"/>
    </row>
    <row r="447" spans="1:5" x14ac:dyDescent="0.2">
      <c r="A447" s="65"/>
      <c r="B447" s="65"/>
      <c r="C447" s="65"/>
      <c r="D447" s="65"/>
      <c r="E447" s="65"/>
    </row>
    <row r="448" spans="1:5" x14ac:dyDescent="0.2">
      <c r="A448" s="65"/>
      <c r="B448" s="65"/>
      <c r="C448" s="65"/>
      <c r="D448" s="65"/>
      <c r="E448" s="65"/>
    </row>
    <row r="449" spans="1:5" x14ac:dyDescent="0.2">
      <c r="A449" s="65"/>
      <c r="B449" s="65"/>
      <c r="C449" s="65"/>
      <c r="D449" s="65"/>
      <c r="E449" s="65"/>
    </row>
    <row r="450" spans="1:5" x14ac:dyDescent="0.2">
      <c r="A450" s="65"/>
      <c r="B450" s="65"/>
      <c r="C450" s="65"/>
      <c r="D450" s="65"/>
      <c r="E450" s="65"/>
    </row>
    <row r="451" spans="1:5" x14ac:dyDescent="0.2">
      <c r="A451" s="65"/>
      <c r="B451" s="65"/>
      <c r="C451" s="65"/>
      <c r="D451" s="65"/>
      <c r="E451" s="65"/>
    </row>
    <row r="452" spans="1:5" x14ac:dyDescent="0.2">
      <c r="A452" s="65"/>
      <c r="B452" s="65"/>
      <c r="C452" s="65"/>
      <c r="D452" s="65"/>
      <c r="E452" s="65"/>
    </row>
    <row r="453" spans="1:5" x14ac:dyDescent="0.2">
      <c r="A453" s="65"/>
      <c r="B453" s="65"/>
      <c r="C453" s="65"/>
      <c r="D453" s="65"/>
      <c r="E453" s="65"/>
    </row>
    <row r="454" spans="1:5" x14ac:dyDescent="0.2">
      <c r="A454" s="65"/>
      <c r="B454" s="65"/>
      <c r="C454" s="65"/>
      <c r="D454" s="65"/>
      <c r="E454" s="65"/>
    </row>
    <row r="455" spans="1:5" x14ac:dyDescent="0.2">
      <c r="A455" s="65"/>
      <c r="B455" s="65"/>
      <c r="C455" s="65"/>
      <c r="D455" s="65"/>
      <c r="E455" s="65"/>
    </row>
    <row r="456" spans="1:5" x14ac:dyDescent="0.2">
      <c r="A456" s="65"/>
      <c r="B456" s="65"/>
      <c r="C456" s="65"/>
      <c r="D456" s="65"/>
      <c r="E456" s="65"/>
    </row>
    <row r="457" spans="1:5" x14ac:dyDescent="0.2">
      <c r="A457" s="65"/>
      <c r="B457" s="65"/>
      <c r="C457" s="65"/>
      <c r="D457" s="65"/>
      <c r="E457" s="65"/>
    </row>
    <row r="458" spans="1:5" x14ac:dyDescent="0.2">
      <c r="A458" s="65"/>
      <c r="B458" s="65"/>
      <c r="C458" s="65"/>
      <c r="D458" s="65"/>
      <c r="E458" s="65"/>
    </row>
    <row r="459" spans="1:5" x14ac:dyDescent="0.2">
      <c r="A459" s="65"/>
      <c r="B459" s="65"/>
      <c r="C459" s="65"/>
      <c r="D459" s="65"/>
      <c r="E459" s="65"/>
    </row>
    <row r="460" spans="1:5" x14ac:dyDescent="0.2">
      <c r="A460" s="65"/>
      <c r="B460" s="65"/>
      <c r="C460" s="65"/>
      <c r="D460" s="65"/>
      <c r="E460" s="65"/>
    </row>
    <row r="461" spans="1:5" x14ac:dyDescent="0.2">
      <c r="A461" s="65"/>
      <c r="B461" s="65"/>
      <c r="C461" s="65"/>
      <c r="D461" s="65"/>
      <c r="E461" s="65"/>
    </row>
    <row r="462" spans="1:5" x14ac:dyDescent="0.2">
      <c r="A462" s="65"/>
      <c r="B462" s="65"/>
      <c r="C462" s="65"/>
      <c r="D462" s="65"/>
      <c r="E462" s="65"/>
    </row>
    <row r="463" spans="1:5" x14ac:dyDescent="0.2">
      <c r="A463" s="65"/>
      <c r="B463" s="65"/>
      <c r="C463" s="65"/>
      <c r="D463" s="65"/>
      <c r="E463" s="65"/>
    </row>
    <row r="464" spans="1:5" x14ac:dyDescent="0.2">
      <c r="A464" s="65"/>
      <c r="B464" s="65"/>
      <c r="C464" s="65"/>
      <c r="D464" s="65"/>
      <c r="E464" s="65"/>
    </row>
    <row r="465" spans="1:5" x14ac:dyDescent="0.2">
      <c r="A465" s="65"/>
      <c r="B465" s="65"/>
      <c r="C465" s="65"/>
      <c r="D465" s="65"/>
      <c r="E465" s="65"/>
    </row>
    <row r="466" spans="1:5" x14ac:dyDescent="0.2">
      <c r="A466" s="65"/>
      <c r="B466" s="65"/>
      <c r="C466" s="65"/>
      <c r="D466" s="65"/>
      <c r="E466" s="65"/>
    </row>
    <row r="467" spans="1:5" x14ac:dyDescent="0.2">
      <c r="A467" s="65"/>
      <c r="B467" s="65"/>
      <c r="C467" s="65"/>
      <c r="D467" s="65"/>
      <c r="E467" s="65"/>
    </row>
    <row r="468" spans="1:5" x14ac:dyDescent="0.2">
      <c r="A468" s="65"/>
      <c r="B468" s="65"/>
      <c r="C468" s="65"/>
      <c r="D468" s="65"/>
      <c r="E468" s="65"/>
    </row>
    <row r="469" spans="1:5" x14ac:dyDescent="0.2">
      <c r="A469" s="65"/>
      <c r="B469" s="65"/>
      <c r="C469" s="65"/>
      <c r="D469" s="65"/>
      <c r="E469" s="65"/>
    </row>
    <row r="470" spans="1:5" x14ac:dyDescent="0.2">
      <c r="A470" s="65"/>
      <c r="B470" s="65"/>
      <c r="C470" s="65"/>
      <c r="D470" s="65"/>
      <c r="E470" s="65"/>
    </row>
    <row r="471" spans="1:5" x14ac:dyDescent="0.2">
      <c r="A471" s="65"/>
      <c r="B471" s="65"/>
      <c r="C471" s="65"/>
      <c r="D471" s="65"/>
      <c r="E471" s="65"/>
    </row>
    <row r="472" spans="1:5" x14ac:dyDescent="0.2">
      <c r="A472" s="65"/>
      <c r="B472" s="65"/>
      <c r="C472" s="65"/>
      <c r="D472" s="65"/>
      <c r="E472" s="65"/>
    </row>
    <row r="473" spans="1:5" x14ac:dyDescent="0.2">
      <c r="A473" s="65"/>
      <c r="B473" s="65"/>
      <c r="C473" s="65"/>
      <c r="D473" s="65"/>
      <c r="E473" s="65"/>
    </row>
    <row r="474" spans="1:5" x14ac:dyDescent="0.2">
      <c r="A474" s="65"/>
      <c r="B474" s="65"/>
      <c r="C474" s="65"/>
      <c r="D474" s="65"/>
      <c r="E474" s="65"/>
    </row>
    <row r="475" spans="1:5" x14ac:dyDescent="0.2">
      <c r="A475" s="65"/>
      <c r="B475" s="65"/>
      <c r="C475" s="65"/>
      <c r="D475" s="65"/>
      <c r="E475" s="65"/>
    </row>
    <row r="476" spans="1:5" x14ac:dyDescent="0.2">
      <c r="A476" s="65"/>
      <c r="B476" s="65"/>
      <c r="C476" s="65"/>
      <c r="D476" s="65"/>
      <c r="E476" s="65"/>
    </row>
    <row r="477" spans="1:5" x14ac:dyDescent="0.2">
      <c r="A477" s="65"/>
      <c r="B477" s="65"/>
      <c r="C477" s="65"/>
      <c r="D477" s="65"/>
      <c r="E477" s="65"/>
    </row>
    <row r="478" spans="1:5" x14ac:dyDescent="0.2">
      <c r="A478" s="65"/>
      <c r="B478" s="65"/>
      <c r="C478" s="65"/>
      <c r="D478" s="65"/>
      <c r="E478" s="65"/>
    </row>
    <row r="479" spans="1:5" x14ac:dyDescent="0.2">
      <c r="A479" s="65"/>
      <c r="B479" s="65"/>
      <c r="C479" s="65"/>
      <c r="D479" s="65"/>
      <c r="E479" s="65"/>
    </row>
    <row r="480" spans="1:5" x14ac:dyDescent="0.2">
      <c r="A480" s="65"/>
      <c r="B480" s="65"/>
      <c r="C480" s="65"/>
      <c r="D480" s="65"/>
      <c r="E480" s="65"/>
    </row>
    <row r="481" spans="1:5" x14ac:dyDescent="0.2">
      <c r="A481" s="65"/>
      <c r="B481" s="65"/>
      <c r="C481" s="65"/>
      <c r="D481" s="65"/>
      <c r="E481" s="65"/>
    </row>
    <row r="482" spans="1:5" x14ac:dyDescent="0.2">
      <c r="A482" s="65"/>
      <c r="B482" s="65"/>
      <c r="C482" s="65"/>
      <c r="D482" s="65"/>
      <c r="E482" s="65"/>
    </row>
    <row r="483" spans="1:5" x14ac:dyDescent="0.2">
      <c r="A483" s="65"/>
      <c r="B483" s="65"/>
      <c r="C483" s="65"/>
      <c r="D483" s="65"/>
      <c r="E483" s="65"/>
    </row>
    <row r="484" spans="1:5" x14ac:dyDescent="0.2">
      <c r="A484" s="65"/>
      <c r="B484" s="65"/>
      <c r="C484" s="65"/>
      <c r="D484" s="65"/>
      <c r="E484" s="65"/>
    </row>
    <row r="485" spans="1:5" x14ac:dyDescent="0.2">
      <c r="A485" s="65"/>
      <c r="B485" s="65"/>
      <c r="C485" s="65"/>
      <c r="D485" s="65"/>
      <c r="E485" s="65"/>
    </row>
    <row r="486" spans="1:5" x14ac:dyDescent="0.2">
      <c r="A486" s="65"/>
      <c r="B486" s="65"/>
      <c r="C486" s="65"/>
      <c r="D486" s="65"/>
      <c r="E486" s="65"/>
    </row>
    <row r="487" spans="1:5" x14ac:dyDescent="0.2">
      <c r="A487" s="65"/>
      <c r="B487" s="65"/>
      <c r="C487" s="65"/>
      <c r="D487" s="65"/>
      <c r="E487" s="65"/>
    </row>
    <row r="488" spans="1:5" x14ac:dyDescent="0.2">
      <c r="A488" s="65"/>
      <c r="B488" s="65"/>
      <c r="C488" s="65"/>
      <c r="D488" s="65"/>
      <c r="E488" s="65"/>
    </row>
    <row r="489" spans="1:5" x14ac:dyDescent="0.2">
      <c r="A489" s="65"/>
      <c r="B489" s="65"/>
      <c r="C489" s="65"/>
      <c r="D489" s="65"/>
      <c r="E489" s="65"/>
    </row>
    <row r="490" spans="1:5" x14ac:dyDescent="0.2">
      <c r="A490" s="65"/>
      <c r="B490" s="65"/>
      <c r="C490" s="65"/>
      <c r="D490" s="65"/>
      <c r="E490" s="65"/>
    </row>
    <row r="491" spans="1:5" x14ac:dyDescent="0.2">
      <c r="A491" s="65"/>
      <c r="B491" s="65"/>
      <c r="C491" s="65"/>
      <c r="D491" s="65"/>
      <c r="E491" s="65"/>
    </row>
    <row r="492" spans="1:5" x14ac:dyDescent="0.2">
      <c r="A492" s="65"/>
      <c r="B492" s="65"/>
      <c r="C492" s="65"/>
      <c r="D492" s="65"/>
      <c r="E492" s="65"/>
    </row>
    <row r="493" spans="1:5" x14ac:dyDescent="0.2">
      <c r="A493" s="65"/>
      <c r="B493" s="65"/>
      <c r="C493" s="65"/>
      <c r="D493" s="65"/>
      <c r="E493" s="65"/>
    </row>
    <row r="494" spans="1:5" x14ac:dyDescent="0.2">
      <c r="A494" s="65"/>
      <c r="B494" s="65"/>
      <c r="C494" s="65"/>
      <c r="D494" s="65"/>
      <c r="E494" s="65"/>
    </row>
    <row r="495" spans="1:5" x14ac:dyDescent="0.2">
      <c r="A495" s="65"/>
      <c r="B495" s="65"/>
      <c r="C495" s="65"/>
      <c r="D495" s="65"/>
      <c r="E495" s="65"/>
    </row>
    <row r="496" spans="1:5" x14ac:dyDescent="0.2">
      <c r="A496" s="65"/>
      <c r="B496" s="65"/>
      <c r="C496" s="65"/>
      <c r="D496" s="65"/>
      <c r="E496" s="65"/>
    </row>
    <row r="497" spans="1:5" x14ac:dyDescent="0.2">
      <c r="A497" s="65"/>
      <c r="B497" s="65"/>
      <c r="C497" s="65"/>
      <c r="D497" s="65"/>
      <c r="E497" s="65"/>
    </row>
    <row r="498" spans="1:5" x14ac:dyDescent="0.2">
      <c r="A498" s="65"/>
      <c r="B498" s="65"/>
      <c r="C498" s="65"/>
      <c r="D498" s="65"/>
      <c r="E498" s="65"/>
    </row>
    <row r="499" spans="1:5" x14ac:dyDescent="0.2">
      <c r="A499" s="65"/>
      <c r="B499" s="65"/>
      <c r="C499" s="65"/>
      <c r="D499" s="65"/>
      <c r="E499" s="65"/>
    </row>
    <row r="500" spans="1:5" x14ac:dyDescent="0.2">
      <c r="A500" s="65"/>
      <c r="B500" s="65"/>
      <c r="C500" s="65"/>
      <c r="D500" s="65"/>
      <c r="E500" s="65"/>
    </row>
    <row r="501" spans="1:5" x14ac:dyDescent="0.2">
      <c r="A501" s="65"/>
      <c r="B501" s="65"/>
      <c r="C501" s="65"/>
      <c r="D501" s="65"/>
      <c r="E501" s="65"/>
    </row>
    <row r="502" spans="1:5" x14ac:dyDescent="0.2">
      <c r="A502" s="65"/>
      <c r="B502" s="65"/>
      <c r="C502" s="65"/>
      <c r="D502" s="65"/>
      <c r="E502" s="65"/>
    </row>
    <row r="503" spans="1:5" x14ac:dyDescent="0.2">
      <c r="A503" s="65"/>
      <c r="B503" s="65"/>
      <c r="C503" s="65"/>
      <c r="D503" s="65"/>
      <c r="E503" s="65"/>
    </row>
    <row r="504" spans="1:5" x14ac:dyDescent="0.2">
      <c r="A504" s="65"/>
      <c r="B504" s="65"/>
      <c r="C504" s="65"/>
      <c r="D504" s="65"/>
      <c r="E504" s="65"/>
    </row>
    <row r="505" spans="1:5" x14ac:dyDescent="0.2">
      <c r="A505" s="65"/>
      <c r="B505" s="65"/>
      <c r="C505" s="65"/>
      <c r="D505" s="65"/>
      <c r="E505" s="65"/>
    </row>
    <row r="506" spans="1:5" x14ac:dyDescent="0.2">
      <c r="A506" s="65"/>
      <c r="B506" s="65"/>
      <c r="C506" s="65"/>
      <c r="D506" s="65"/>
      <c r="E506" s="65"/>
    </row>
    <row r="507" spans="1:5" x14ac:dyDescent="0.2">
      <c r="A507" s="65"/>
      <c r="B507" s="65"/>
      <c r="C507" s="65"/>
      <c r="D507" s="65"/>
      <c r="E507" s="65"/>
    </row>
    <row r="508" spans="1:5" x14ac:dyDescent="0.2">
      <c r="A508" s="65"/>
      <c r="B508" s="65"/>
      <c r="C508" s="65"/>
      <c r="D508" s="65"/>
      <c r="E508" s="65"/>
    </row>
    <row r="509" spans="1:5" x14ac:dyDescent="0.2">
      <c r="A509" s="65"/>
      <c r="B509" s="65"/>
      <c r="C509" s="65"/>
      <c r="D509" s="65"/>
      <c r="E509" s="65"/>
    </row>
    <row r="510" spans="1:5" x14ac:dyDescent="0.2">
      <c r="A510" s="65"/>
      <c r="B510" s="65"/>
      <c r="C510" s="65"/>
      <c r="D510" s="65"/>
      <c r="E510" s="65"/>
    </row>
    <row r="511" spans="1:5" x14ac:dyDescent="0.2">
      <c r="A511" s="65"/>
      <c r="B511" s="65"/>
      <c r="C511" s="65"/>
      <c r="D511" s="65"/>
      <c r="E511" s="65"/>
    </row>
    <row r="512" spans="1:5" x14ac:dyDescent="0.2">
      <c r="A512" s="65"/>
      <c r="B512" s="65"/>
      <c r="C512" s="65"/>
      <c r="D512" s="65"/>
      <c r="E512" s="65"/>
    </row>
    <row r="513" spans="1:5" x14ac:dyDescent="0.2">
      <c r="A513" s="65"/>
      <c r="B513" s="65"/>
      <c r="C513" s="65"/>
      <c r="D513" s="65"/>
      <c r="E513" s="65"/>
    </row>
    <row r="514" spans="1:5" x14ac:dyDescent="0.2">
      <c r="A514" s="65"/>
      <c r="B514" s="65"/>
      <c r="C514" s="65"/>
      <c r="D514" s="65"/>
      <c r="E514" s="65"/>
    </row>
    <row r="515" spans="1:5" x14ac:dyDescent="0.2">
      <c r="A515" s="65"/>
      <c r="B515" s="65"/>
      <c r="C515" s="65"/>
      <c r="D515" s="65"/>
      <c r="E515" s="65"/>
    </row>
    <row r="516" spans="1:5" x14ac:dyDescent="0.2">
      <c r="A516" s="65"/>
      <c r="B516" s="65"/>
      <c r="C516" s="65"/>
      <c r="D516" s="65"/>
      <c r="E516" s="65"/>
    </row>
    <row r="517" spans="1:5" x14ac:dyDescent="0.2">
      <c r="A517" s="65"/>
      <c r="B517" s="65"/>
      <c r="C517" s="65"/>
      <c r="D517" s="65"/>
      <c r="E517" s="65"/>
    </row>
    <row r="518" spans="1:5" x14ac:dyDescent="0.2">
      <c r="A518" s="65"/>
      <c r="B518" s="65"/>
      <c r="C518" s="65"/>
      <c r="D518" s="65"/>
      <c r="E518" s="65"/>
    </row>
    <row r="519" spans="1:5" x14ac:dyDescent="0.2">
      <c r="A519" s="65"/>
      <c r="B519" s="65"/>
      <c r="C519" s="65"/>
      <c r="D519" s="65"/>
      <c r="E519" s="65"/>
    </row>
    <row r="520" spans="1:5" x14ac:dyDescent="0.2">
      <c r="A520" s="65"/>
      <c r="B520" s="65"/>
      <c r="C520" s="65"/>
      <c r="D520" s="65"/>
      <c r="E520" s="65"/>
    </row>
    <row r="521" spans="1:5" x14ac:dyDescent="0.2">
      <c r="A521" s="65"/>
      <c r="B521" s="65"/>
      <c r="C521" s="65"/>
      <c r="D521" s="65"/>
      <c r="E521" s="65"/>
    </row>
    <row r="522" spans="1:5" x14ac:dyDescent="0.2">
      <c r="A522" s="65"/>
      <c r="B522" s="65"/>
      <c r="C522" s="65"/>
      <c r="D522" s="65"/>
      <c r="E522" s="65"/>
    </row>
    <row r="523" spans="1:5" x14ac:dyDescent="0.2">
      <c r="A523" s="65"/>
      <c r="B523" s="65"/>
      <c r="C523" s="65"/>
      <c r="D523" s="65"/>
      <c r="E523" s="65"/>
    </row>
    <row r="524" spans="1:5" x14ac:dyDescent="0.2">
      <c r="A524" s="65"/>
      <c r="B524" s="65"/>
      <c r="C524" s="65"/>
      <c r="D524" s="65"/>
      <c r="E524" s="65"/>
    </row>
    <row r="525" spans="1:5" x14ac:dyDescent="0.2">
      <c r="A525" s="65"/>
      <c r="B525" s="65"/>
      <c r="C525" s="65"/>
      <c r="D525" s="65"/>
      <c r="E525" s="65"/>
    </row>
    <row r="526" spans="1:5" x14ac:dyDescent="0.2">
      <c r="A526" s="65"/>
      <c r="B526" s="65"/>
      <c r="C526" s="65"/>
      <c r="D526" s="65"/>
      <c r="E526" s="65"/>
    </row>
    <row r="527" spans="1:5" x14ac:dyDescent="0.2">
      <c r="A527" s="65"/>
      <c r="B527" s="65"/>
      <c r="C527" s="65"/>
      <c r="D527" s="65"/>
      <c r="E527" s="65"/>
    </row>
    <row r="528" spans="1:5" x14ac:dyDescent="0.2">
      <c r="A528" s="65"/>
      <c r="B528" s="65"/>
      <c r="C528" s="65"/>
      <c r="D528" s="65"/>
      <c r="E528" s="65"/>
    </row>
    <row r="529" spans="1:5" x14ac:dyDescent="0.2">
      <c r="A529" s="65"/>
      <c r="B529" s="65"/>
      <c r="C529" s="65"/>
      <c r="D529" s="65"/>
      <c r="E529" s="65"/>
    </row>
    <row r="530" spans="1:5" x14ac:dyDescent="0.2">
      <c r="A530" s="65"/>
      <c r="B530" s="65"/>
      <c r="C530" s="65"/>
      <c r="D530" s="65"/>
      <c r="E530" s="65"/>
    </row>
    <row r="531" spans="1:5" x14ac:dyDescent="0.2">
      <c r="A531" s="65"/>
      <c r="B531" s="65"/>
      <c r="C531" s="65"/>
      <c r="D531" s="65"/>
      <c r="E531" s="65"/>
    </row>
    <row r="532" spans="1:5" x14ac:dyDescent="0.2">
      <c r="A532" s="65"/>
      <c r="B532" s="65"/>
      <c r="C532" s="65"/>
      <c r="D532" s="65"/>
      <c r="E532" s="65"/>
    </row>
    <row r="533" spans="1:5" x14ac:dyDescent="0.2">
      <c r="A533" s="65"/>
      <c r="B533" s="65"/>
      <c r="C533" s="65"/>
      <c r="D533" s="65"/>
      <c r="E533" s="65"/>
    </row>
    <row r="534" spans="1:5" x14ac:dyDescent="0.2">
      <c r="A534" s="65"/>
      <c r="B534" s="65"/>
      <c r="C534" s="65"/>
      <c r="D534" s="65"/>
      <c r="E534" s="65"/>
    </row>
    <row r="535" spans="1:5" x14ac:dyDescent="0.2">
      <c r="A535" s="65"/>
      <c r="B535" s="65"/>
      <c r="C535" s="65"/>
      <c r="D535" s="65"/>
      <c r="E535" s="65"/>
    </row>
    <row r="536" spans="1:5" x14ac:dyDescent="0.2">
      <c r="A536" s="65"/>
      <c r="B536" s="65"/>
      <c r="C536" s="65"/>
      <c r="D536" s="65"/>
      <c r="E536" s="65"/>
    </row>
    <row r="537" spans="1:5" x14ac:dyDescent="0.2">
      <c r="A537" s="65"/>
      <c r="B537" s="65"/>
      <c r="C537" s="65"/>
      <c r="D537" s="65"/>
      <c r="E537" s="65"/>
    </row>
    <row r="538" spans="1:5" x14ac:dyDescent="0.2">
      <c r="A538" s="65"/>
      <c r="B538" s="65"/>
      <c r="C538" s="65"/>
      <c r="D538" s="65"/>
      <c r="E538" s="65"/>
    </row>
    <row r="539" spans="1:5" x14ac:dyDescent="0.2">
      <c r="A539" s="65"/>
      <c r="B539" s="65"/>
      <c r="C539" s="65"/>
      <c r="D539" s="65"/>
      <c r="E539" s="65"/>
    </row>
    <row r="540" spans="1:5" x14ac:dyDescent="0.2">
      <c r="A540" s="65"/>
      <c r="B540" s="65"/>
      <c r="C540" s="65"/>
      <c r="D540" s="65"/>
      <c r="E540" s="65"/>
    </row>
    <row r="541" spans="1:5" x14ac:dyDescent="0.2">
      <c r="A541" s="65"/>
      <c r="B541" s="65"/>
      <c r="C541" s="65"/>
      <c r="D541" s="65"/>
      <c r="E541" s="65"/>
    </row>
    <row r="542" spans="1:5" x14ac:dyDescent="0.2">
      <c r="A542" s="65"/>
      <c r="B542" s="65"/>
      <c r="C542" s="65"/>
      <c r="D542" s="65"/>
      <c r="E542" s="65"/>
    </row>
    <row r="543" spans="1:5" x14ac:dyDescent="0.2">
      <c r="A543" s="65"/>
      <c r="B543" s="65"/>
      <c r="C543" s="65"/>
      <c r="D543" s="65"/>
      <c r="E543" s="65"/>
    </row>
    <row r="544" spans="1:5" x14ac:dyDescent="0.2">
      <c r="A544" s="65"/>
      <c r="B544" s="65"/>
      <c r="C544" s="65"/>
      <c r="D544" s="65"/>
      <c r="E544" s="65"/>
    </row>
    <row r="545" spans="1:5" x14ac:dyDescent="0.2">
      <c r="A545" s="65"/>
      <c r="B545" s="65"/>
      <c r="C545" s="65"/>
      <c r="D545" s="65"/>
      <c r="E545" s="65"/>
    </row>
    <row r="546" spans="1:5" x14ac:dyDescent="0.2">
      <c r="A546" s="65"/>
      <c r="B546" s="65"/>
      <c r="C546" s="65"/>
      <c r="D546" s="65"/>
      <c r="E546" s="65"/>
    </row>
    <row r="547" spans="1:5" x14ac:dyDescent="0.2">
      <c r="A547" s="65"/>
      <c r="B547" s="65"/>
      <c r="C547" s="65"/>
      <c r="D547" s="65"/>
      <c r="E547" s="65"/>
    </row>
    <row r="548" spans="1:5" x14ac:dyDescent="0.2">
      <c r="A548" s="65"/>
      <c r="B548" s="65"/>
      <c r="C548" s="65"/>
      <c r="D548" s="65"/>
      <c r="E548" s="65"/>
    </row>
    <row r="549" spans="1:5" x14ac:dyDescent="0.2">
      <c r="A549" s="65"/>
      <c r="B549" s="65"/>
      <c r="C549" s="65"/>
      <c r="D549" s="65"/>
      <c r="E549" s="65"/>
    </row>
    <row r="550" spans="1:5" x14ac:dyDescent="0.2">
      <c r="A550" s="65"/>
      <c r="B550" s="65"/>
      <c r="C550" s="65"/>
      <c r="D550" s="65"/>
      <c r="E550" s="65"/>
    </row>
    <row r="551" spans="1:5" x14ac:dyDescent="0.2">
      <c r="A551" s="65"/>
      <c r="B551" s="65"/>
      <c r="C551" s="65"/>
      <c r="D551" s="65"/>
      <c r="E551" s="65"/>
    </row>
    <row r="552" spans="1:5" x14ac:dyDescent="0.2">
      <c r="A552" s="65"/>
      <c r="B552" s="65"/>
      <c r="C552" s="65"/>
      <c r="D552" s="65"/>
      <c r="E552" s="65"/>
    </row>
    <row r="553" spans="1:5" x14ac:dyDescent="0.2">
      <c r="A553" s="65"/>
      <c r="B553" s="65"/>
      <c r="C553" s="65"/>
      <c r="D553" s="65"/>
      <c r="E553" s="65"/>
    </row>
    <row r="554" spans="1:5" x14ac:dyDescent="0.2">
      <c r="A554" s="65"/>
      <c r="B554" s="65"/>
      <c r="C554" s="65"/>
      <c r="D554" s="65"/>
      <c r="E554" s="65"/>
    </row>
    <row r="555" spans="1:5" x14ac:dyDescent="0.2">
      <c r="A555" s="65"/>
      <c r="B555" s="65"/>
      <c r="C555" s="65"/>
      <c r="D555" s="65"/>
      <c r="E555" s="65"/>
    </row>
    <row r="556" spans="1:5" x14ac:dyDescent="0.2">
      <c r="A556" s="65"/>
      <c r="B556" s="65"/>
      <c r="C556" s="65"/>
      <c r="D556" s="65"/>
      <c r="E556" s="65"/>
    </row>
    <row r="557" spans="1:5" x14ac:dyDescent="0.2">
      <c r="A557" s="65"/>
      <c r="B557" s="65"/>
      <c r="C557" s="65"/>
      <c r="D557" s="65"/>
      <c r="E557" s="65"/>
    </row>
    <row r="558" spans="1:5" x14ac:dyDescent="0.2">
      <c r="A558" s="65"/>
      <c r="B558" s="65"/>
      <c r="C558" s="65"/>
      <c r="D558" s="65"/>
      <c r="E558" s="65"/>
    </row>
    <row r="559" spans="1:5" x14ac:dyDescent="0.2">
      <c r="A559" s="65"/>
      <c r="B559" s="65"/>
      <c r="C559" s="65"/>
      <c r="D559" s="65"/>
      <c r="E559" s="65"/>
    </row>
    <row r="560" spans="1:5" x14ac:dyDescent="0.2">
      <c r="A560" s="65"/>
      <c r="B560" s="65"/>
      <c r="C560" s="65"/>
      <c r="D560" s="65"/>
      <c r="E560" s="65"/>
    </row>
    <row r="561" spans="1:5" x14ac:dyDescent="0.2">
      <c r="A561" s="65"/>
      <c r="B561" s="65"/>
      <c r="C561" s="65"/>
      <c r="D561" s="65"/>
      <c r="E561" s="65"/>
    </row>
    <row r="562" spans="1:5" x14ac:dyDescent="0.2">
      <c r="A562" s="65"/>
      <c r="B562" s="65"/>
      <c r="C562" s="65"/>
      <c r="D562" s="65"/>
      <c r="E562" s="65"/>
    </row>
    <row r="563" spans="1:5" x14ac:dyDescent="0.2">
      <c r="A563" s="65"/>
      <c r="B563" s="65"/>
      <c r="C563" s="65"/>
      <c r="D563" s="65"/>
      <c r="E563" s="65"/>
    </row>
    <row r="564" spans="1:5" x14ac:dyDescent="0.2">
      <c r="A564" s="65"/>
      <c r="B564" s="65"/>
      <c r="C564" s="65"/>
      <c r="D564" s="65"/>
      <c r="E564" s="65"/>
    </row>
    <row r="565" spans="1:5" x14ac:dyDescent="0.2">
      <c r="A565" s="65"/>
      <c r="B565" s="65"/>
      <c r="C565" s="65"/>
      <c r="D565" s="65"/>
      <c r="E565" s="65"/>
    </row>
    <row r="566" spans="1:5" x14ac:dyDescent="0.2">
      <c r="A566" s="65"/>
      <c r="B566" s="65"/>
      <c r="C566" s="65"/>
      <c r="D566" s="65"/>
      <c r="E566" s="65"/>
    </row>
    <row r="567" spans="1:5" x14ac:dyDescent="0.2">
      <c r="A567" s="65"/>
      <c r="B567" s="65"/>
      <c r="C567" s="65"/>
      <c r="D567" s="65"/>
      <c r="E567" s="65"/>
    </row>
    <row r="568" spans="1:5" x14ac:dyDescent="0.2">
      <c r="A568" s="65"/>
      <c r="B568" s="65"/>
      <c r="C568" s="65"/>
      <c r="D568" s="65"/>
      <c r="E568" s="65"/>
    </row>
    <row r="569" spans="1:5" x14ac:dyDescent="0.2">
      <c r="A569" s="65"/>
      <c r="B569" s="65"/>
      <c r="C569" s="65"/>
      <c r="D569" s="65"/>
      <c r="E569" s="65"/>
    </row>
    <row r="570" spans="1:5" x14ac:dyDescent="0.2">
      <c r="A570" s="65"/>
      <c r="B570" s="65"/>
      <c r="C570" s="65"/>
      <c r="D570" s="65"/>
      <c r="E570" s="65"/>
    </row>
    <row r="571" spans="1:5" x14ac:dyDescent="0.2">
      <c r="A571" s="65"/>
      <c r="B571" s="65"/>
      <c r="C571" s="65"/>
      <c r="D571" s="65"/>
      <c r="E571" s="65"/>
    </row>
    <row r="572" spans="1:5" x14ac:dyDescent="0.2">
      <c r="A572" s="65"/>
      <c r="B572" s="65"/>
      <c r="C572" s="65"/>
      <c r="D572" s="65"/>
      <c r="E572" s="65"/>
    </row>
    <row r="573" spans="1:5" x14ac:dyDescent="0.2">
      <c r="A573" s="65"/>
      <c r="B573" s="65"/>
      <c r="C573" s="65"/>
      <c r="D573" s="65"/>
      <c r="E573" s="65"/>
    </row>
    <row r="574" spans="1:5" x14ac:dyDescent="0.2">
      <c r="A574" s="65"/>
      <c r="B574" s="65"/>
      <c r="C574" s="65"/>
      <c r="D574" s="65"/>
      <c r="E574" s="65"/>
    </row>
    <row r="575" spans="1:5" x14ac:dyDescent="0.2">
      <c r="A575" s="65"/>
      <c r="B575" s="65"/>
      <c r="C575" s="65"/>
      <c r="D575" s="65"/>
      <c r="E575" s="65"/>
    </row>
    <row r="576" spans="1:5" x14ac:dyDescent="0.2">
      <c r="A576" s="65"/>
      <c r="B576" s="65"/>
      <c r="C576" s="65"/>
      <c r="D576" s="65"/>
      <c r="E576" s="65"/>
    </row>
    <row r="577" spans="1:5" x14ac:dyDescent="0.2">
      <c r="A577" s="65"/>
      <c r="B577" s="65"/>
      <c r="C577" s="65"/>
      <c r="D577" s="65"/>
      <c r="E577" s="65"/>
    </row>
    <row r="578" spans="1:5" x14ac:dyDescent="0.2">
      <c r="A578" s="65"/>
      <c r="B578" s="65"/>
      <c r="C578" s="65"/>
      <c r="D578" s="65"/>
      <c r="E578" s="65"/>
    </row>
    <row r="579" spans="1:5" x14ac:dyDescent="0.2">
      <c r="A579" s="65"/>
      <c r="B579" s="65"/>
      <c r="C579" s="65"/>
      <c r="D579" s="65"/>
      <c r="E579" s="65"/>
    </row>
    <row r="580" spans="1:5" x14ac:dyDescent="0.2">
      <c r="A580" s="65"/>
      <c r="B580" s="65"/>
      <c r="C580" s="65"/>
      <c r="D580" s="65"/>
      <c r="E580" s="65"/>
    </row>
    <row r="581" spans="1:5" x14ac:dyDescent="0.2">
      <c r="A581" s="65"/>
      <c r="B581" s="65"/>
      <c r="C581" s="65"/>
      <c r="D581" s="65"/>
      <c r="E581" s="65"/>
    </row>
    <row r="582" spans="1:5" x14ac:dyDescent="0.2">
      <c r="A582" s="65"/>
      <c r="B582" s="65"/>
      <c r="C582" s="65"/>
      <c r="D582" s="65"/>
      <c r="E582" s="65"/>
    </row>
    <row r="583" spans="1:5" x14ac:dyDescent="0.2">
      <c r="A583" s="65"/>
      <c r="B583" s="65"/>
      <c r="C583" s="65"/>
      <c r="D583" s="65"/>
      <c r="E583" s="65"/>
    </row>
    <row r="584" spans="1:5" x14ac:dyDescent="0.2">
      <c r="A584" s="65"/>
      <c r="B584" s="65"/>
      <c r="C584" s="65"/>
      <c r="D584" s="65"/>
      <c r="E584" s="65"/>
    </row>
    <row r="585" spans="1:5" x14ac:dyDescent="0.2">
      <c r="A585" s="65"/>
      <c r="B585" s="65"/>
      <c r="C585" s="65"/>
      <c r="D585" s="65"/>
      <c r="E585" s="65"/>
    </row>
    <row r="586" spans="1:5" x14ac:dyDescent="0.2">
      <c r="A586" s="65"/>
      <c r="B586" s="65"/>
      <c r="C586" s="65"/>
      <c r="D586" s="65"/>
      <c r="E586" s="65"/>
    </row>
    <row r="587" spans="1:5" x14ac:dyDescent="0.2">
      <c r="A587" s="65"/>
      <c r="B587" s="65"/>
      <c r="C587" s="65"/>
      <c r="D587" s="65"/>
      <c r="E587" s="65"/>
    </row>
    <row r="588" spans="1:5" x14ac:dyDescent="0.2">
      <c r="A588" s="65"/>
      <c r="B588" s="65"/>
      <c r="C588" s="65"/>
      <c r="D588" s="65"/>
      <c r="E588" s="65"/>
    </row>
    <row r="589" spans="1:5" x14ac:dyDescent="0.2">
      <c r="A589" s="65"/>
      <c r="B589" s="65"/>
      <c r="C589" s="65"/>
      <c r="D589" s="65"/>
      <c r="E589" s="65"/>
    </row>
    <row r="590" spans="1:5" x14ac:dyDescent="0.2">
      <c r="A590" s="65"/>
      <c r="B590" s="65"/>
      <c r="C590" s="65"/>
      <c r="D590" s="65"/>
      <c r="E590" s="65"/>
    </row>
    <row r="591" spans="1:5" x14ac:dyDescent="0.2">
      <c r="A591" s="65"/>
      <c r="B591" s="65"/>
      <c r="C591" s="65"/>
      <c r="D591" s="65"/>
      <c r="E591" s="65"/>
    </row>
    <row r="592" spans="1:5" x14ac:dyDescent="0.2">
      <c r="A592" s="65"/>
      <c r="B592" s="65"/>
      <c r="C592" s="65"/>
      <c r="D592" s="65"/>
      <c r="E592" s="65"/>
    </row>
    <row r="593" spans="1:5" x14ac:dyDescent="0.2">
      <c r="A593" s="65"/>
      <c r="B593" s="65"/>
      <c r="C593" s="65"/>
      <c r="D593" s="65"/>
      <c r="E593" s="65"/>
    </row>
    <row r="594" spans="1:5" x14ac:dyDescent="0.2">
      <c r="A594" s="65"/>
      <c r="B594" s="65"/>
      <c r="C594" s="65"/>
      <c r="D594" s="65"/>
      <c r="E594" s="65"/>
    </row>
    <row r="595" spans="1:5" x14ac:dyDescent="0.2">
      <c r="A595" s="65"/>
      <c r="B595" s="65"/>
      <c r="C595" s="65"/>
      <c r="D595" s="65"/>
      <c r="E595" s="65"/>
    </row>
    <row r="596" spans="1:5" x14ac:dyDescent="0.2">
      <c r="A596" s="65"/>
      <c r="B596" s="65"/>
      <c r="C596" s="65"/>
      <c r="D596" s="65"/>
      <c r="E596" s="65"/>
    </row>
    <row r="597" spans="1:5" x14ac:dyDescent="0.2">
      <c r="A597" s="65"/>
      <c r="B597" s="65"/>
      <c r="C597" s="65"/>
      <c r="D597" s="65"/>
      <c r="E597" s="65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Samec 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2002-08-01T05:39:25Z</dcterms:created>
  <dcterms:modified xsi:type="dcterms:W3CDTF">2023-01-09T06:56:50Z</dcterms:modified>
</cp:coreProperties>
</file>