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6FFFD3FD-1D34-4DCC-9ED8-01CA89D6D81C}" xr6:coauthVersionLast="47" xr6:coauthVersionMax="47" xr10:uidLastSave="{00000000-0000-0000-0000-000000000000}"/>
  <bookViews>
    <workbookView xWindow="14325" yWindow="675" windowWidth="12975" windowHeight="13710"/>
  </bookViews>
  <sheets>
    <sheet name="Active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0" i="1" l="1"/>
  <c r="F40" i="1"/>
  <c r="G40" i="1" s="1"/>
  <c r="K40" i="1" s="1"/>
  <c r="Q40" i="1"/>
  <c r="E41" i="1"/>
  <c r="F41" i="1" s="1"/>
  <c r="G41" i="1" s="1"/>
  <c r="K41" i="1" s="1"/>
  <c r="Q41" i="1"/>
  <c r="Q39" i="1"/>
  <c r="Q37" i="1"/>
  <c r="Q38" i="1"/>
  <c r="C9" i="1"/>
  <c r="D9" i="1"/>
  <c r="F16" i="1"/>
  <c r="F17" i="1" s="1"/>
  <c r="Q36" i="1"/>
  <c r="Q35" i="1"/>
  <c r="Q34" i="1"/>
  <c r="Q33" i="1"/>
  <c r="Q32" i="1"/>
  <c r="C8" i="1"/>
  <c r="C7" i="1"/>
  <c r="E39" i="1"/>
  <c r="F39" i="1"/>
  <c r="Q30" i="1"/>
  <c r="Q31" i="1"/>
  <c r="Q29" i="1"/>
  <c r="Q22" i="1"/>
  <c r="Q23" i="1"/>
  <c r="Q24" i="1"/>
  <c r="Q25" i="1"/>
  <c r="Q26" i="1"/>
  <c r="Q27" i="1"/>
  <c r="Q28" i="1"/>
  <c r="C17" i="1"/>
  <c r="Q21" i="1"/>
  <c r="E35" i="1"/>
  <c r="F35" i="1"/>
  <c r="G35" i="1"/>
  <c r="K35" i="1"/>
  <c r="E28" i="1"/>
  <c r="F28" i="1"/>
  <c r="E38" i="1"/>
  <c r="F38" i="1"/>
  <c r="G31" i="1"/>
  <c r="K31" i="1"/>
  <c r="E37" i="1"/>
  <c r="F37" i="1"/>
  <c r="U37" i="1"/>
  <c r="E26" i="1"/>
  <c r="F26" i="1"/>
  <c r="E25" i="1"/>
  <c r="F25" i="1"/>
  <c r="G25" i="1"/>
  <c r="J25" i="1"/>
  <c r="G24" i="1"/>
  <c r="J24" i="1"/>
  <c r="G36" i="1"/>
  <c r="K36" i="1"/>
  <c r="E34" i="1"/>
  <c r="F34" i="1"/>
  <c r="G34" i="1"/>
  <c r="K34" i="1"/>
  <c r="G27" i="1"/>
  <c r="J27" i="1"/>
  <c r="G38" i="1"/>
  <c r="K38" i="1"/>
  <c r="E24" i="1"/>
  <c r="F24" i="1"/>
  <c r="E31" i="1"/>
  <c r="F31" i="1"/>
  <c r="E32" i="1"/>
  <c r="F32" i="1"/>
  <c r="G32" i="1"/>
  <c r="K32" i="1"/>
  <c r="G26" i="1"/>
  <c r="J26" i="1"/>
  <c r="E36" i="1"/>
  <c r="F36" i="1"/>
  <c r="G39" i="1"/>
  <c r="K39" i="1"/>
  <c r="E27" i="1"/>
  <c r="F27" i="1"/>
  <c r="E23" i="1"/>
  <c r="F23" i="1"/>
  <c r="E22" i="1"/>
  <c r="F22" i="1"/>
  <c r="G22" i="1"/>
  <c r="J22" i="1"/>
  <c r="G23" i="1"/>
  <c r="J23" i="1"/>
  <c r="E33" i="1"/>
  <c r="F33" i="1"/>
  <c r="G33" i="1"/>
  <c r="K33" i="1"/>
  <c r="G28" i="1"/>
  <c r="J28" i="1"/>
  <c r="E21" i="1"/>
  <c r="F21" i="1"/>
  <c r="G21" i="1"/>
  <c r="K21" i="1"/>
  <c r="E29" i="1"/>
  <c r="F29" i="1"/>
  <c r="G29" i="1"/>
  <c r="E30" i="1"/>
  <c r="F30" i="1"/>
  <c r="G30" i="1"/>
  <c r="K30" i="1"/>
  <c r="K29" i="1"/>
  <c r="C12" i="1"/>
  <c r="C11" i="1"/>
  <c r="O41" i="1" l="1"/>
  <c r="O40" i="1"/>
  <c r="O27" i="1"/>
  <c r="O22" i="1"/>
  <c r="O21" i="1"/>
  <c r="O34" i="1"/>
  <c r="O33" i="1"/>
  <c r="C15" i="1"/>
  <c r="O30" i="1"/>
  <c r="O38" i="1"/>
  <c r="O39" i="1"/>
  <c r="O24" i="1"/>
  <c r="O32" i="1"/>
  <c r="O28" i="1"/>
  <c r="O29" i="1"/>
  <c r="O26" i="1"/>
  <c r="O25" i="1"/>
  <c r="O31" i="1"/>
  <c r="O37" i="1"/>
  <c r="O35" i="1"/>
  <c r="O36" i="1"/>
  <c r="O23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<sst xmlns="http://schemas.openxmlformats.org/spreadsheetml/2006/main" count="79" uniqueCount="56">
  <si>
    <t>BAD?</t>
  </si>
  <si>
    <t>PE</t>
  </si>
  <si>
    <t>CCD</t>
  </si>
  <si>
    <t>pg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</si>
  <si>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</si>
  <si>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</si>
  <si>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</si>
  <si>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</si>
  <si>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</si>
  <si>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</si>
  <si>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</si>
  <si>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</si>
  <si>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</si>
  <si>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</si>
  <si>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</si>
  <si>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</si>
  <si>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</si>
  <si>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</si>
  <si>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</si>
  <si>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</si>
  <si>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</si>
  <si>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</si>
  <si>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</si>
  <si>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</si>
  <si>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</si>
  <si>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</si>
  <si>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</si>
  <si>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</si>
  <si>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</si>
  <si>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</si>
  <si>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</si>
  <si>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</si>
  <si>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</si>
  <si>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</si>
  <si>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</si>
  <si>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</si>
  <si>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IBVS 5699</t>
  </si>
  <si>
    <t>IBVS 5713</t>
  </si>
  <si>
    <t>I</t>
  </si>
  <si>
    <t>II</t>
  </si>
  <si>
    <t>EW</t>
  </si>
  <si>
    <t>IBVS 5781</t>
  </si>
  <si>
    <t>IBVS 5699 Eph.</t>
  </si>
  <si>
    <t>IBVS 5875</t>
  </si>
  <si>
    <t>IBVS 5929</t>
  </si>
  <si>
    <t>IBVS 5920</t>
  </si>
  <si>
    <t xml:space="preserve">GN CVn / GSC 3034-0299 </t>
  </si>
  <si>
    <t>IBVS 6029</t>
  </si>
  <si>
    <t>Add cycle</t>
  </si>
  <si>
    <t>Old Cycle</t>
  </si>
  <si>
    <t>IBVS 6050</t>
  </si>
  <si>
    <t>vis</t>
  </si>
  <si>
    <t>OEJV 0179</t>
  </si>
  <si>
    <t>RHN 2020</t>
  </si>
  <si>
    <t>IBVS 6234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</si>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</sst>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47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31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4" applyNumberFormat="0" applyFill="0" applyAlignment="0" applyProtection="0"/>
    <xf numFmtId="0" fontId="26" fillId="22" borderId="0" applyNumberFormat="0" applyBorder="0" applyAlignment="0" applyProtection="0"/>
    <xf numFmtId="0" fontId="14" fillId="0" borderId="0"/>
    <xf numFmtId="0" fontId="14" fillId="23" borderId="5" applyNumberFormat="0" applyFont="0" applyAlignment="0" applyProtection="0"/>
    <xf numFmtId="0" fontId="27" fillId="20" borderId="6" applyNumberFormat="0" applyAlignment="0" applyProtection="0"/>
    <xf numFmtId="0" fontId="28" fillId="0" borderId="0" applyNumberFormat="0" applyFill="0" applyBorder="0" applyAlignment="0" applyProtection="0"/>
    <xf numFmtId="0" fontId="31" fillId="0" borderId="7" applyNumberFormat="0" applyFont="0" applyFill="0" applyAlignment="0" applyProtection="0"/>
    <xf numFmtId="0" fontId="29" fillId="0" borderId="0" applyNumberFormat="0" applyFill="0" applyBorder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12" fillId="0" borderId="0" xfId="0" applyFont="1" applyAlignment="1"/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1" fillId="0" borderId="0" xfId="0" applyFont="1" applyAlignment="1"/>
    <xf numFmtId="0" fontId="1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0" fillId="0" borderId="11" xfId="0" applyBorder="1" applyAlignment="1"/>
    <xf numFmtId="0" fontId="0" fillId="0" borderId="12" xfId="0" applyBorder="1" applyAlignment="1"/>
    <xf numFmtId="0" fontId="5" fillId="0" borderId="0" xfId="0" applyFont="1" applyAlignment="1">
      <alignment horizontal="center" vertical="center"/>
    </xf>
    <xf numFmtId="0" fontId="13" fillId="0" borderId="0" xfId="0" applyFont="1" applyAlignment="1"/>
    <xf numFmtId="0" fontId="5" fillId="0" borderId="0" xfId="0" applyFont="1" applyAlignment="1"/>
    <xf numFmtId="0" fontId="5" fillId="0" borderId="13" xfId="0" applyFont="1" applyBorder="1" applyAlignment="1">
      <alignment horizontal="left"/>
    </xf>
    <xf numFmtId="0" fontId="15" fillId="0" borderId="0" xfId="41" applyFont="1"/>
    <xf numFmtId="0" fontId="15" fillId="0" borderId="0" xfId="41" applyFont="1" applyAlignment="1">
      <alignment horizontal="center"/>
    </xf>
    <xf numFmtId="0" fontId="15" fillId="0" borderId="0" xfId="41" applyFont="1" applyAlignment="1">
      <alignment horizontal="left"/>
    </xf>
    <xf numFmtId="0" fontId="30" fillId="0" borderId="8" xfId="0" applyFont="1" applyBorder="1" applyAlignment="1">
      <alignment horizontal="center"/>
    </xf>
    <xf numFmtId="0" fontId="32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176" fontId="32" fillId="0" borderId="0" xfId="0" applyNumberFormat="1" applyFont="1" applyAlignment="1">
      <alignment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GN CVn - O-C Diagr.</a:t>
            </a:r>
          </a:p>
        </c:rich>
      </c:tx>
      <c:layout>
        <c:manualLayout>
          <c:xMode val="edge"/>
          <c:yMode val="edge"/>
          <c:x val="0.37920553508793048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2601557425395"/>
          <c:y val="0.14723926380368099"/>
          <c:w val="0.80734065507432484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1.1999999999999999E-3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1E-3</c:v>
                  </c:pt>
                  <c:pt idx="6">
                    <c:v>4.0000000000000001E-3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4.0000000000000002E-4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8.9999999999999998E-4</c:v>
                  </c:pt>
                  <c:pt idx="20">
                    <c:v>1.4E-3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1.1999999999999999E-3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1E-3</c:v>
                  </c:pt>
                  <c:pt idx="6">
                    <c:v>4.0000000000000001E-3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4.0000000000000002E-4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8.9999999999999998E-4</c:v>
                  </c:pt>
                  <c:pt idx="20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159</c:v>
                </c:pt>
                <c:pt idx="3">
                  <c:v>204.5</c:v>
                </c:pt>
                <c:pt idx="4">
                  <c:v>303</c:v>
                </c:pt>
                <c:pt idx="5">
                  <c:v>336</c:v>
                </c:pt>
                <c:pt idx="6">
                  <c:v>336.5</c:v>
                </c:pt>
                <c:pt idx="7">
                  <c:v>341</c:v>
                </c:pt>
                <c:pt idx="8">
                  <c:v>1402</c:v>
                </c:pt>
                <c:pt idx="9">
                  <c:v>2004.5</c:v>
                </c:pt>
                <c:pt idx="10">
                  <c:v>2949.5</c:v>
                </c:pt>
                <c:pt idx="11">
                  <c:v>3790.5</c:v>
                </c:pt>
                <c:pt idx="12">
                  <c:v>4133.5</c:v>
                </c:pt>
                <c:pt idx="13">
                  <c:v>6489</c:v>
                </c:pt>
                <c:pt idx="14">
                  <c:v>6648.5</c:v>
                </c:pt>
                <c:pt idx="15">
                  <c:v>6812.5</c:v>
                </c:pt>
                <c:pt idx="16">
                  <c:v>9422</c:v>
                </c:pt>
                <c:pt idx="17">
                  <c:v>11276</c:v>
                </c:pt>
                <c:pt idx="18">
                  <c:v>14035.5</c:v>
                </c:pt>
                <c:pt idx="19">
                  <c:v>15004</c:v>
                </c:pt>
                <c:pt idx="20">
                  <c:v>15004.5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94-4E8D-AFDA-36F2A1C0EB2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1.1999999999999999E-3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1E-3</c:v>
                  </c:pt>
                  <c:pt idx="6">
                    <c:v>4.0000000000000001E-3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4.0000000000000002E-4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8.9999999999999998E-4</c:v>
                  </c:pt>
                  <c:pt idx="20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1.1999999999999999E-3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1E-3</c:v>
                  </c:pt>
                  <c:pt idx="6">
                    <c:v>4.0000000000000001E-3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4.0000000000000002E-4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8.9999999999999998E-4</c:v>
                  </c:pt>
                  <c:pt idx="20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159</c:v>
                </c:pt>
                <c:pt idx="3">
                  <c:v>204.5</c:v>
                </c:pt>
                <c:pt idx="4">
                  <c:v>303</c:v>
                </c:pt>
                <c:pt idx="5">
                  <c:v>336</c:v>
                </c:pt>
                <c:pt idx="6">
                  <c:v>336.5</c:v>
                </c:pt>
                <c:pt idx="7">
                  <c:v>341</c:v>
                </c:pt>
                <c:pt idx="8">
                  <c:v>1402</c:v>
                </c:pt>
                <c:pt idx="9">
                  <c:v>2004.5</c:v>
                </c:pt>
                <c:pt idx="10">
                  <c:v>2949.5</c:v>
                </c:pt>
                <c:pt idx="11">
                  <c:v>3790.5</c:v>
                </c:pt>
                <c:pt idx="12">
                  <c:v>4133.5</c:v>
                </c:pt>
                <c:pt idx="13">
                  <c:v>6489</c:v>
                </c:pt>
                <c:pt idx="14">
                  <c:v>6648.5</c:v>
                </c:pt>
                <c:pt idx="15">
                  <c:v>6812.5</c:v>
                </c:pt>
                <c:pt idx="16">
                  <c:v>9422</c:v>
                </c:pt>
                <c:pt idx="17">
                  <c:v>11276</c:v>
                </c:pt>
                <c:pt idx="18">
                  <c:v>14035.5</c:v>
                </c:pt>
                <c:pt idx="19">
                  <c:v>15004</c:v>
                </c:pt>
                <c:pt idx="20">
                  <c:v>15004.5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E94-4E8D-AFDA-36F2A1C0EB2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1.1999999999999999E-3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1E-3</c:v>
                  </c:pt>
                  <c:pt idx="6">
                    <c:v>4.0000000000000001E-3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4.0000000000000002E-4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8.9999999999999998E-4</c:v>
                  </c:pt>
                  <c:pt idx="20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1.1999999999999999E-3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1E-3</c:v>
                  </c:pt>
                  <c:pt idx="6">
                    <c:v>4.0000000000000001E-3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4.0000000000000002E-4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8.9999999999999998E-4</c:v>
                  </c:pt>
                  <c:pt idx="20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159</c:v>
                </c:pt>
                <c:pt idx="3">
                  <c:v>204.5</c:v>
                </c:pt>
                <c:pt idx="4">
                  <c:v>303</c:v>
                </c:pt>
                <c:pt idx="5">
                  <c:v>336</c:v>
                </c:pt>
                <c:pt idx="6">
                  <c:v>336.5</c:v>
                </c:pt>
                <c:pt idx="7">
                  <c:v>341</c:v>
                </c:pt>
                <c:pt idx="8">
                  <c:v>1402</c:v>
                </c:pt>
                <c:pt idx="9">
                  <c:v>2004.5</c:v>
                </c:pt>
                <c:pt idx="10">
                  <c:v>2949.5</c:v>
                </c:pt>
                <c:pt idx="11">
                  <c:v>3790.5</c:v>
                </c:pt>
                <c:pt idx="12">
                  <c:v>4133.5</c:v>
                </c:pt>
                <c:pt idx="13">
                  <c:v>6489</c:v>
                </c:pt>
                <c:pt idx="14">
                  <c:v>6648.5</c:v>
                </c:pt>
                <c:pt idx="15">
                  <c:v>6812.5</c:v>
                </c:pt>
                <c:pt idx="16">
                  <c:v>9422</c:v>
                </c:pt>
                <c:pt idx="17">
                  <c:v>11276</c:v>
                </c:pt>
                <c:pt idx="18">
                  <c:v>14035.5</c:v>
                </c:pt>
                <c:pt idx="19">
                  <c:v>15004</c:v>
                </c:pt>
                <c:pt idx="20">
                  <c:v>15004.5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-8.9999999909196049E-4</c:v>
                </c:pt>
                <c:pt idx="2">
                  <c:v>5.1000000530621037E-4</c:v>
                </c:pt>
                <c:pt idx="3">
                  <c:v>-2.4499999562976882E-4</c:v>
                </c:pt>
                <c:pt idx="4">
                  <c:v>4.7000000631669536E-4</c:v>
                </c:pt>
                <c:pt idx="5">
                  <c:v>3.3999999868683517E-4</c:v>
                </c:pt>
                <c:pt idx="6">
                  <c:v>-5.7649999944260344E-3</c:v>
                </c:pt>
                <c:pt idx="7">
                  <c:v>-1.0999999358318746E-4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E94-4E8D-AFDA-36F2A1C0EB2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1.1999999999999999E-3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1E-3</c:v>
                  </c:pt>
                  <c:pt idx="6">
                    <c:v>4.0000000000000001E-3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4.0000000000000002E-4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8.9999999999999998E-4</c:v>
                  </c:pt>
                  <c:pt idx="20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1.1999999999999999E-3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1E-3</c:v>
                  </c:pt>
                  <c:pt idx="6">
                    <c:v>4.0000000000000001E-3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4.0000000000000002E-4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8.9999999999999998E-4</c:v>
                  </c:pt>
                  <c:pt idx="20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159</c:v>
                </c:pt>
                <c:pt idx="3">
                  <c:v>204.5</c:v>
                </c:pt>
                <c:pt idx="4">
                  <c:v>303</c:v>
                </c:pt>
                <c:pt idx="5">
                  <c:v>336</c:v>
                </c:pt>
                <c:pt idx="6">
                  <c:v>336.5</c:v>
                </c:pt>
                <c:pt idx="7">
                  <c:v>341</c:v>
                </c:pt>
                <c:pt idx="8">
                  <c:v>1402</c:v>
                </c:pt>
                <c:pt idx="9">
                  <c:v>2004.5</c:v>
                </c:pt>
                <c:pt idx="10">
                  <c:v>2949.5</c:v>
                </c:pt>
                <c:pt idx="11">
                  <c:v>3790.5</c:v>
                </c:pt>
                <c:pt idx="12">
                  <c:v>4133.5</c:v>
                </c:pt>
                <c:pt idx="13">
                  <c:v>6489</c:v>
                </c:pt>
                <c:pt idx="14">
                  <c:v>6648.5</c:v>
                </c:pt>
                <c:pt idx="15">
                  <c:v>6812.5</c:v>
                </c:pt>
                <c:pt idx="16">
                  <c:v>9422</c:v>
                </c:pt>
                <c:pt idx="17">
                  <c:v>11276</c:v>
                </c:pt>
                <c:pt idx="18">
                  <c:v>14035.5</c:v>
                </c:pt>
                <c:pt idx="19">
                  <c:v>15004</c:v>
                </c:pt>
                <c:pt idx="20">
                  <c:v>15004.5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8">
                  <c:v>-2.3199999995995313E-3</c:v>
                </c:pt>
                <c:pt idx="9">
                  <c:v>3.5500000376487151E-4</c:v>
                </c:pt>
                <c:pt idx="10">
                  <c:v>-4.6949999959906563E-3</c:v>
                </c:pt>
                <c:pt idx="11">
                  <c:v>-5.805000000691507E-3</c:v>
                </c:pt>
                <c:pt idx="12">
                  <c:v>-5.6350000013480894E-3</c:v>
                </c:pt>
                <c:pt idx="13">
                  <c:v>-7.8900000007706694E-3</c:v>
                </c:pt>
                <c:pt idx="14">
                  <c:v>-9.484999995038379E-3</c:v>
                </c:pt>
                <c:pt idx="15">
                  <c:v>-9.7249999962514266E-3</c:v>
                </c:pt>
                <c:pt idx="17">
                  <c:v>-1.6413199147791602E-2</c:v>
                </c:pt>
                <c:pt idx="18">
                  <c:v>-1.8355000000155997E-2</c:v>
                </c:pt>
                <c:pt idx="19">
                  <c:v>-1.9039999999222346E-2</c:v>
                </c:pt>
                <c:pt idx="20">
                  <c:v>-1.9344999993336387E-2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E94-4E8D-AFDA-36F2A1C0EB2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1.1999999999999999E-3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1E-3</c:v>
                  </c:pt>
                  <c:pt idx="6">
                    <c:v>4.0000000000000001E-3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4.0000000000000002E-4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8.9999999999999998E-4</c:v>
                  </c:pt>
                  <c:pt idx="20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1.1999999999999999E-3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1E-3</c:v>
                  </c:pt>
                  <c:pt idx="6">
                    <c:v>4.0000000000000001E-3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4.0000000000000002E-4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8.9999999999999998E-4</c:v>
                  </c:pt>
                  <c:pt idx="20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159</c:v>
                </c:pt>
                <c:pt idx="3">
                  <c:v>204.5</c:v>
                </c:pt>
                <c:pt idx="4">
                  <c:v>303</c:v>
                </c:pt>
                <c:pt idx="5">
                  <c:v>336</c:v>
                </c:pt>
                <c:pt idx="6">
                  <c:v>336.5</c:v>
                </c:pt>
                <c:pt idx="7">
                  <c:v>341</c:v>
                </c:pt>
                <c:pt idx="8">
                  <c:v>1402</c:v>
                </c:pt>
                <c:pt idx="9">
                  <c:v>2004.5</c:v>
                </c:pt>
                <c:pt idx="10">
                  <c:v>2949.5</c:v>
                </c:pt>
                <c:pt idx="11">
                  <c:v>3790.5</c:v>
                </c:pt>
                <c:pt idx="12">
                  <c:v>4133.5</c:v>
                </c:pt>
                <c:pt idx="13">
                  <c:v>6489</c:v>
                </c:pt>
                <c:pt idx="14">
                  <c:v>6648.5</c:v>
                </c:pt>
                <c:pt idx="15">
                  <c:v>6812.5</c:v>
                </c:pt>
                <c:pt idx="16">
                  <c:v>9422</c:v>
                </c:pt>
                <c:pt idx="17">
                  <c:v>11276</c:v>
                </c:pt>
                <c:pt idx="18">
                  <c:v>14035.5</c:v>
                </c:pt>
                <c:pt idx="19">
                  <c:v>15004</c:v>
                </c:pt>
                <c:pt idx="20">
                  <c:v>15004.5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E94-4E8D-AFDA-36F2A1C0EB2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1.1999999999999999E-3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1E-3</c:v>
                  </c:pt>
                  <c:pt idx="6">
                    <c:v>4.0000000000000001E-3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4.0000000000000002E-4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8.9999999999999998E-4</c:v>
                  </c:pt>
                  <c:pt idx="20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1.1999999999999999E-3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1E-3</c:v>
                  </c:pt>
                  <c:pt idx="6">
                    <c:v>4.0000000000000001E-3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4.0000000000000002E-4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8.9999999999999998E-4</c:v>
                  </c:pt>
                  <c:pt idx="20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159</c:v>
                </c:pt>
                <c:pt idx="3">
                  <c:v>204.5</c:v>
                </c:pt>
                <c:pt idx="4">
                  <c:v>303</c:v>
                </c:pt>
                <c:pt idx="5">
                  <c:v>336</c:v>
                </c:pt>
                <c:pt idx="6">
                  <c:v>336.5</c:v>
                </c:pt>
                <c:pt idx="7">
                  <c:v>341</c:v>
                </c:pt>
                <c:pt idx="8">
                  <c:v>1402</c:v>
                </c:pt>
                <c:pt idx="9">
                  <c:v>2004.5</c:v>
                </c:pt>
                <c:pt idx="10">
                  <c:v>2949.5</c:v>
                </c:pt>
                <c:pt idx="11">
                  <c:v>3790.5</c:v>
                </c:pt>
                <c:pt idx="12">
                  <c:v>4133.5</c:v>
                </c:pt>
                <c:pt idx="13">
                  <c:v>6489</c:v>
                </c:pt>
                <c:pt idx="14">
                  <c:v>6648.5</c:v>
                </c:pt>
                <c:pt idx="15">
                  <c:v>6812.5</c:v>
                </c:pt>
                <c:pt idx="16">
                  <c:v>9422</c:v>
                </c:pt>
                <c:pt idx="17">
                  <c:v>11276</c:v>
                </c:pt>
                <c:pt idx="18">
                  <c:v>14035.5</c:v>
                </c:pt>
                <c:pt idx="19">
                  <c:v>15004</c:v>
                </c:pt>
                <c:pt idx="20">
                  <c:v>15004.5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E94-4E8D-AFDA-36F2A1C0EB2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1.1999999999999999E-3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1E-3</c:v>
                  </c:pt>
                  <c:pt idx="6">
                    <c:v>4.0000000000000001E-3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4.0000000000000002E-4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8.9999999999999998E-4</c:v>
                  </c:pt>
                  <c:pt idx="20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1.1999999999999999E-3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1E-3</c:v>
                  </c:pt>
                  <c:pt idx="6">
                    <c:v>4.0000000000000001E-3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4.0000000000000002E-4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8.9999999999999998E-4</c:v>
                  </c:pt>
                  <c:pt idx="20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159</c:v>
                </c:pt>
                <c:pt idx="3">
                  <c:v>204.5</c:v>
                </c:pt>
                <c:pt idx="4">
                  <c:v>303</c:v>
                </c:pt>
                <c:pt idx="5">
                  <c:v>336</c:v>
                </c:pt>
                <c:pt idx="6">
                  <c:v>336.5</c:v>
                </c:pt>
                <c:pt idx="7">
                  <c:v>341</c:v>
                </c:pt>
                <c:pt idx="8">
                  <c:v>1402</c:v>
                </c:pt>
                <c:pt idx="9">
                  <c:v>2004.5</c:v>
                </c:pt>
                <c:pt idx="10">
                  <c:v>2949.5</c:v>
                </c:pt>
                <c:pt idx="11">
                  <c:v>3790.5</c:v>
                </c:pt>
                <c:pt idx="12">
                  <c:v>4133.5</c:v>
                </c:pt>
                <c:pt idx="13">
                  <c:v>6489</c:v>
                </c:pt>
                <c:pt idx="14">
                  <c:v>6648.5</c:v>
                </c:pt>
                <c:pt idx="15">
                  <c:v>6812.5</c:v>
                </c:pt>
                <c:pt idx="16">
                  <c:v>9422</c:v>
                </c:pt>
                <c:pt idx="17">
                  <c:v>11276</c:v>
                </c:pt>
                <c:pt idx="18">
                  <c:v>14035.5</c:v>
                </c:pt>
                <c:pt idx="19">
                  <c:v>15004</c:v>
                </c:pt>
                <c:pt idx="20">
                  <c:v>15004.5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E94-4E8D-AFDA-36F2A1C0EB2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159</c:v>
                </c:pt>
                <c:pt idx="3">
                  <c:v>204.5</c:v>
                </c:pt>
                <c:pt idx="4">
                  <c:v>303</c:v>
                </c:pt>
                <c:pt idx="5">
                  <c:v>336</c:v>
                </c:pt>
                <c:pt idx="6">
                  <c:v>336.5</c:v>
                </c:pt>
                <c:pt idx="7">
                  <c:v>341</c:v>
                </c:pt>
                <c:pt idx="8">
                  <c:v>1402</c:v>
                </c:pt>
                <c:pt idx="9">
                  <c:v>2004.5</c:v>
                </c:pt>
                <c:pt idx="10">
                  <c:v>2949.5</c:v>
                </c:pt>
                <c:pt idx="11">
                  <c:v>3790.5</c:v>
                </c:pt>
                <c:pt idx="12">
                  <c:v>4133.5</c:v>
                </c:pt>
                <c:pt idx="13">
                  <c:v>6489</c:v>
                </c:pt>
                <c:pt idx="14">
                  <c:v>6648.5</c:v>
                </c:pt>
                <c:pt idx="15">
                  <c:v>6812.5</c:v>
                </c:pt>
                <c:pt idx="16">
                  <c:v>9422</c:v>
                </c:pt>
                <c:pt idx="17">
                  <c:v>11276</c:v>
                </c:pt>
                <c:pt idx="18">
                  <c:v>14035.5</c:v>
                </c:pt>
                <c:pt idx="19">
                  <c:v>15004</c:v>
                </c:pt>
                <c:pt idx="20">
                  <c:v>15004.5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2.5324750205092672E-5</c:v>
                </c:pt>
                <c:pt idx="1">
                  <c:v>2.5324750205092672E-5</c:v>
                </c:pt>
                <c:pt idx="2">
                  <c:v>-1.8535619099528658E-4</c:v>
                </c:pt>
                <c:pt idx="3">
                  <c:v>-2.4564539115011209E-4</c:v>
                </c:pt>
                <c:pt idx="4">
                  <c:v>-3.7616157170506401E-4</c:v>
                </c:pt>
                <c:pt idx="5">
                  <c:v>-4.1988780478438798E-4</c:v>
                </c:pt>
                <c:pt idx="6">
                  <c:v>-4.2055032346740803E-4</c:v>
                </c:pt>
                <c:pt idx="7">
                  <c:v>-4.265129916145886E-4</c:v>
                </c:pt>
                <c:pt idx="8">
                  <c:v>-1.832377636983157E-3</c:v>
                </c:pt>
                <c:pt idx="9">
                  <c:v>-2.6307126500223301E-3</c:v>
                </c:pt>
                <c:pt idx="10">
                  <c:v>-3.8828729609302441E-3</c:v>
                </c:pt>
                <c:pt idx="11">
                  <c:v>-4.997229385769986E-3</c:v>
                </c:pt>
                <c:pt idx="12">
                  <c:v>-5.4517172023217479E-3</c:v>
                </c:pt>
                <c:pt idx="13">
                  <c:v>-8.572842718029253E-3</c:v>
                </c:pt>
                <c:pt idx="14">
                  <c:v>-8.7841861779126527E-3</c:v>
                </c:pt>
                <c:pt idx="15">
                  <c:v>-9.0014923059432324E-3</c:v>
                </c:pt>
                <c:pt idx="16">
                  <c:v>-1.2459177312624928E-2</c:v>
                </c:pt>
                <c:pt idx="17">
                  <c:v>-1.4915796589263312E-2</c:v>
                </c:pt>
                <c:pt idx="18">
                  <c:v>-1.8572237200851025E-2</c:v>
                </c:pt>
                <c:pt idx="19">
                  <c:v>-1.9855535889860883E-2</c:v>
                </c:pt>
                <c:pt idx="20">
                  <c:v>-1.9856198408543902E-2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E94-4E8D-AFDA-36F2A1C0EB2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159</c:v>
                </c:pt>
                <c:pt idx="3">
                  <c:v>204.5</c:v>
                </c:pt>
                <c:pt idx="4">
                  <c:v>303</c:v>
                </c:pt>
                <c:pt idx="5">
                  <c:v>336</c:v>
                </c:pt>
                <c:pt idx="6">
                  <c:v>336.5</c:v>
                </c:pt>
                <c:pt idx="7">
                  <c:v>341</c:v>
                </c:pt>
                <c:pt idx="8">
                  <c:v>1402</c:v>
                </c:pt>
                <c:pt idx="9">
                  <c:v>2004.5</c:v>
                </c:pt>
                <c:pt idx="10">
                  <c:v>2949.5</c:v>
                </c:pt>
                <c:pt idx="11">
                  <c:v>3790.5</c:v>
                </c:pt>
                <c:pt idx="12">
                  <c:v>4133.5</c:v>
                </c:pt>
                <c:pt idx="13">
                  <c:v>6489</c:v>
                </c:pt>
                <c:pt idx="14">
                  <c:v>6648.5</c:v>
                </c:pt>
                <c:pt idx="15">
                  <c:v>6812.5</c:v>
                </c:pt>
                <c:pt idx="16">
                  <c:v>9422</c:v>
                </c:pt>
                <c:pt idx="17">
                  <c:v>11276</c:v>
                </c:pt>
                <c:pt idx="18">
                  <c:v>14035.5</c:v>
                </c:pt>
                <c:pt idx="19">
                  <c:v>15004</c:v>
                </c:pt>
                <c:pt idx="20">
                  <c:v>15004.5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16">
                  <c:v>-9.4400000016321428E-3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E94-4E8D-AFDA-36F2A1C0E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387720"/>
        <c:axId val="1"/>
      </c:scatterChart>
      <c:valAx>
        <c:axId val="793387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05279041954623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458715596330278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33877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83518344610593"/>
          <c:y val="0.92024539877300615"/>
          <c:w val="0.73547512982895491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19050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F9CB27B-7817-0EFE-4654-DC7CA56B59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46</v>
      </c>
    </row>
    <row r="2" spans="1:6" x14ac:dyDescent="0.2">
      <c r="A2" t="s">
        <v>26</v>
      </c>
      <c r="B2" t="s">
        <v>40</v>
      </c>
      <c r="C2" s="3"/>
      <c r="D2" s="3"/>
    </row>
    <row r="3" spans="1:6" ht="13.5" thickBot="1" x14ac:dyDescent="0.25"/>
    <row r="4" spans="1:6" ht="13.5" thickBot="1" x14ac:dyDescent="0.25">
      <c r="A4" s="25" t="s">
        <v>42</v>
      </c>
      <c r="C4" s="32">
        <v>53382.691899999998</v>
      </c>
      <c r="D4" s="33">
        <v>0.39500999999999997</v>
      </c>
    </row>
    <row r="5" spans="1:6" x14ac:dyDescent="0.2">
      <c r="A5" s="9" t="s">
        <v>31</v>
      </c>
      <c r="B5" s="10"/>
      <c r="C5" s="11">
        <v>-9.5</v>
      </c>
      <c r="D5" s="10" t="s">
        <v>32</v>
      </c>
    </row>
    <row r="6" spans="1:6" x14ac:dyDescent="0.2">
      <c r="A6" s="5" t="s">
        <v>4</v>
      </c>
    </row>
    <row r="7" spans="1:6" x14ac:dyDescent="0.2">
      <c r="A7" t="s">
        <v>5</v>
      </c>
      <c r="C7">
        <f>C4</f>
        <v>53382.691899999998</v>
      </c>
      <c r="D7" s="25"/>
    </row>
    <row r="8" spans="1:6" x14ac:dyDescent="0.2">
      <c r="A8" t="s">
        <v>6</v>
      </c>
      <c r="C8">
        <f>D4</f>
        <v>0.39500999999999997</v>
      </c>
      <c r="D8" s="26"/>
    </row>
    <row r="9" spans="1:6" x14ac:dyDescent="0.2">
      <c r="B9" s="22">
        <v>29</v>
      </c>
      <c r="C9" s="23" t="str">
        <f>"F"&amp;B9</f>
        <v>F29</v>
      </c>
      <c r="D9" s="24" t="str">
        <f>"G"&amp;B9</f>
        <v>G29</v>
      </c>
    </row>
    <row r="10" spans="1:6" ht="13.5" thickBot="1" x14ac:dyDescent="0.25">
      <c r="A10" s="10"/>
      <c r="B10" s="10"/>
      <c r="C10" s="4" t="s">
        <v>22</v>
      </c>
      <c r="D10" s="4" t="s">
        <v>23</v>
      </c>
      <c r="E10" s="10"/>
    </row>
    <row r="11" spans="1:6" x14ac:dyDescent="0.2">
      <c r="A11" s="10" t="s">
        <v>18</v>
      </c>
      <c r="B11" s="10"/>
      <c r="C11" s="21">
        <f ca="1">INTERCEPT(INDIRECT($D$9):G992,INDIRECT($C$9):F992)</f>
        <v>2.5324750205092672E-5</v>
      </c>
      <c r="D11" s="3"/>
      <c r="E11" s="10"/>
    </row>
    <row r="12" spans="1:6" x14ac:dyDescent="0.2">
      <c r="A12" s="10" t="s">
        <v>19</v>
      </c>
      <c r="B12" s="10"/>
      <c r="C12" s="21">
        <f ca="1">SLOPE(INDIRECT($D$9):G992,INDIRECT($C$9):F992)</f>
        <v>-1.325037366040121E-6</v>
      </c>
      <c r="D12" s="3"/>
      <c r="E12" s="10"/>
    </row>
    <row r="13" spans="1:6" x14ac:dyDescent="0.2">
      <c r="A13" s="10" t="s">
        <v>21</v>
      </c>
      <c r="B13" s="10"/>
      <c r="C13" s="3" t="s">
        <v>16</v>
      </c>
    </row>
    <row r="14" spans="1:6" x14ac:dyDescent="0.2">
      <c r="A14" s="10"/>
      <c r="B14" s="10"/>
      <c r="C14" s="10"/>
    </row>
    <row r="15" spans="1:6" x14ac:dyDescent="0.2">
      <c r="A15" s="12" t="s">
        <v>20</v>
      </c>
      <c r="B15" s="10"/>
      <c r="C15" s="13">
        <f ca="1">(C7+C11)+(C8+C12)*INT(MAX(F21:F3533))</f>
        <v>59309.402084464105</v>
      </c>
      <c r="E15" s="14" t="s">
        <v>48</v>
      </c>
      <c r="F15" s="11">
        <v>1</v>
      </c>
    </row>
    <row r="16" spans="1:6" x14ac:dyDescent="0.2">
      <c r="A16" s="16" t="s">
        <v>7</v>
      </c>
      <c r="B16" s="10"/>
      <c r="C16" s="17">
        <f ca="1">+C8+C12</f>
        <v>0.39500867496263392</v>
      </c>
      <c r="E16" s="14" t="s">
        <v>33</v>
      </c>
      <c r="F16" s="15">
        <f ca="1">NOW()+15018.5+$C$5/24</f>
        <v>59956.698752546297</v>
      </c>
    </row>
    <row r="17" spans="1:21" ht="13.5" thickBot="1" x14ac:dyDescent="0.25">
      <c r="A17" s="14" t="s">
        <v>30</v>
      </c>
      <c r="B17" s="10"/>
      <c r="C17" s="10">
        <f>COUNT(C21:C2191)</f>
        <v>21</v>
      </c>
      <c r="E17" s="14" t="s">
        <v>49</v>
      </c>
      <c r="F17" s="15">
        <f ca="1">ROUND(2*(F16-$C$7)/$C$8,0)/2+F15</f>
        <v>16643.5</v>
      </c>
    </row>
    <row r="18" spans="1:21" ht="14.25" thickTop="1" thickBot="1" x14ac:dyDescent="0.25">
      <c r="A18" s="16" t="s">
        <v>8</v>
      </c>
      <c r="B18" s="10"/>
      <c r="C18" s="19">
        <f ca="1">+C15</f>
        <v>59309.402084464105</v>
      </c>
      <c r="D18" s="20">
        <f ca="1">+C16</f>
        <v>0.39500867496263392</v>
      </c>
      <c r="E18" s="14" t="s">
        <v>34</v>
      </c>
      <c r="F18" s="24">
        <f ca="1">ROUND(2*(F16-$C$15)/$C$16,0)/2+F15</f>
        <v>1639.5</v>
      </c>
    </row>
    <row r="19" spans="1:21" ht="13.5" thickTop="1" x14ac:dyDescent="0.2">
      <c r="E19" s="14" t="s">
        <v>35</v>
      </c>
      <c r="F19" s="18">
        <f ca="1">+$C$15+$C$16*F18-15018.5-$C$5/24</f>
        <v>44938.914640398682</v>
      </c>
    </row>
    <row r="20" spans="1:21" ht="13.5" thickBot="1" x14ac:dyDescent="0.25">
      <c r="A20" s="4" t="s">
        <v>9</v>
      </c>
      <c r="B20" s="4" t="s">
        <v>10</v>
      </c>
      <c r="C20" s="4" t="s">
        <v>11</v>
      </c>
      <c r="D20" s="4" t="s">
        <v>15</v>
      </c>
      <c r="E20" s="4" t="s">
        <v>12</v>
      </c>
      <c r="F20" s="4" t="s">
        <v>13</v>
      </c>
      <c r="G20" s="4" t="s">
        <v>14</v>
      </c>
      <c r="H20" s="7" t="s">
        <v>3</v>
      </c>
      <c r="I20" s="7" t="s">
        <v>51</v>
      </c>
      <c r="J20" s="7" t="s">
        <v>1</v>
      </c>
      <c r="K20" s="7" t="s">
        <v>2</v>
      </c>
      <c r="L20" s="7" t="s">
        <v>27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17</v>
      </c>
      <c r="U20" s="41" t="s">
        <v>0</v>
      </c>
    </row>
    <row r="21" spans="1:21" x14ac:dyDescent="0.2">
      <c r="A21" t="s">
        <v>36</v>
      </c>
      <c r="C21" s="8">
        <v>53382.691899999998</v>
      </c>
      <c r="D21" s="8" t="s">
        <v>16</v>
      </c>
      <c r="E21">
        <f t="shared" ref="E21:E27" si="0">+(C21-C$7)/C$8</f>
        <v>0</v>
      </c>
      <c r="F21">
        <f t="shared" ref="F21:F39" si="1">ROUND(2*E21,0)/2</f>
        <v>0</v>
      </c>
      <c r="G21">
        <f t="shared" ref="G21:G27" si="2">+C21-(C$7+F21*C$8)</f>
        <v>0</v>
      </c>
      <c r="K21">
        <f>+G21</f>
        <v>0</v>
      </c>
      <c r="O21">
        <f t="shared" ref="O21:O27" ca="1" si="3">+C$11+C$12*$F21</f>
        <v>2.5324750205092672E-5</v>
      </c>
      <c r="Q21" s="2">
        <f t="shared" ref="Q21:Q27" si="4">+C21-15018.5</f>
        <v>38364.191899999998</v>
      </c>
    </row>
    <row r="22" spans="1:21" x14ac:dyDescent="0.2">
      <c r="A22" s="27" t="s">
        <v>37</v>
      </c>
      <c r="B22" s="28" t="s">
        <v>38</v>
      </c>
      <c r="C22" s="27">
        <v>53382.690999999999</v>
      </c>
      <c r="D22" s="27">
        <v>5.0000000000000001E-4</v>
      </c>
      <c r="E22">
        <f t="shared" si="0"/>
        <v>-2.2784233287561342E-3</v>
      </c>
      <c r="F22">
        <f t="shared" si="1"/>
        <v>0</v>
      </c>
      <c r="G22">
        <f t="shared" si="2"/>
        <v>-8.9999999909196049E-4</v>
      </c>
      <c r="J22">
        <f t="shared" ref="J22:J28" si="5">+G22</f>
        <v>-8.9999999909196049E-4</v>
      </c>
      <c r="O22">
        <f t="shared" ca="1" si="3"/>
        <v>2.5324750205092672E-5</v>
      </c>
      <c r="Q22" s="2">
        <f t="shared" si="4"/>
        <v>38364.190999999999</v>
      </c>
    </row>
    <row r="23" spans="1:21" x14ac:dyDescent="0.2">
      <c r="A23" s="27" t="s">
        <v>37</v>
      </c>
      <c r="B23" s="28" t="s">
        <v>38</v>
      </c>
      <c r="C23" s="27">
        <v>53445.499000000003</v>
      </c>
      <c r="D23" s="27">
        <v>1.1999999999999999E-3</v>
      </c>
      <c r="E23">
        <f t="shared" si="0"/>
        <v>159.00129110656806</v>
      </c>
      <c r="F23">
        <f t="shared" si="1"/>
        <v>159</v>
      </c>
      <c r="G23">
        <f t="shared" si="2"/>
        <v>5.1000000530621037E-4</v>
      </c>
      <c r="J23">
        <f t="shared" si="5"/>
        <v>5.1000000530621037E-4</v>
      </c>
      <c r="O23">
        <f t="shared" ca="1" si="3"/>
        <v>-1.8535619099528658E-4</v>
      </c>
      <c r="Q23" s="2">
        <f t="shared" si="4"/>
        <v>38426.999000000003</v>
      </c>
    </row>
    <row r="24" spans="1:21" x14ac:dyDescent="0.2">
      <c r="A24" s="27" t="s">
        <v>37</v>
      </c>
      <c r="B24" s="28" t="s">
        <v>39</v>
      </c>
      <c r="C24" s="27">
        <v>53463.4712</v>
      </c>
      <c r="D24" s="27">
        <v>1E-3</v>
      </c>
      <c r="E24">
        <f t="shared" si="0"/>
        <v>204.49937976254265</v>
      </c>
      <c r="F24">
        <f t="shared" si="1"/>
        <v>204.5</v>
      </c>
      <c r="G24">
        <f t="shared" si="2"/>
        <v>-2.4499999562976882E-4</v>
      </c>
      <c r="J24">
        <f t="shared" si="5"/>
        <v>-2.4499999562976882E-4</v>
      </c>
      <c r="O24">
        <f t="shared" ca="1" si="3"/>
        <v>-2.4564539115011209E-4</v>
      </c>
      <c r="Q24" s="2">
        <f t="shared" si="4"/>
        <v>38444.9712</v>
      </c>
    </row>
    <row r="25" spans="1:21" x14ac:dyDescent="0.2">
      <c r="A25" s="27" t="s">
        <v>37</v>
      </c>
      <c r="B25" s="28" t="s">
        <v>38</v>
      </c>
      <c r="C25" s="27">
        <v>53502.380400000002</v>
      </c>
      <c r="D25" s="27">
        <v>2.9999999999999997E-4</v>
      </c>
      <c r="E25">
        <f t="shared" si="0"/>
        <v>303.00118984330487</v>
      </c>
      <c r="F25">
        <f t="shared" si="1"/>
        <v>303</v>
      </c>
      <c r="G25">
        <f t="shared" si="2"/>
        <v>4.7000000631669536E-4</v>
      </c>
      <c r="J25">
        <f t="shared" si="5"/>
        <v>4.7000000631669536E-4</v>
      </c>
      <c r="O25">
        <f t="shared" ca="1" si="3"/>
        <v>-3.7616157170506401E-4</v>
      </c>
      <c r="Q25" s="2">
        <f t="shared" si="4"/>
        <v>38483.880400000002</v>
      </c>
    </row>
    <row r="26" spans="1:21" x14ac:dyDescent="0.2">
      <c r="A26" s="27" t="s">
        <v>37</v>
      </c>
      <c r="B26" s="28" t="s">
        <v>38</v>
      </c>
      <c r="C26" s="27">
        <v>53515.4156</v>
      </c>
      <c r="D26" s="27">
        <v>1E-3</v>
      </c>
      <c r="E26">
        <f t="shared" si="0"/>
        <v>336.00086073770865</v>
      </c>
      <c r="F26">
        <f t="shared" si="1"/>
        <v>336</v>
      </c>
      <c r="G26">
        <f t="shared" si="2"/>
        <v>3.3999999868683517E-4</v>
      </c>
      <c r="J26">
        <f t="shared" si="5"/>
        <v>3.3999999868683517E-4</v>
      </c>
      <c r="O26">
        <f t="shared" ca="1" si="3"/>
        <v>-4.1988780478438798E-4</v>
      </c>
      <c r="Q26" s="2">
        <f t="shared" si="4"/>
        <v>38496.9156</v>
      </c>
    </row>
    <row r="27" spans="1:21" x14ac:dyDescent="0.2">
      <c r="A27" s="27" t="s">
        <v>37</v>
      </c>
      <c r="B27" s="28" t="s">
        <v>39</v>
      </c>
      <c r="C27" s="27">
        <v>53515.607000000004</v>
      </c>
      <c r="D27" s="27">
        <v>4.0000000000000001E-3</v>
      </c>
      <c r="E27">
        <f t="shared" si="0"/>
        <v>336.48540543278813</v>
      </c>
      <c r="F27">
        <f t="shared" si="1"/>
        <v>336.5</v>
      </c>
      <c r="G27">
        <f t="shared" si="2"/>
        <v>-5.7649999944260344E-3</v>
      </c>
      <c r="H27" s="24"/>
      <c r="J27">
        <f t="shared" si="5"/>
        <v>-5.7649999944260344E-3</v>
      </c>
      <c r="O27">
        <f t="shared" ca="1" si="3"/>
        <v>-4.2055032346740803E-4</v>
      </c>
      <c r="Q27" s="2">
        <f t="shared" si="4"/>
        <v>38497.107000000004</v>
      </c>
    </row>
    <row r="28" spans="1:21" x14ac:dyDescent="0.2">
      <c r="A28" s="27" t="s">
        <v>37</v>
      </c>
      <c r="B28" s="28" t="s">
        <v>38</v>
      </c>
      <c r="C28" s="27">
        <v>53517.390200000002</v>
      </c>
      <c r="D28" s="27">
        <v>5.0000000000000001E-4</v>
      </c>
      <c r="E28">
        <f t="shared" ref="E28:E38" si="6">+(C28-C$7)/C$8</f>
        <v>340.99972152604659</v>
      </c>
      <c r="F28">
        <f t="shared" si="1"/>
        <v>341</v>
      </c>
      <c r="G28">
        <f t="shared" ref="G28:G38" si="7">+C28-(C$7+F28*C$8)</f>
        <v>-1.0999999358318746E-4</v>
      </c>
      <c r="J28">
        <f t="shared" si="5"/>
        <v>-1.0999999358318746E-4</v>
      </c>
      <c r="O28">
        <f t="shared" ref="O28:O38" ca="1" si="8">+C$11+C$12*$F28</f>
        <v>-4.265129916145886E-4</v>
      </c>
      <c r="Q28" s="2">
        <f t="shared" ref="Q28:Q38" si="9">+C28-15018.5</f>
        <v>38498.890200000002</v>
      </c>
    </row>
    <row r="29" spans="1:21" x14ac:dyDescent="0.2">
      <c r="A29" s="27" t="s">
        <v>41</v>
      </c>
      <c r="B29" s="28" t="s">
        <v>38</v>
      </c>
      <c r="C29" s="8">
        <v>53936.493600000002</v>
      </c>
      <c r="D29" s="8">
        <v>2.9999999999999997E-4</v>
      </c>
      <c r="E29">
        <f t="shared" si="6"/>
        <v>1401.994126730978</v>
      </c>
      <c r="F29">
        <f t="shared" si="1"/>
        <v>1402</v>
      </c>
      <c r="G29">
        <f t="shared" si="7"/>
        <v>-2.3199999995995313E-3</v>
      </c>
      <c r="K29">
        <f t="shared" ref="K29:K38" si="10">+G29</f>
        <v>-2.3199999995995313E-3</v>
      </c>
      <c r="O29">
        <f t="shared" ca="1" si="8"/>
        <v>-1.832377636983157E-3</v>
      </c>
      <c r="Q29" s="2">
        <f t="shared" si="9"/>
        <v>38917.993600000002</v>
      </c>
    </row>
    <row r="30" spans="1:21" x14ac:dyDescent="0.2">
      <c r="A30" s="30" t="s">
        <v>41</v>
      </c>
      <c r="B30" s="3" t="s">
        <v>39</v>
      </c>
      <c r="C30" s="31">
        <v>54174.489800000003</v>
      </c>
      <c r="D30" s="8">
        <v>8.0000000000000004E-4</v>
      </c>
      <c r="E30">
        <f t="shared" si="6"/>
        <v>2004.5008987114379</v>
      </c>
      <c r="F30">
        <f t="shared" si="1"/>
        <v>2004.5</v>
      </c>
      <c r="G30">
        <f t="shared" si="7"/>
        <v>3.5500000376487151E-4</v>
      </c>
      <c r="H30" s="24"/>
      <c r="K30">
        <f t="shared" si="10"/>
        <v>3.5500000376487151E-4</v>
      </c>
      <c r="O30">
        <f t="shared" ca="1" si="8"/>
        <v>-2.6307126500223301E-3</v>
      </c>
      <c r="Q30" s="2">
        <f t="shared" si="9"/>
        <v>39155.989800000003</v>
      </c>
    </row>
    <row r="31" spans="1:21" x14ac:dyDescent="0.2">
      <c r="A31" s="29" t="s">
        <v>43</v>
      </c>
      <c r="C31" s="8">
        <v>54547.769200000002</v>
      </c>
      <c r="D31" s="8">
        <v>1E-4</v>
      </c>
      <c r="E31">
        <f t="shared" si="6"/>
        <v>2949.4881142249678</v>
      </c>
      <c r="F31">
        <f t="shared" si="1"/>
        <v>2949.5</v>
      </c>
      <c r="G31">
        <f t="shared" si="7"/>
        <v>-4.6949999959906563E-3</v>
      </c>
      <c r="K31">
        <f t="shared" si="10"/>
        <v>-4.6949999959906563E-3</v>
      </c>
      <c r="O31">
        <f t="shared" ca="1" si="8"/>
        <v>-3.8828729609302441E-3</v>
      </c>
      <c r="Q31" s="2">
        <f t="shared" si="9"/>
        <v>39529.269200000002</v>
      </c>
    </row>
    <row r="32" spans="1:21" x14ac:dyDescent="0.2">
      <c r="A32" s="29" t="s">
        <v>44</v>
      </c>
      <c r="C32" s="8">
        <v>54879.9715</v>
      </c>
      <c r="D32" s="8">
        <v>1E-4</v>
      </c>
      <c r="E32">
        <f t="shared" si="6"/>
        <v>3790.4853041695192</v>
      </c>
      <c r="F32">
        <f t="shared" si="1"/>
        <v>3790.5</v>
      </c>
      <c r="G32">
        <f t="shared" si="7"/>
        <v>-5.805000000691507E-3</v>
      </c>
      <c r="K32">
        <f t="shared" si="10"/>
        <v>-5.805000000691507E-3</v>
      </c>
      <c r="O32">
        <f t="shared" ca="1" si="8"/>
        <v>-4.997229385769986E-3</v>
      </c>
      <c r="Q32" s="2">
        <f t="shared" si="9"/>
        <v>39861.4715</v>
      </c>
    </row>
    <row r="33" spans="1:21" x14ac:dyDescent="0.2">
      <c r="A33" s="30" t="s">
        <v>45</v>
      </c>
      <c r="B33" s="34" t="s">
        <v>39</v>
      </c>
      <c r="C33" s="30">
        <v>55015.460099999997</v>
      </c>
      <c r="D33" s="30">
        <v>4.0000000000000002E-4</v>
      </c>
      <c r="E33">
        <f t="shared" si="6"/>
        <v>4133.4857345383625</v>
      </c>
      <c r="F33">
        <f t="shared" si="1"/>
        <v>4133.5</v>
      </c>
      <c r="G33">
        <f t="shared" si="7"/>
        <v>-5.6350000013480894E-3</v>
      </c>
      <c r="K33">
        <f t="shared" si="10"/>
        <v>-5.6350000013480894E-3</v>
      </c>
      <c r="O33">
        <f t="shared" ca="1" si="8"/>
        <v>-5.4517172023217479E-3</v>
      </c>
      <c r="Q33" s="2">
        <f t="shared" si="9"/>
        <v>39996.960099999997</v>
      </c>
    </row>
    <row r="34" spans="1:21" x14ac:dyDescent="0.2">
      <c r="A34" s="35" t="s">
        <v>50</v>
      </c>
      <c r="B34" s="36"/>
      <c r="C34" s="37">
        <v>55945.903899999998</v>
      </c>
      <c r="D34" s="37">
        <v>2.0000000000000001E-4</v>
      </c>
      <c r="E34">
        <f t="shared" si="6"/>
        <v>6488.9800258221303</v>
      </c>
      <c r="F34">
        <f t="shared" si="1"/>
        <v>6489</v>
      </c>
      <c r="G34">
        <f t="shared" si="7"/>
        <v>-7.8900000007706694E-3</v>
      </c>
      <c r="K34">
        <f t="shared" si="10"/>
        <v>-7.8900000007706694E-3</v>
      </c>
      <c r="O34">
        <f t="shared" ca="1" si="8"/>
        <v>-8.572842718029253E-3</v>
      </c>
      <c r="Q34" s="2">
        <f t="shared" si="9"/>
        <v>40927.403899999998</v>
      </c>
    </row>
    <row r="35" spans="1:21" x14ac:dyDescent="0.2">
      <c r="A35" s="27" t="s">
        <v>47</v>
      </c>
      <c r="B35" s="28" t="s">
        <v>39</v>
      </c>
      <c r="C35" s="27">
        <v>56008.9064</v>
      </c>
      <c r="D35" s="27">
        <v>2.9999999999999997E-4</v>
      </c>
      <c r="E35">
        <f t="shared" si="6"/>
        <v>6648.4759879496769</v>
      </c>
      <c r="F35">
        <f t="shared" si="1"/>
        <v>6648.5</v>
      </c>
      <c r="G35">
        <f t="shared" si="7"/>
        <v>-9.484999995038379E-3</v>
      </c>
      <c r="K35">
        <f t="shared" si="10"/>
        <v>-9.484999995038379E-3</v>
      </c>
      <c r="O35">
        <f t="shared" ca="1" si="8"/>
        <v>-8.7841861779126527E-3</v>
      </c>
      <c r="Q35" s="2">
        <f t="shared" si="9"/>
        <v>40990.4064</v>
      </c>
    </row>
    <row r="36" spans="1:21" x14ac:dyDescent="0.2">
      <c r="A36" s="27" t="s">
        <v>47</v>
      </c>
      <c r="B36" s="28" t="s">
        <v>39</v>
      </c>
      <c r="C36" s="27">
        <v>56073.6878</v>
      </c>
      <c r="D36" s="27">
        <v>5.0000000000000001E-4</v>
      </c>
      <c r="E36">
        <f t="shared" si="6"/>
        <v>6812.4753803701224</v>
      </c>
      <c r="F36">
        <f t="shared" si="1"/>
        <v>6812.5</v>
      </c>
      <c r="G36">
        <f t="shared" si="7"/>
        <v>-9.7249999962514266E-3</v>
      </c>
      <c r="K36">
        <f t="shared" si="10"/>
        <v>-9.7249999962514266E-3</v>
      </c>
      <c r="O36">
        <f t="shared" ca="1" si="8"/>
        <v>-9.0014923059432324E-3</v>
      </c>
      <c r="Q36" s="2">
        <f t="shared" si="9"/>
        <v>41055.1878</v>
      </c>
    </row>
    <row r="37" spans="1:21" x14ac:dyDescent="0.2">
      <c r="A37" s="38" t="s">
        <v>52</v>
      </c>
      <c r="B37" s="39" t="s">
        <v>38</v>
      </c>
      <c r="C37" s="40">
        <v>57104.466679999998</v>
      </c>
      <c r="D37" s="40">
        <v>1E-4</v>
      </c>
      <c r="E37">
        <f t="shared" si="6"/>
        <v>9421.9761018708396</v>
      </c>
      <c r="F37">
        <f t="shared" si="1"/>
        <v>9422</v>
      </c>
      <c r="O37">
        <f t="shared" ca="1" si="8"/>
        <v>-1.2459177312624928E-2</v>
      </c>
      <c r="Q37" s="2">
        <f t="shared" si="9"/>
        <v>42085.966679999998</v>
      </c>
      <c r="U37">
        <f>+C37-(C$7+F37*C$8)</f>
        <v>-9.4400000016321428E-3</v>
      </c>
    </row>
    <row r="38" spans="1:21" x14ac:dyDescent="0.2">
      <c r="A38" s="5" t="s">
        <v>54</v>
      </c>
      <c r="C38" s="8">
        <v>57836.808246800851</v>
      </c>
      <c r="D38" s="8">
        <v>1E-4</v>
      </c>
      <c r="E38">
        <f t="shared" si="6"/>
        <v>11275.958448649029</v>
      </c>
      <c r="F38">
        <f t="shared" si="1"/>
        <v>11276</v>
      </c>
      <c r="G38">
        <f t="shared" si="7"/>
        <v>-1.6413199147791602E-2</v>
      </c>
      <c r="K38">
        <f t="shared" si="10"/>
        <v>-1.6413199147791602E-2</v>
      </c>
      <c r="O38">
        <f t="shared" ca="1" si="8"/>
        <v>-1.4915796589263312E-2</v>
      </c>
      <c r="Q38" s="2">
        <f t="shared" si="9"/>
        <v>42818.308246800851</v>
      </c>
    </row>
    <row r="39" spans="1:21" x14ac:dyDescent="0.2">
      <c r="A39" s="5" t="s">
        <v>53</v>
      </c>
      <c r="C39" s="8">
        <v>58926.8364</v>
      </c>
      <c r="D39" s="8">
        <v>2.0000000000000001E-4</v>
      </c>
      <c r="E39">
        <f>+(C39-C$7)/C$8</f>
        <v>14035.453532821961</v>
      </c>
      <c r="F39">
        <f t="shared" si="1"/>
        <v>14035.5</v>
      </c>
      <c r="G39">
        <f>+C39-(C$7+F39*C$8)</f>
        <v>-1.8355000000155997E-2</v>
      </c>
      <c r="K39">
        <f>+G39</f>
        <v>-1.8355000000155997E-2</v>
      </c>
      <c r="O39">
        <f ca="1">+C$11+C$12*$F39</f>
        <v>-1.8572237200851025E-2</v>
      </c>
      <c r="Q39" s="2">
        <f>+C39-15018.5</f>
        <v>43908.3364</v>
      </c>
    </row>
    <row r="40" spans="1:21" x14ac:dyDescent="0.2">
      <c r="A40" s="42" t="s">
        <v>55</v>
      </c>
      <c r="B40" s="43" t="s">
        <v>38</v>
      </c>
      <c r="C40" s="44">
        <v>59309.402900000001</v>
      </c>
      <c r="D40" s="42">
        <v>8.9999999999999998E-4</v>
      </c>
      <c r="E40">
        <f t="shared" ref="E40:E41" si="11">+(C40-C$7)/C$8</f>
        <v>15003.951798688649</v>
      </c>
      <c r="F40">
        <f t="shared" ref="F40:F41" si="12">ROUND(2*E40,0)/2</f>
        <v>15004</v>
      </c>
      <c r="G40">
        <f t="shared" ref="G40:G41" si="13">+C40-(C$7+F40*C$8)</f>
        <v>-1.9039999999222346E-2</v>
      </c>
      <c r="K40">
        <f t="shared" ref="K40:K41" si="14">+G40</f>
        <v>-1.9039999999222346E-2</v>
      </c>
      <c r="O40">
        <f t="shared" ref="O40:O41" ca="1" si="15">+C$11+C$12*$F40</f>
        <v>-1.9855535889860883E-2</v>
      </c>
      <c r="Q40" s="2">
        <f t="shared" ref="Q40:Q41" si="16">+C40-15018.5</f>
        <v>44290.902900000001</v>
      </c>
    </row>
    <row r="41" spans="1:21" x14ac:dyDescent="0.2">
      <c r="A41" s="42" t="s">
        <v>55</v>
      </c>
      <c r="B41" s="43" t="s">
        <v>38</v>
      </c>
      <c r="C41" s="44">
        <v>59309.600100000003</v>
      </c>
      <c r="D41" s="42">
        <v>1.4E-3</v>
      </c>
      <c r="E41">
        <f t="shared" si="11"/>
        <v>15004.451026556304</v>
      </c>
      <c r="F41">
        <f t="shared" si="12"/>
        <v>15004.5</v>
      </c>
      <c r="G41">
        <f t="shared" si="13"/>
        <v>-1.9344999993336387E-2</v>
      </c>
      <c r="K41">
        <f t="shared" si="14"/>
        <v>-1.9344999993336387E-2</v>
      </c>
      <c r="O41">
        <f t="shared" ca="1" si="15"/>
        <v>-1.9856198408543902E-2</v>
      </c>
      <c r="Q41" s="2">
        <f t="shared" si="16"/>
        <v>44291.100100000003</v>
      </c>
    </row>
    <row r="42" spans="1:21" x14ac:dyDescent="0.2">
      <c r="C42" s="8"/>
      <c r="D42" s="8"/>
    </row>
    <row r="43" spans="1:21" x14ac:dyDescent="0.2">
      <c r="C43" s="8"/>
      <c r="D43" s="8"/>
    </row>
    <row r="44" spans="1:21" x14ac:dyDescent="0.2">
      <c r="C44" s="8"/>
      <c r="D44" s="8"/>
    </row>
    <row r="45" spans="1:21" x14ac:dyDescent="0.2">
      <c r="C45" s="8"/>
      <c r="D45" s="8"/>
    </row>
    <row r="46" spans="1:21" x14ac:dyDescent="0.2">
      <c r="C46" s="8"/>
      <c r="D46" s="8"/>
    </row>
    <row r="47" spans="1:21" x14ac:dyDescent="0.2">
      <c r="C47" s="8"/>
      <c r="D47" s="8"/>
    </row>
    <row r="48" spans="1:21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hyperlinks>
    <hyperlink ref="H1121" r:id="rId1" display="http://vsolj.cetus-net.org/bulletin.html"/>
  </hyperlinks>
  <pageMargins left="0.75" right="0.75" top="1" bottom="1" header="0.5" footer="0.5"/>
  <pageSetup orientation="portrait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2023-01-12T03:46:12Z</dcterms:modified>
</cp:coreProperties>
</file>