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7354A09-3460-4452-831D-0C2BBBA9EF44}" xr6:coauthVersionLast="47" xr6:coauthVersionMax="47" xr10:uidLastSave="{00000000-0000-0000-0000-000000000000}"/>
  <bookViews>
    <workbookView xWindow="13920" yWindow="810" windowWidth="13275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3" i="1" l="1"/>
  <c r="F133" i="1" s="1"/>
  <c r="G133" i="1" s="1"/>
  <c r="K133" i="1" s="1"/>
  <c r="Q133" i="1"/>
  <c r="E131" i="1"/>
  <c r="F131" i="1" s="1"/>
  <c r="G131" i="1" s="1"/>
  <c r="K131" i="1" s="1"/>
  <c r="Q131" i="1"/>
  <c r="E132" i="1"/>
  <c r="F132" i="1"/>
  <c r="G132" i="1" s="1"/>
  <c r="K132" i="1" s="1"/>
  <c r="Q132" i="1"/>
  <c r="Q129" i="1"/>
  <c r="Q130" i="1"/>
  <c r="E128" i="1"/>
  <c r="F128" i="1"/>
  <c r="Q128" i="1"/>
  <c r="C7" i="1"/>
  <c r="E129" i="1"/>
  <c r="F129" i="1"/>
  <c r="C8" i="1"/>
  <c r="E71" i="1"/>
  <c r="F71" i="1"/>
  <c r="G71" i="1"/>
  <c r="I71" i="1"/>
  <c r="E127" i="1"/>
  <c r="F127" i="1"/>
  <c r="D9" i="1"/>
  <c r="C9" i="1"/>
  <c r="E49" i="1"/>
  <c r="F49" i="1"/>
  <c r="E50" i="1"/>
  <c r="F50" i="1"/>
  <c r="G50" i="1"/>
  <c r="I50" i="1"/>
  <c r="E51" i="1"/>
  <c r="F51" i="1"/>
  <c r="G51" i="1"/>
  <c r="E54" i="1"/>
  <c r="F54" i="1"/>
  <c r="G54" i="1"/>
  <c r="J54" i="1"/>
  <c r="E55" i="1"/>
  <c r="F55" i="1"/>
  <c r="E57" i="1"/>
  <c r="F57" i="1"/>
  <c r="G57" i="1"/>
  <c r="E58" i="1"/>
  <c r="F58" i="1"/>
  <c r="E59" i="1"/>
  <c r="F59" i="1"/>
  <c r="G59" i="1"/>
  <c r="J59" i="1"/>
  <c r="E60" i="1"/>
  <c r="F60" i="1"/>
  <c r="G60" i="1"/>
  <c r="E62" i="1"/>
  <c r="F62" i="1"/>
  <c r="G62" i="1"/>
  <c r="E63" i="1"/>
  <c r="F63" i="1"/>
  <c r="E66" i="1"/>
  <c r="F66" i="1"/>
  <c r="G66" i="1"/>
  <c r="E67" i="1"/>
  <c r="F67" i="1"/>
  <c r="G67" i="1"/>
  <c r="I67" i="1"/>
  <c r="E69" i="1"/>
  <c r="F69" i="1"/>
  <c r="G69" i="1"/>
  <c r="I69" i="1"/>
  <c r="E70" i="1"/>
  <c r="F70" i="1"/>
  <c r="G70" i="1"/>
  <c r="E72" i="1"/>
  <c r="F72" i="1"/>
  <c r="G72" i="1"/>
  <c r="I72" i="1"/>
  <c r="E73" i="1"/>
  <c r="F73" i="1"/>
  <c r="G73" i="1"/>
  <c r="E74" i="1"/>
  <c r="F74" i="1"/>
  <c r="G74" i="1"/>
  <c r="E75" i="1"/>
  <c r="F75" i="1"/>
  <c r="G75" i="1"/>
  <c r="E76" i="1"/>
  <c r="F76" i="1"/>
  <c r="G76" i="1"/>
  <c r="J76" i="1"/>
  <c r="E77" i="1"/>
  <c r="F77" i="1"/>
  <c r="G77" i="1"/>
  <c r="E78" i="1"/>
  <c r="F78" i="1"/>
  <c r="G78" i="1"/>
  <c r="E79" i="1"/>
  <c r="F79" i="1"/>
  <c r="G79" i="1"/>
  <c r="E80" i="1"/>
  <c r="F80" i="1"/>
  <c r="G80" i="1"/>
  <c r="J80" i="1"/>
  <c r="E81" i="1"/>
  <c r="F81" i="1"/>
  <c r="G81" i="1"/>
  <c r="J81" i="1"/>
  <c r="E82" i="1"/>
  <c r="F82" i="1"/>
  <c r="G82" i="1"/>
  <c r="E83" i="1"/>
  <c r="F83" i="1"/>
  <c r="G83" i="1"/>
  <c r="J83" i="1"/>
  <c r="E84" i="1"/>
  <c r="F84" i="1"/>
  <c r="G84" i="1"/>
  <c r="J84" i="1"/>
  <c r="E85" i="1"/>
  <c r="F85" i="1"/>
  <c r="G85" i="1"/>
  <c r="J85" i="1"/>
  <c r="E86" i="1"/>
  <c r="F86" i="1"/>
  <c r="G86" i="1"/>
  <c r="J86" i="1"/>
  <c r="E87" i="1"/>
  <c r="F87" i="1"/>
  <c r="G87" i="1"/>
  <c r="J87" i="1"/>
  <c r="E88" i="1"/>
  <c r="F88" i="1"/>
  <c r="G88" i="1"/>
  <c r="J88" i="1"/>
  <c r="E89" i="1"/>
  <c r="F89" i="1"/>
  <c r="G89" i="1"/>
  <c r="J89" i="1"/>
  <c r="E90" i="1"/>
  <c r="F90" i="1"/>
  <c r="G90" i="1"/>
  <c r="E91" i="1"/>
  <c r="F91" i="1"/>
  <c r="G91" i="1"/>
  <c r="E92" i="1"/>
  <c r="F92" i="1"/>
  <c r="G92" i="1"/>
  <c r="J92" i="1"/>
  <c r="E93" i="1"/>
  <c r="F93" i="1"/>
  <c r="G93" i="1"/>
  <c r="J93" i="1"/>
  <c r="E95" i="1"/>
  <c r="F95" i="1"/>
  <c r="G95" i="1"/>
  <c r="E96" i="1"/>
  <c r="F96" i="1"/>
  <c r="G96" i="1"/>
  <c r="E97" i="1"/>
  <c r="F97" i="1"/>
  <c r="G97" i="1"/>
  <c r="J97" i="1"/>
  <c r="E98" i="1"/>
  <c r="F98" i="1"/>
  <c r="G98" i="1"/>
  <c r="E99" i="1"/>
  <c r="F99" i="1"/>
  <c r="G99" i="1"/>
  <c r="J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J105" i="1"/>
  <c r="E106" i="1"/>
  <c r="F106" i="1"/>
  <c r="G106" i="1"/>
  <c r="E107" i="1"/>
  <c r="F107" i="1"/>
  <c r="G107" i="1"/>
  <c r="E108" i="1"/>
  <c r="F108" i="1"/>
  <c r="G108" i="1"/>
  <c r="J108" i="1"/>
  <c r="E109" i="1"/>
  <c r="F109" i="1"/>
  <c r="G109" i="1"/>
  <c r="I109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K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J123" i="1"/>
  <c r="E124" i="1"/>
  <c r="F124" i="1"/>
  <c r="G124" i="1"/>
  <c r="E125" i="1"/>
  <c r="F125" i="1"/>
  <c r="G125" i="1"/>
  <c r="E126" i="1"/>
  <c r="F126" i="1"/>
  <c r="G126" i="1"/>
  <c r="J126" i="1"/>
  <c r="E52" i="1"/>
  <c r="F52" i="1"/>
  <c r="E64" i="1"/>
  <c r="F64" i="1"/>
  <c r="E68" i="1"/>
  <c r="F68" i="1"/>
  <c r="E94" i="1"/>
  <c r="F94" i="1"/>
  <c r="U94" i="1"/>
  <c r="E110" i="1"/>
  <c r="F110" i="1"/>
  <c r="Q127" i="1"/>
  <c r="J64" i="1"/>
  <c r="J82" i="1"/>
  <c r="J95" i="1"/>
  <c r="J96" i="1"/>
  <c r="J74" i="1"/>
  <c r="J75" i="1"/>
  <c r="J100" i="1"/>
  <c r="J104" i="1"/>
  <c r="E21" i="1"/>
  <c r="F21" i="1"/>
  <c r="G21" i="1"/>
  <c r="I21" i="1"/>
  <c r="E22" i="1"/>
  <c r="F22" i="1"/>
  <c r="G22" i="1"/>
  <c r="E23" i="1"/>
  <c r="F23" i="1"/>
  <c r="G23" i="1"/>
  <c r="E24" i="1"/>
  <c r="F24" i="1"/>
  <c r="G24" i="1"/>
  <c r="I24" i="1"/>
  <c r="E25" i="1"/>
  <c r="F25" i="1"/>
  <c r="G25" i="1"/>
  <c r="I25" i="1"/>
  <c r="E26" i="1"/>
  <c r="F26" i="1"/>
  <c r="G26" i="1"/>
  <c r="E27" i="1"/>
  <c r="F27" i="1"/>
  <c r="G27" i="1"/>
  <c r="E28" i="1"/>
  <c r="F28" i="1"/>
  <c r="G28" i="1"/>
  <c r="I28" i="1"/>
  <c r="E29" i="1"/>
  <c r="F29" i="1"/>
  <c r="G29" i="1"/>
  <c r="I29" i="1"/>
  <c r="E30" i="1"/>
  <c r="F30" i="1"/>
  <c r="G30" i="1"/>
  <c r="E31" i="1"/>
  <c r="F31" i="1"/>
  <c r="G31" i="1"/>
  <c r="E32" i="1"/>
  <c r="F32" i="1"/>
  <c r="G32" i="1"/>
  <c r="I32" i="1"/>
  <c r="E33" i="1"/>
  <c r="F33" i="1"/>
  <c r="G33" i="1"/>
  <c r="I33" i="1"/>
  <c r="E34" i="1"/>
  <c r="F34" i="1"/>
  <c r="G34" i="1"/>
  <c r="E35" i="1"/>
  <c r="F35" i="1"/>
  <c r="G35" i="1"/>
  <c r="E36" i="1"/>
  <c r="F36" i="1"/>
  <c r="G36" i="1"/>
  <c r="I36" i="1"/>
  <c r="E37" i="1"/>
  <c r="F37" i="1"/>
  <c r="G37" i="1"/>
  <c r="I37" i="1"/>
  <c r="E38" i="1"/>
  <c r="F38" i="1"/>
  <c r="G38" i="1"/>
  <c r="E39" i="1"/>
  <c r="F39" i="1"/>
  <c r="G39" i="1"/>
  <c r="E40" i="1"/>
  <c r="F40" i="1"/>
  <c r="G40" i="1"/>
  <c r="I40" i="1"/>
  <c r="E41" i="1"/>
  <c r="F41" i="1"/>
  <c r="G41" i="1"/>
  <c r="I41" i="1"/>
  <c r="E42" i="1"/>
  <c r="F42" i="1"/>
  <c r="G42" i="1"/>
  <c r="E43" i="1"/>
  <c r="F43" i="1"/>
  <c r="G43" i="1"/>
  <c r="E44" i="1"/>
  <c r="F44" i="1"/>
  <c r="G44" i="1"/>
  <c r="I44" i="1"/>
  <c r="E45" i="1"/>
  <c r="F45" i="1"/>
  <c r="G45" i="1"/>
  <c r="I45" i="1"/>
  <c r="E46" i="1"/>
  <c r="F46" i="1"/>
  <c r="G46" i="1"/>
  <c r="E47" i="1"/>
  <c r="F47" i="1"/>
  <c r="G47" i="1"/>
  <c r="U68" i="1"/>
  <c r="Q21" i="1"/>
  <c r="I22" i="1"/>
  <c r="Q22" i="1"/>
  <c r="I23" i="1"/>
  <c r="Q23" i="1"/>
  <c r="Q24" i="1"/>
  <c r="Q25" i="1"/>
  <c r="I26" i="1"/>
  <c r="Q26" i="1"/>
  <c r="I27" i="1"/>
  <c r="Q27" i="1"/>
  <c r="Q28" i="1"/>
  <c r="Q29" i="1"/>
  <c r="I30" i="1"/>
  <c r="Q30" i="1"/>
  <c r="I31" i="1"/>
  <c r="Q31" i="1"/>
  <c r="Q32" i="1"/>
  <c r="Q33" i="1"/>
  <c r="I34" i="1"/>
  <c r="Q34" i="1"/>
  <c r="I35" i="1"/>
  <c r="Q35" i="1"/>
  <c r="Q36" i="1"/>
  <c r="Q37" i="1"/>
  <c r="I38" i="1"/>
  <c r="Q38" i="1"/>
  <c r="I39" i="1"/>
  <c r="Q39" i="1"/>
  <c r="Q40" i="1"/>
  <c r="Q41" i="1"/>
  <c r="I42" i="1"/>
  <c r="Q42" i="1"/>
  <c r="I43" i="1"/>
  <c r="Q43" i="1"/>
  <c r="Q44" i="1"/>
  <c r="Q45" i="1"/>
  <c r="I46" i="1"/>
  <c r="Q46" i="1"/>
  <c r="I47" i="1"/>
  <c r="Q47" i="1"/>
  <c r="Q48" i="1"/>
  <c r="Q49" i="1"/>
  <c r="Q50" i="1"/>
  <c r="J51" i="1"/>
  <c r="Q51" i="1"/>
  <c r="Q53" i="1"/>
  <c r="Q54" i="1"/>
  <c r="Q55" i="1"/>
  <c r="Q56" i="1"/>
  <c r="J57" i="1"/>
  <c r="Q57" i="1"/>
  <c r="Q58" i="1"/>
  <c r="Q59" i="1"/>
  <c r="J60" i="1"/>
  <c r="Q60" i="1"/>
  <c r="Q61" i="1"/>
  <c r="Q63" i="1"/>
  <c r="I66" i="1"/>
  <c r="Q66" i="1"/>
  <c r="Q67" i="1"/>
  <c r="Q68" i="1"/>
  <c r="Q69" i="1"/>
  <c r="I70" i="1"/>
  <c r="Q70" i="1"/>
  <c r="Q71" i="1"/>
  <c r="Q72" i="1"/>
  <c r="Q83" i="1"/>
  <c r="Q85" i="1"/>
  <c r="Q86" i="1"/>
  <c r="Q88" i="1"/>
  <c r="I90" i="1"/>
  <c r="Q90" i="1"/>
  <c r="I91" i="1"/>
  <c r="Q91" i="1"/>
  <c r="Q93" i="1"/>
  <c r="Q94" i="1"/>
  <c r="Q96" i="1"/>
  <c r="Q97" i="1"/>
  <c r="Q109" i="1"/>
  <c r="Q126" i="1"/>
  <c r="G100" i="2"/>
  <c r="C100" i="2"/>
  <c r="E100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99" i="2"/>
  <c r="C99" i="2"/>
  <c r="E9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12" i="2"/>
  <c r="C12" i="2"/>
  <c r="G81" i="2"/>
  <c r="C81" i="2"/>
  <c r="E81" i="2"/>
  <c r="G11" i="2"/>
  <c r="C11" i="2"/>
  <c r="E11" i="2"/>
  <c r="G80" i="2"/>
  <c r="C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G74" i="2"/>
  <c r="C74" i="2"/>
  <c r="E74" i="2"/>
  <c r="G73" i="2"/>
  <c r="C73" i="2"/>
  <c r="E73" i="2"/>
  <c r="G72" i="2"/>
  <c r="C72" i="2"/>
  <c r="G71" i="2"/>
  <c r="C71" i="2"/>
  <c r="E71" i="2"/>
  <c r="G70" i="2"/>
  <c r="C70" i="2"/>
  <c r="E70" i="2"/>
  <c r="G69" i="2"/>
  <c r="C69" i="2"/>
  <c r="E69" i="2"/>
  <c r="G68" i="2"/>
  <c r="C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H100" i="2"/>
  <c r="D100" i="2"/>
  <c r="B100" i="2"/>
  <c r="A100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99" i="2"/>
  <c r="D99" i="2"/>
  <c r="B99" i="2"/>
  <c r="A9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F24" i="2"/>
  <c r="D24" i="2"/>
  <c r="B24" i="2"/>
  <c r="A24" i="2"/>
  <c r="H23" i="2"/>
  <c r="B23" i="2"/>
  <c r="F23" i="2"/>
  <c r="D23" i="2"/>
  <c r="A23" i="2"/>
  <c r="H22" i="2"/>
  <c r="B22" i="2"/>
  <c r="F22" i="2"/>
  <c r="D22" i="2"/>
  <c r="A22" i="2"/>
  <c r="H21" i="2"/>
  <c r="F21" i="2"/>
  <c r="D21" i="2"/>
  <c r="B21" i="2"/>
  <c r="A21" i="2"/>
  <c r="H20" i="2"/>
  <c r="F20" i="2"/>
  <c r="D20" i="2"/>
  <c r="B20" i="2"/>
  <c r="A20" i="2"/>
  <c r="H19" i="2"/>
  <c r="D19" i="2"/>
  <c r="B19" i="2"/>
  <c r="A1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B83" i="2"/>
  <c r="D83" i="2"/>
  <c r="A83" i="2"/>
  <c r="H82" i="2"/>
  <c r="D82" i="2"/>
  <c r="B82" i="2"/>
  <c r="A82" i="2"/>
  <c r="H12" i="2"/>
  <c r="B12" i="2"/>
  <c r="D12" i="2"/>
  <c r="A12" i="2"/>
  <c r="H81" i="2"/>
  <c r="D81" i="2"/>
  <c r="B81" i="2"/>
  <c r="A81" i="2"/>
  <c r="H11" i="2"/>
  <c r="B11" i="2"/>
  <c r="D11" i="2"/>
  <c r="A1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Q125" i="1"/>
  <c r="K125" i="1"/>
  <c r="J124" i="1"/>
  <c r="Q124" i="1"/>
  <c r="K121" i="1"/>
  <c r="Q121" i="1"/>
  <c r="J122" i="1"/>
  <c r="Q122" i="1"/>
  <c r="Q123" i="1"/>
  <c r="I106" i="1"/>
  <c r="Q106" i="1"/>
  <c r="I107" i="1"/>
  <c r="Q107" i="1"/>
  <c r="I111" i="1"/>
  <c r="Q111" i="1"/>
  <c r="J62" i="1"/>
  <c r="Q62" i="1"/>
  <c r="Q64" i="1"/>
  <c r="Q65" i="1"/>
  <c r="F16" i="1"/>
  <c r="F17" i="1" s="1"/>
  <c r="C17" i="1"/>
  <c r="K98" i="1"/>
  <c r="Q98" i="1"/>
  <c r="K101" i="1"/>
  <c r="Q101" i="1"/>
  <c r="K102" i="1"/>
  <c r="Q102" i="1"/>
  <c r="J120" i="1"/>
  <c r="Q120" i="1"/>
  <c r="K112" i="1"/>
  <c r="Q112" i="1"/>
  <c r="K116" i="1"/>
  <c r="Q116" i="1"/>
  <c r="K118" i="1"/>
  <c r="Q118" i="1"/>
  <c r="K113" i="1"/>
  <c r="Q113" i="1"/>
  <c r="K117" i="1"/>
  <c r="Q117" i="1"/>
  <c r="K119" i="1"/>
  <c r="Q119" i="1"/>
  <c r="Q110" i="1"/>
  <c r="K114" i="1"/>
  <c r="Q114" i="1"/>
  <c r="Q115" i="1"/>
  <c r="Q92" i="1"/>
  <c r="Q82" i="1"/>
  <c r="Q84" i="1"/>
  <c r="Q87" i="1"/>
  <c r="Q89" i="1"/>
  <c r="Q95" i="1"/>
  <c r="Q108" i="1"/>
  <c r="Q75" i="1"/>
  <c r="Q100" i="1"/>
  <c r="Q73" i="1"/>
  <c r="Q74" i="1"/>
  <c r="Q76" i="1"/>
  <c r="Q77" i="1"/>
  <c r="Q78" i="1"/>
  <c r="Q79" i="1"/>
  <c r="Q80" i="1"/>
  <c r="Q81" i="1"/>
  <c r="Q99" i="1"/>
  <c r="Q103" i="1"/>
  <c r="Q104" i="1"/>
  <c r="Q105" i="1"/>
  <c r="J73" i="1"/>
  <c r="J77" i="1"/>
  <c r="J78" i="1"/>
  <c r="J79" i="1"/>
  <c r="I103" i="1"/>
  <c r="Q52" i="1"/>
  <c r="E68" i="2"/>
  <c r="E12" i="2"/>
  <c r="E75" i="2"/>
  <c r="E48" i="1"/>
  <c r="F48" i="1"/>
  <c r="G48" i="1"/>
  <c r="E130" i="1"/>
  <c r="F130" i="1"/>
  <c r="G130" i="1"/>
  <c r="K130" i="1"/>
  <c r="G129" i="1"/>
  <c r="K129" i="1"/>
  <c r="E65" i="1"/>
  <c r="F65" i="1"/>
  <c r="G65" i="1"/>
  <c r="J65" i="1"/>
  <c r="G58" i="1"/>
  <c r="J58" i="1"/>
  <c r="E56" i="1"/>
  <c r="F56" i="1"/>
  <c r="G56" i="1"/>
  <c r="J56" i="1"/>
  <c r="G49" i="1"/>
  <c r="I49" i="1"/>
  <c r="G63" i="1"/>
  <c r="J63" i="1"/>
  <c r="E61" i="1"/>
  <c r="G55" i="1"/>
  <c r="J55" i="1"/>
  <c r="E53" i="1"/>
  <c r="G127" i="1"/>
  <c r="K127" i="1"/>
  <c r="G128" i="1"/>
  <c r="K128" i="1"/>
  <c r="F53" i="1"/>
  <c r="G53" i="1"/>
  <c r="E72" i="2"/>
  <c r="F61" i="1"/>
  <c r="G61" i="1"/>
  <c r="J61" i="1"/>
  <c r="E80" i="2"/>
  <c r="I48" i="1"/>
  <c r="J53" i="1"/>
  <c r="C11" i="1"/>
  <c r="C12" i="1"/>
  <c r="O133" i="1" l="1"/>
  <c r="O132" i="1"/>
  <c r="O131" i="1"/>
  <c r="C16" i="1"/>
  <c r="D18" i="1" s="1"/>
  <c r="O107" i="1"/>
  <c r="O63" i="1"/>
  <c r="O116" i="1"/>
  <c r="O128" i="1"/>
  <c r="O24" i="1"/>
  <c r="O102" i="1"/>
  <c r="O60" i="1"/>
  <c r="O103" i="1"/>
  <c r="O55" i="1"/>
  <c r="O120" i="1"/>
  <c r="O89" i="1"/>
  <c r="O53" i="1"/>
  <c r="O106" i="1"/>
  <c r="O65" i="1"/>
  <c r="O99" i="1"/>
  <c r="O51" i="1"/>
  <c r="O44" i="1"/>
  <c r="O115" i="1"/>
  <c r="O68" i="1"/>
  <c r="O124" i="1"/>
  <c r="O77" i="1"/>
  <c r="O32" i="1"/>
  <c r="O110" i="1"/>
  <c r="O66" i="1"/>
  <c r="O111" i="1"/>
  <c r="O72" i="1"/>
  <c r="O25" i="1"/>
  <c r="O97" i="1"/>
  <c r="O61" i="1"/>
  <c r="O114" i="1"/>
  <c r="C15" i="1"/>
  <c r="O59" i="1"/>
  <c r="O46" i="1"/>
  <c r="O123" i="1"/>
  <c r="O129" i="1"/>
  <c r="O21" i="1"/>
  <c r="O85" i="1"/>
  <c r="O40" i="1"/>
  <c r="O118" i="1"/>
  <c r="O69" i="1"/>
  <c r="O119" i="1"/>
  <c r="O64" i="1"/>
  <c r="O33" i="1"/>
  <c r="O105" i="1"/>
  <c r="O67" i="1"/>
  <c r="O122" i="1"/>
  <c r="O62" i="1"/>
  <c r="O125" i="1"/>
  <c r="O112" i="1"/>
  <c r="O56" i="1"/>
  <c r="O26" i="1"/>
  <c r="O76" i="1"/>
  <c r="O29" i="1"/>
  <c r="O93" i="1"/>
  <c r="O48" i="1"/>
  <c r="O126" i="1"/>
  <c r="O130" i="1"/>
  <c r="O52" i="1"/>
  <c r="O80" i="1"/>
  <c r="O41" i="1"/>
  <c r="O113" i="1"/>
  <c r="O70" i="1"/>
  <c r="O23" i="1"/>
  <c r="O71" i="1"/>
  <c r="O81" i="1"/>
  <c r="O75" i="1"/>
  <c r="O34" i="1"/>
  <c r="O84" i="1"/>
  <c r="O37" i="1"/>
  <c r="O101" i="1"/>
  <c r="O57" i="1"/>
  <c r="O27" i="1"/>
  <c r="O127" i="1"/>
  <c r="O22" i="1"/>
  <c r="O88" i="1"/>
  <c r="O49" i="1"/>
  <c r="O121" i="1"/>
  <c r="O74" i="1"/>
  <c r="O31" i="1"/>
  <c r="O83" i="1"/>
  <c r="O42" i="1"/>
  <c r="O92" i="1"/>
  <c r="O45" i="1"/>
  <c r="O109" i="1"/>
  <c r="O78" i="1"/>
  <c r="O35" i="1"/>
  <c r="O79" i="1"/>
  <c r="O30" i="1"/>
  <c r="O96" i="1"/>
  <c r="O58" i="1"/>
  <c r="O28" i="1"/>
  <c r="O82" i="1"/>
  <c r="O39" i="1"/>
  <c r="O108" i="1"/>
  <c r="O95" i="1"/>
  <c r="O91" i="1"/>
  <c r="O50" i="1"/>
  <c r="O100" i="1"/>
  <c r="O54" i="1"/>
  <c r="O117" i="1"/>
  <c r="O86" i="1"/>
  <c r="O43" i="1"/>
  <c r="O87" i="1"/>
  <c r="O38" i="1"/>
  <c r="O104" i="1"/>
  <c r="O73" i="1"/>
  <c r="O36" i="1"/>
  <c r="O90" i="1"/>
  <c r="O47" i="1"/>
  <c r="O94" i="1"/>
  <c r="O98" i="1"/>
  <c r="C18" i="1" l="1"/>
  <c r="F18" i="1"/>
  <c r="F19" i="1" s="1"/>
</calcChain>
</file>

<file path=xl/sharedStrings.xml><?xml version="1.0" encoding="utf-8"?>
<sst xmlns="http://schemas.openxmlformats.org/spreadsheetml/2006/main" count="1036" uniqueCount="393">
  <si>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</si>
  <si>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</si>
  <si>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</si>
  <si>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</si>
  <si>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</si>
  <si>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</si>
  <si>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</si>
  <si>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</si>
  <si>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</si>
  <si>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</si>
  <si>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</si>
  <si>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</si>
  <si>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</si>
  <si>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</si>
  <si>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</si>
  <si>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</si>
  <si>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</si>
  <si>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</si>
  <si>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</si>
  <si>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</si>
  <si>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</si>
  <si>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</si>
  <si>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</si>
  <si>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</si>
  <si>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</si>
  <si>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</si>
  <si>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</si>
  <si>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</si>
  <si>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</si>
  <si>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</si>
  <si>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</si>
  <si>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V</t>
  </si>
  <si>
    <t>BAV-M 36</t>
  </si>
  <si>
    <t>K</t>
  </si>
  <si>
    <t>IBVS 3782</t>
  </si>
  <si>
    <t>BAAVSS 66,32</t>
  </si>
  <si>
    <t>BAAVSS 63,19</t>
  </si>
  <si>
    <t>IBVS 3078</t>
  </si>
  <si>
    <t>v</t>
  </si>
  <si>
    <t>Martignoni M</t>
  </si>
  <si>
    <t>BBSAG Bull.106</t>
  </si>
  <si>
    <t>B</t>
  </si>
  <si>
    <t>IBVS 4382</t>
  </si>
  <si>
    <t>IBVS 5016</t>
  </si>
  <si>
    <t>I</t>
  </si>
  <si>
    <t>II</t>
  </si>
  <si>
    <t>IBVS 3552</t>
  </si>
  <si>
    <t>IBVS 5296</t>
  </si>
  <si>
    <t>IBVS 5494</t>
  </si>
  <si>
    <t>EB/KE</t>
  </si>
  <si>
    <t>AW Cam / GSC 4362-0180</t>
  </si>
  <si>
    <t>IBVS 5694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</si>
  <si>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</si>
  <si>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</si>
  <si>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</si>
  <si>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</si>
  <si>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</si>
  <si>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</si>
  <si>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</si>
  <si>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5761</t>
  </si>
  <si>
    <t>Start of linear fit &gt;&gt;&gt;&gt;&gt;&gt;&gt;&gt;&gt;&gt;&gt;&gt;&gt;&gt;&gt;&gt;&gt;&gt;&gt;&gt;&gt;</t>
  </si>
  <si>
    <t>Add cycle</t>
  </si>
  <si>
    <t>Old Cycle</t>
  </si>
  <si>
    <t>IBVS 1028</t>
  </si>
  <si>
    <t>JAVSO..39..177</t>
  </si>
  <si>
    <t>OEJV 0160</t>
  </si>
  <si>
    <t>IBVS 6084</t>
  </si>
  <si>
    <t>IBVS 6118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</si>
  <si>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</si>
  <si>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</si>
  <si>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</si>
  <si>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</si>
  <si>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</si>
  <si>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</si>
  <si>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</si>
  <si>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</si>
  <si>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</si>
  <si>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</si>
  <si>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</si>
  <si>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</si>
  <si>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</si>
  <si>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2426351.373 </t>
  </si>
  <si>
    <t> 09.01.1931 20:57 </t>
  </si>
  <si>
    <t> -0.029 </t>
  </si>
  <si>
    <t>P </t>
  </si>
  <si>
    <t> W.Strohmeier </t>
  </si>
  <si>
    <t> VB 5.16 </t>
  </si>
  <si>
    <t>2426365.288 </t>
  </si>
  <si>
    <t> 23.01.1931 18:54 </t>
  </si>
  <si>
    <t> 0.002 </t>
  </si>
  <si>
    <t>2426631.403 </t>
  </si>
  <si>
    <t> 16.10.1931 21:40 </t>
  </si>
  <si>
    <t>2426654.534 </t>
  </si>
  <si>
    <t> 09.11.1931 00:48 </t>
  </si>
  <si>
    <t> -0.007 </t>
  </si>
  <si>
    <t>2427039.438 </t>
  </si>
  <si>
    <t> 27.11.1932 22:30 </t>
  </si>
  <si>
    <t> -0.005 </t>
  </si>
  <si>
    <t>2427060.244 </t>
  </si>
  <si>
    <t> 18.12.1932 17:51 </t>
  </si>
  <si>
    <t> -0.025 </t>
  </si>
  <si>
    <t>2427396.575 </t>
  </si>
  <si>
    <t> 20.11.1933 01:48 </t>
  </si>
  <si>
    <t> -0.001 </t>
  </si>
  <si>
    <t>2427505.308 </t>
  </si>
  <si>
    <t> 08.03.1934 19:23 </t>
  </si>
  <si>
    <t> -0.028 </t>
  </si>
  <si>
    <t>2427505.349 </t>
  </si>
  <si>
    <t> 08.03.1934 20:22 </t>
  </si>
  <si>
    <t> 0.013 </t>
  </si>
  <si>
    <t>2427754.459 </t>
  </si>
  <si>
    <t> 12.11.1934 23:00 </t>
  </si>
  <si>
    <t> -0.022 </t>
  </si>
  <si>
    <t>2428108.521 </t>
  </si>
  <si>
    <t> 02.11.1935 00:30 </t>
  </si>
  <si>
    <t> -0.008 </t>
  </si>
  <si>
    <t>2428108.542 </t>
  </si>
  <si>
    <t> 02.11.1935 01:00 </t>
  </si>
  <si>
    <t>2428210.352 </t>
  </si>
  <si>
    <t> 11.02.1936 20:26 </t>
  </si>
  <si>
    <t> 0.005 </t>
  </si>
  <si>
    <t>2428962.382 </t>
  </si>
  <si>
    <t> 04.03.1938 21:10 </t>
  </si>
  <si>
    <t>2429023.358 </t>
  </si>
  <si>
    <t> 04.05.1938 20:35 </t>
  </si>
  <si>
    <t> 0.012 </t>
  </si>
  <si>
    <t>2429167.585 </t>
  </si>
  <si>
    <t> 26.09.1938 02:02 </t>
  </si>
  <si>
    <t>2429303.328 </t>
  </si>
  <si>
    <t> 08.02.1939 19:52 </t>
  </si>
  <si>
    <t> -0.017 </t>
  </si>
  <si>
    <t>2429303.349 </t>
  </si>
  <si>
    <t> 08.02.1939 20:22 </t>
  </si>
  <si>
    <t> 0.004 </t>
  </si>
  <si>
    <t>2429367.338 </t>
  </si>
  <si>
    <t> 13.04.1939 20:06 </t>
  </si>
  <si>
    <t>2436603.341 </t>
  </si>
  <si>
    <t> 03.02.1959 20:11 </t>
  </si>
  <si>
    <t> -0.026 </t>
  </si>
  <si>
    <t>2436603.386 </t>
  </si>
  <si>
    <t> 03.02.1959 21:15 </t>
  </si>
  <si>
    <t> 0.019 </t>
  </si>
  <si>
    <t>2436613.358 </t>
  </si>
  <si>
    <t> 13.02.1959 20:35 </t>
  </si>
  <si>
    <t> -0.037 </t>
  </si>
  <si>
    <t>2436630.333 </t>
  </si>
  <si>
    <t> 02.03.1959 19:59 </t>
  </si>
  <si>
    <t> -0.031 </t>
  </si>
  <si>
    <t>2436637.299 </t>
  </si>
  <si>
    <t> 09.03.1959 19:10 </t>
  </si>
  <si>
    <t>2437318.378 </t>
  </si>
  <si>
    <t> 18.01.1961 21:04 </t>
  </si>
  <si>
    <t> -0.027 </t>
  </si>
  <si>
    <t>2437318.428 </t>
  </si>
  <si>
    <t> 18.01.1961 22:16 </t>
  </si>
  <si>
    <t> 0.023 </t>
  </si>
  <si>
    <t>2437345.378 </t>
  </si>
  <si>
    <t> 14.02.1961 21:04 </t>
  </si>
  <si>
    <t> -0.024 </t>
  </si>
  <si>
    <t>2437696.367 </t>
  </si>
  <si>
    <t> 31.01.1962 20:48 </t>
  </si>
  <si>
    <t>2438002.560 </t>
  </si>
  <si>
    <t> 04.12.1962 01:26 </t>
  </si>
  <si>
    <t>2438002.610 </t>
  </si>
  <si>
    <t> 04.12.1962 02:38 </t>
  </si>
  <si>
    <t> 0.021 </t>
  </si>
  <si>
    <t>2438706.8263 </t>
  </si>
  <si>
    <t> 07.11.1964 07:49 </t>
  </si>
  <si>
    <t> -0.0024 </t>
  </si>
  <si>
    <t>E </t>
  </si>
  <si>
    <t>?</t>
  </si>
  <si>
    <t> A.J.Harris </t>
  </si>
  <si>
    <t> AJ 73.166 </t>
  </si>
  <si>
    <t>2438738.4522 </t>
  </si>
  <si>
    <t> 08.12.1964 22:51 </t>
  </si>
  <si>
    <t> -0.0017 </t>
  </si>
  <si>
    <t> C.Bartolini </t>
  </si>
  <si>
    <t> TERA 43 </t>
  </si>
  <si>
    <t>2438769.3068 </t>
  </si>
  <si>
    <t> 08.01.1965 19:21 </t>
  </si>
  <si>
    <t> -0.0009 </t>
  </si>
  <si>
    <t>2438785.5040 </t>
  </si>
  <si>
    <t> 25.01.1965 00:05 </t>
  </si>
  <si>
    <t> -0.0020 </t>
  </si>
  <si>
    <t>2438786.2764 </t>
  </si>
  <si>
    <t> 25.01.1965 18:38 </t>
  </si>
  <si>
    <t> -0.0010 </t>
  </si>
  <si>
    <t>2439047.7623 </t>
  </si>
  <si>
    <t> 14.10.1965 06:17 </t>
  </si>
  <si>
    <t> -0.0015 </t>
  </si>
  <si>
    <t>2439050.8470 </t>
  </si>
  <si>
    <t> 17.10.1965 08:19 </t>
  </si>
  <si>
    <t> -0.0022 </t>
  </si>
  <si>
    <t>2439064.7318 </t>
  </si>
  <si>
    <t> 31.10.1965 05:33 </t>
  </si>
  <si>
    <t> -0.0016 </t>
  </si>
  <si>
    <t>2439089.4145 </t>
  </si>
  <si>
    <t> 24.11.1965 21:56 </t>
  </si>
  <si>
    <t> MSAI 38.2 </t>
  </si>
  <si>
    <t>2439094.8148 </t>
  </si>
  <si>
    <t> 30.11.1965 07:33 </t>
  </si>
  <si>
    <t> -0.0011 </t>
  </si>
  <si>
    <t>2441990.4479 </t>
  </si>
  <si>
    <t> 03.11.1973 22:44 </t>
  </si>
  <si>
    <t> F.Zavatti </t>
  </si>
  <si>
    <t>IBVS 1028 </t>
  </si>
  <si>
    <t>2442344.4962 </t>
  </si>
  <si>
    <t> 23.10.1974 23:54 </t>
  </si>
  <si>
    <t> -0.0021 </t>
  </si>
  <si>
    <t>2442417.3887 </t>
  </si>
  <si>
    <t> 04.01.1975 21:19 </t>
  </si>
  <si>
    <t> -0.0018 </t>
  </si>
  <si>
    <t>2443741.412 </t>
  </si>
  <si>
    <t> 20.08.1978 21:53 </t>
  </si>
  <si>
    <t>V </t>
  </si>
  <si>
    <t> T.Brelstaff </t>
  </si>
  <si>
    <t> VSSC 58.13 </t>
  </si>
  <si>
    <t>2443774.571 </t>
  </si>
  <si>
    <t> 23.09.1978 01:42 </t>
  </si>
  <si>
    <t> -0.004 </t>
  </si>
  <si>
    <t>2443956.347 </t>
  </si>
  <si>
    <t> 23.03.1979 20:19 </t>
  </si>
  <si>
    <t> 0.120 </t>
  </si>
  <si>
    <t> D.Lichtenknecker </t>
  </si>
  <si>
    <t>BAVM 31 </t>
  </si>
  <si>
    <t>2444166.422 </t>
  </si>
  <si>
    <t> 19.10.1979 22:07 </t>
  </si>
  <si>
    <t> VSSC 59.16 </t>
  </si>
  <si>
    <t>2444569.8400 </t>
  </si>
  <si>
    <t> 26.11.1980 08:09 </t>
  </si>
  <si>
    <t> 0.0073 </t>
  </si>
  <si>
    <t> D.R.Skillman </t>
  </si>
  <si>
    <t> AVSJ 11.60 </t>
  </si>
  <si>
    <t>2444885.311 </t>
  </si>
  <si>
    <t> 07.10.1981 19:27 </t>
  </si>
  <si>
    <t> -0.002 </t>
  </si>
  <si>
    <t> M.Dietrich </t>
  </si>
  <si>
    <t> MVS 9.163 </t>
  </si>
  <si>
    <t>2444902.280 </t>
  </si>
  <si>
    <t> 24.10.1981 18:43 </t>
  </si>
  <si>
    <t>2445381.2875 </t>
  </si>
  <si>
    <t> 15.02.1983 18:54 </t>
  </si>
  <si>
    <t> F.Agerer </t>
  </si>
  <si>
    <t>BAVM 36 </t>
  </si>
  <si>
    <t>2445408.2819 </t>
  </si>
  <si>
    <t> 14.03.1983 18:45 </t>
  </si>
  <si>
    <t> -0.0043 </t>
  </si>
  <si>
    <t>G</t>
  </si>
  <si>
    <t> Oprescu&amp;Suran </t>
  </si>
  <si>
    <t>IBVS 3782 </t>
  </si>
  <si>
    <t>2446089.3839 </t>
  </si>
  <si>
    <t> 23.01.1985 21:12 </t>
  </si>
  <si>
    <t> -0.0012 </t>
  </si>
  <si>
    <t> J.Ells </t>
  </si>
  <si>
    <t> VSSC 66.34 </t>
  </si>
  <si>
    <t>2446335.4460 </t>
  </si>
  <si>
    <t> 26.09.1985 22:42 </t>
  </si>
  <si>
    <t> 0.0014 </t>
  </si>
  <si>
    <t>2446470.4275 </t>
  </si>
  <si>
    <t> 08.02.1986 22:15 </t>
  </si>
  <si>
    <t> -0.0027 </t>
  </si>
  <si>
    <t>2446474.2849 </t>
  </si>
  <si>
    <t> 12.02.1986 18:50 </t>
  </si>
  <si>
    <t> G.Lichtschlag </t>
  </si>
  <si>
    <t>IBVS 3078 </t>
  </si>
  <si>
    <t>2446836.8171 </t>
  </si>
  <si>
    <t> 10.02.1987 07:36 </t>
  </si>
  <si>
    <t> -0.0026 </t>
  </si>
  <si>
    <t> D.B.Caton et al. </t>
  </si>
  <si>
    <t>IBVS 3552 </t>
  </si>
  <si>
    <t>2446877.7003 </t>
  </si>
  <si>
    <t> 23.03.1987 04:48 </t>
  </si>
  <si>
    <t> -0.0008 </t>
  </si>
  <si>
    <t>2446894.6705 </t>
  </si>
  <si>
    <t> 09.04.1987 04:05 </t>
  </si>
  <si>
    <t> -0.0002 </t>
  </si>
  <si>
    <t>2447184.6947 </t>
  </si>
  <si>
    <t> 24.01.1988 04:40 </t>
  </si>
  <si>
    <t> -0.0023 </t>
  </si>
  <si>
    <t>2447488.6050 </t>
  </si>
  <si>
    <t> 23.11.1988 02:31 </t>
  </si>
  <si>
    <t> VSSC 72.24 </t>
  </si>
  <si>
    <t>2447515.6040 </t>
  </si>
  <si>
    <t> 20.12.1988 02:29 </t>
  </si>
  <si>
    <t> -0.0006 </t>
  </si>
  <si>
    <t>2447543.7593 </t>
  </si>
  <si>
    <t> 17.01.1989 06:13 </t>
  </si>
  <si>
    <t> 0.0006 </t>
  </si>
  <si>
    <t>2447580.454 </t>
  </si>
  <si>
    <t> 22.02.1989 22:53 </t>
  </si>
  <si>
    <t> 0.056 </t>
  </si>
  <si>
    <t> I.Middlemist </t>
  </si>
  <si>
    <t> VSSC 73 </t>
  </si>
  <si>
    <t>2447596.5956 </t>
  </si>
  <si>
    <t> 11.03.1989 02:17 </t>
  </si>
  <si>
    <t> -0.0003 </t>
  </si>
  <si>
    <t>2447608.5503 </t>
  </si>
  <si>
    <t> 23.03.1989 01:12 </t>
  </si>
  <si>
    <t>2447919.7904 </t>
  </si>
  <si>
    <t> 28.01.1990 06:58 </t>
  </si>
  <si>
    <t> 0.0003 </t>
  </si>
  <si>
    <t> Smith &amp; Caton </t>
  </si>
  <si>
    <t>IBVS 5745 </t>
  </si>
  <si>
    <t>2447972.2460 </t>
  </si>
  <si>
    <t> 21.03.1990 17:54 </t>
  </si>
  <si>
    <t> 0.0044 </t>
  </si>
  <si>
    <t>2447972.6246 </t>
  </si>
  <si>
    <t> 22.03.1990 02:59 </t>
  </si>
  <si>
    <t>2447994.6094 </t>
  </si>
  <si>
    <t> 13.04.1990 02:37 </t>
  </si>
  <si>
    <t> -0.0013 </t>
  </si>
  <si>
    <t>2449216.429 </t>
  </si>
  <si>
    <t> 16.08.1993 22:17 </t>
  </si>
  <si>
    <t> 0.006 </t>
  </si>
  <si>
    <t> M.Martignoni </t>
  </si>
  <si>
    <t> BBS 106 </t>
  </si>
  <si>
    <t>2450147.4369 </t>
  </si>
  <si>
    <t> 04.03.1996 22:29 </t>
  </si>
  <si>
    <t>BAVM 90 </t>
  </si>
  <si>
    <t>2450147.4370 </t>
  </si>
  <si>
    <t>B;V</t>
  </si>
  <si>
    <t>2450180.603 </t>
  </si>
  <si>
    <t> 07.04.1996 02:28 </t>
  </si>
  <si>
    <t>C </t>
  </si>
  <si>
    <t>o</t>
  </si>
  <si>
    <t> S.Cook </t>
  </si>
  <si>
    <t> JAAVSO 39;177 </t>
  </si>
  <si>
    <t>2450858.619 </t>
  </si>
  <si>
    <t> 14.02.1998 02:51 </t>
  </si>
  <si>
    <t>2451470.2999 </t>
  </si>
  <si>
    <t> 18.10.1999 19:11 </t>
  </si>
  <si>
    <t> 0.0023 </t>
  </si>
  <si>
    <t>BAVM 132 </t>
  </si>
  <si>
    <t>2451578.290 </t>
  </si>
  <si>
    <t> 03.02.2000 18:57 </t>
  </si>
  <si>
    <t> K.Tikkanen </t>
  </si>
  <si>
    <t> BBS 124 </t>
  </si>
  <si>
    <t>2451841.3537 </t>
  </si>
  <si>
    <t> 23.10.2000 20:29 </t>
  </si>
  <si>
    <t> 0.0385 </t>
  </si>
  <si>
    <t>BAVM 152 </t>
  </si>
  <si>
    <t>2451924.623 </t>
  </si>
  <si>
    <t> 15.01.2001 02:57 </t>
  </si>
  <si>
    <t>2452687.0950 </t>
  </si>
  <si>
    <t> 16.02.2003 14:16 </t>
  </si>
  <si>
    <t> C.-H.Kim et al. </t>
  </si>
  <si>
    <t>IBVS 5694 </t>
  </si>
  <si>
    <t>2452725.6605 </t>
  </si>
  <si>
    <t> 27.03.2003 03:51 </t>
  </si>
  <si>
    <t> -0.0033 </t>
  </si>
  <si>
    <t> Karska&amp;Maciejewski </t>
  </si>
  <si>
    <t>IBVS 5494 </t>
  </si>
  <si>
    <t>2452726.0434 </t>
  </si>
  <si>
    <t> 27.03.2003 13:02 </t>
  </si>
  <si>
    <t> -0.0061 </t>
  </si>
  <si>
    <t>2453302.2444 </t>
  </si>
  <si>
    <t> 23.10.2004 17:51 </t>
  </si>
  <si>
    <t>2453384.0069 </t>
  </si>
  <si>
    <t> 13.01.2005 12:09 </t>
  </si>
  <si>
    <t>2453966.3670 </t>
  </si>
  <si>
    <t> 18.08.2006 20:48 </t>
  </si>
  <si>
    <t> -0.0075 </t>
  </si>
  <si>
    <t>BAVM 183 </t>
  </si>
  <si>
    <t>2455617.43737 </t>
  </si>
  <si>
    <t> 24.02.2011 22:29 </t>
  </si>
  <si>
    <t> -0.00411 </t>
  </si>
  <si>
    <t>R</t>
  </si>
  <si>
    <t> M.Lehky </t>
  </si>
  <si>
    <t>OEJV 0160 </t>
  </si>
  <si>
    <t>2456356.3866 </t>
  </si>
  <si>
    <t> 04.03.2013 21:16 </t>
  </si>
  <si>
    <t> -0.0047 </t>
  </si>
  <si>
    <t>-I</t>
  </si>
  <si>
    <t>BAVM 232 </t>
  </si>
  <si>
    <t>2456371.4304 </t>
  </si>
  <si>
    <t> 19.03.2013 22:19 </t>
  </si>
  <si>
    <t>5019</t>
  </si>
  <si>
    <t>2456698.4825 </t>
  </si>
  <si>
    <t> 09.02.2014 23:34 </t>
  </si>
  <si>
    <t>5443</t>
  </si>
  <si>
    <t>BAVM 234 </t>
  </si>
  <si>
    <t>2457080.2994 </t>
  </si>
  <si>
    <t> 26.02.2015 19:11 </t>
  </si>
  <si>
    <t>5938</t>
  </si>
  <si>
    <t> -0.0005 </t>
  </si>
  <si>
    <t>BAVM 241 (=IBVS 6157) </t>
  </si>
  <si>
    <t>IBVS 6157</t>
  </si>
  <si>
    <t>BAD?</t>
  </si>
  <si>
    <t>OEJV 0210</t>
  </si>
  <si>
    <t>OEJV 0211</t>
  </si>
  <si>
    <t>VSB, 91</t>
  </si>
  <si>
    <t>cG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</si>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</sst>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0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43" fontId="37" fillId="0" borderId="0" xfId="49" applyFont="1" applyBorder="1"/>
    <xf numFmtId="165" fontId="35" fillId="0" borderId="0" xfId="42" applyNumberFormat="1" applyFont="1" applyAlignment="1">
      <alignment horizontal="left"/>
    </xf>
    <xf numFmtId="165" fontId="37" fillId="0" borderId="0" xfId="0" applyNumberFormat="1" applyFont="1" applyAlignment="1" applyProtection="1">
      <alignment vertical="center" wrapText="1"/>
      <protection locked="0"/>
    </xf>
    <xf numFmtId="165" fontId="15" fillId="0" borderId="0" xfId="0" applyNumberFormat="1" applyFont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Cam - O-C Diagr.</a:t>
            </a:r>
          </a:p>
        </c:rich>
      </c:tx>
      <c:layout>
        <c:manualLayout>
          <c:xMode val="edge"/>
          <c:yMode val="edge"/>
          <c:x val="0.3789473684210526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723926380368099"/>
          <c:w val="0.8195488721804511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8E-4BA0-B1AE-79315B22C6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  <c:pt idx="63">
                    <c:v>1.3999999999999999E-4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3.6999999999999999E-4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2.1000000000000001E-4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7.6000000000000004E-4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9">
                    <c:v>1.2999999999999999E-3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3">
                    <c:v>2.0000000000000001E-4</c:v>
                  </c:pt>
                  <c:pt idx="87">
                    <c:v>1E-4</c:v>
                  </c:pt>
                  <c:pt idx="88">
                    <c:v>0</c:v>
                  </c:pt>
                  <c:pt idx="89">
                    <c:v>8.9999999999999998E-4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2.0999999999999999E-3</c:v>
                  </c:pt>
                  <c:pt idx="94">
                    <c:v>2.5000000000000001E-3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1.1000000000000001E-3</c:v>
                  </c:pt>
                  <c:pt idx="100">
                    <c:v>8.0000000000000004E-4</c:v>
                  </c:pt>
                  <c:pt idx="101">
                    <c:v>9.4999999999999998E-3</c:v>
                  </c:pt>
                  <c:pt idx="102">
                    <c:v>1.1000000000000001E-3</c:v>
                  </c:pt>
                  <c:pt idx="103">
                    <c:v>2.3999999999999998E-3</c:v>
                  </c:pt>
                  <c:pt idx="104">
                    <c:v>2.9999999999999997E-4</c:v>
                  </c:pt>
                  <c:pt idx="105">
                    <c:v>1E-3</c:v>
                  </c:pt>
                  <c:pt idx="106">
                    <c:v>8.5000000000000006E-3</c:v>
                  </c:pt>
                  <c:pt idx="107">
                    <c:v>4.0000000000000001E-3</c:v>
                  </c:pt>
                  <c:pt idx="108">
                    <c:v>4.8900000000000002E-3</c:v>
                  </c:pt>
                  <c:pt idx="109">
                    <c:v>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2.9999999999999997E-4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  <c:pt idx="63">
                    <c:v>1.3999999999999999E-4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3.6999999999999999E-4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2.1000000000000001E-4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7.6000000000000004E-4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9">
                    <c:v>1.2999999999999999E-3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3">
                    <c:v>2.0000000000000001E-4</c:v>
                  </c:pt>
                  <c:pt idx="87">
                    <c:v>1E-4</c:v>
                  </c:pt>
                  <c:pt idx="88">
                    <c:v>0</c:v>
                  </c:pt>
                  <c:pt idx="89">
                    <c:v>8.9999999999999998E-4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2.0999999999999999E-3</c:v>
                  </c:pt>
                  <c:pt idx="94">
                    <c:v>2.5000000000000001E-3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1.1000000000000001E-3</c:v>
                  </c:pt>
                  <c:pt idx="100">
                    <c:v>8.0000000000000004E-4</c:v>
                  </c:pt>
                  <c:pt idx="101">
                    <c:v>9.4999999999999998E-3</c:v>
                  </c:pt>
                  <c:pt idx="102">
                    <c:v>1.1000000000000001E-3</c:v>
                  </c:pt>
                  <c:pt idx="103">
                    <c:v>2.3999999999999998E-3</c:v>
                  </c:pt>
                  <c:pt idx="104">
                    <c:v>2.9999999999999997E-4</c:v>
                  </c:pt>
                  <c:pt idx="105">
                    <c:v>1E-3</c:v>
                  </c:pt>
                  <c:pt idx="106">
                    <c:v>8.5000000000000006E-3</c:v>
                  </c:pt>
                  <c:pt idx="107">
                    <c:v>4.0000000000000001E-3</c:v>
                  </c:pt>
                  <c:pt idx="108">
                    <c:v>4.8900000000000002E-3</c:v>
                  </c:pt>
                  <c:pt idx="109">
                    <c:v>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-2.0738799998071045E-2</c:v>
                </c:pt>
                <c:pt idx="1">
                  <c:v>1.001880000330857E-2</c:v>
                </c:pt>
                <c:pt idx="2">
                  <c:v>1.0372800003096927E-2</c:v>
                </c:pt>
                <c:pt idx="3">
                  <c:v>9.6880000273813494E-4</c:v>
                </c:pt>
                <c:pt idx="4">
                  <c:v>2.9155999982322101E-3</c:v>
                </c:pt>
                <c:pt idx="5">
                  <c:v>-1.7447999998694286E-2</c:v>
                </c:pt>
                <c:pt idx="6">
                  <c:v>6.347200003801845E-3</c:v>
                </c:pt>
                <c:pt idx="7">
                  <c:v>-2.0551599995087599E-2</c:v>
                </c:pt>
                <c:pt idx="8">
                  <c:v>2.0448400002351264E-2</c:v>
                </c:pt>
                <c:pt idx="9">
                  <c:v>-1.4567999998689629E-2</c:v>
                </c:pt>
                <c:pt idx="10">
                  <c:v>-7.4919999678968452E-4</c:v>
                </c:pt>
                <c:pt idx="11">
                  <c:v>2.02508000038506E-2</c:v>
                </c:pt>
                <c:pt idx="12">
                  <c:v>1.2473200004023965E-2</c:v>
                </c:pt>
                <c:pt idx="13">
                  <c:v>-2.0656799995776964E-2</c:v>
                </c:pt>
                <c:pt idx="14">
                  <c:v>1.8946000003779773E-2</c:v>
                </c:pt>
                <c:pt idx="15">
                  <c:v>4.0943999993032776E-3</c:v>
                </c:pt>
                <c:pt idx="16">
                  <c:v>-9.9423999963619281E-3</c:v>
                </c:pt>
                <c:pt idx="17">
                  <c:v>1.1057600000640377E-2</c:v>
                </c:pt>
                <c:pt idx="18">
                  <c:v>-2.1726799997850321E-2</c:v>
                </c:pt>
                <c:pt idx="19">
                  <c:v>-2.3057599995809142E-2</c:v>
                </c:pt>
                <c:pt idx="20">
                  <c:v>2.1942400002444629E-2</c:v>
                </c:pt>
                <c:pt idx="21">
                  <c:v>-3.3565999998245388E-2</c:v>
                </c:pt>
                <c:pt idx="22">
                  <c:v>-2.8195599996251985E-2</c:v>
                </c:pt>
                <c:pt idx="23">
                  <c:v>-4.316799997468479E-3</c:v>
                </c:pt>
                <c:pt idx="24">
                  <c:v>-2.4541200000385288E-2</c:v>
                </c:pt>
                <c:pt idx="25">
                  <c:v>2.5458800002525095E-2</c:v>
                </c:pt>
                <c:pt idx="26">
                  <c:v>-2.1679199999198318E-2</c:v>
                </c:pt>
                <c:pt idx="27">
                  <c:v>4.5268000030773692E-3</c:v>
                </c:pt>
                <c:pt idx="28">
                  <c:v>-2.7152800001204014E-2</c:v>
                </c:pt>
                <c:pt idx="29">
                  <c:v>2.2847200001706369E-2</c:v>
                </c:pt>
                <c:pt idx="45">
                  <c:v>4.65519999852404E-3</c:v>
                </c:pt>
                <c:pt idx="46">
                  <c:v>-4.2571999947540462E-3</c:v>
                </c:pt>
                <c:pt idx="48">
                  <c:v>2.5683999992907047E-3</c:v>
                </c:pt>
                <c:pt idx="49">
                  <c:v>6.1920000007376075E-3</c:v>
                </c:pt>
                <c:pt idx="50">
                  <c:v>-3.6491999926511198E-3</c:v>
                </c:pt>
                <c:pt idx="51">
                  <c:v>-4.2787999991560355E-3</c:v>
                </c:pt>
                <c:pt idx="69">
                  <c:v>-5.0991999960388057E-3</c:v>
                </c:pt>
                <c:pt idx="70">
                  <c:v>-3.2371999986935407E-3</c:v>
                </c:pt>
                <c:pt idx="82">
                  <c:v>2.0688000004156493E-3</c:v>
                </c:pt>
                <c:pt idx="85">
                  <c:v>-7.4311999924248084E-3</c:v>
                </c:pt>
                <c:pt idx="86">
                  <c:v>-5.2683999965665862E-3</c:v>
                </c:pt>
                <c:pt idx="88">
                  <c:v>-8.3279999671503901E-4</c:v>
                </c:pt>
                <c:pt idx="90">
                  <c:v>-2.5459999960730784E-3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8E-4BA0-B1AE-79315B22C6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0">
                  <c:v>-4.8119999701157212E-4</c:v>
                </c:pt>
                <c:pt idx="32">
                  <c:v>2.0000000222353265E-4</c:v>
                </c:pt>
                <c:pt idx="33">
                  <c:v>9.2800000129500404E-4</c:v>
                </c:pt>
                <c:pt idx="34">
                  <c:v>-1.5480000001844019E-4</c:v>
                </c:pt>
                <c:pt idx="35">
                  <c:v>8.9840000146068633E-4</c:v>
                </c:pt>
                <c:pt idx="36">
                  <c:v>2.3320000764215365E-4</c:v>
                </c:pt>
                <c:pt idx="37">
                  <c:v>-4.5399999362416565E-4</c:v>
                </c:pt>
                <c:pt idx="38">
                  <c:v>1.0360000305809081E-4</c:v>
                </c:pt>
                <c:pt idx="39">
                  <c:v>-2.9399999766610563E-4</c:v>
                </c:pt>
                <c:pt idx="40">
                  <c:v>5.7840000226860866E-4</c:v>
                </c:pt>
                <c:pt idx="41">
                  <c:v>-2.2087999968789518E-3</c:v>
                </c:pt>
                <c:pt idx="42">
                  <c:v>-2.0899999944958836E-3</c:v>
                </c:pt>
                <c:pt idx="43">
                  <c:v>0</c:v>
                </c:pt>
                <c:pt idx="44">
                  <c:v>-1.8625999946380034E-3</c:v>
                </c:pt>
                <c:pt idx="52">
                  <c:v>-3.1415999983437359E-3</c:v>
                </c:pt>
                <c:pt idx="53">
                  <c:v>-5.8795999939320609E-3</c:v>
                </c:pt>
                <c:pt idx="54">
                  <c:v>-5.8795999939320609E-3</c:v>
                </c:pt>
                <c:pt idx="55">
                  <c:v>-3.1039999958011322E-3</c:v>
                </c:pt>
                <c:pt idx="56">
                  <c:v>-2.803999996103812E-3</c:v>
                </c:pt>
                <c:pt idx="57">
                  <c:v>-6.3319999753730372E-4</c:v>
                </c:pt>
                <c:pt idx="58">
                  <c:v>3.0667999963043258E-3</c:v>
                </c:pt>
                <c:pt idx="59">
                  <c:v>-4.8231999971903861E-3</c:v>
                </c:pt>
                <c:pt idx="60">
                  <c:v>-4.1571999972802587E-3</c:v>
                </c:pt>
                <c:pt idx="61">
                  <c:v>-4.9832000004244037E-3</c:v>
                </c:pt>
                <c:pt idx="62">
                  <c:v>-4.9531999975442886E-3</c:v>
                </c:pt>
                <c:pt idx="63">
                  <c:v>-3.1635999985155649E-3</c:v>
                </c:pt>
                <c:pt idx="64">
                  <c:v>-3.1336000029114075E-3</c:v>
                </c:pt>
                <c:pt idx="65">
                  <c:v>-2.5631999960751273E-3</c:v>
                </c:pt>
                <c:pt idx="66">
                  <c:v>-2.5231999970856123E-3</c:v>
                </c:pt>
                <c:pt idx="67">
                  <c:v>-4.7599999961676076E-3</c:v>
                </c:pt>
                <c:pt idx="68">
                  <c:v>-4.74999999278225E-3</c:v>
                </c:pt>
                <c:pt idx="71">
                  <c:v>-2.1153999987291172E-3</c:v>
                </c:pt>
                <c:pt idx="72">
                  <c:v>-2.0953999992343597E-3</c:v>
                </c:pt>
                <c:pt idx="74">
                  <c:v>-3.0711999934283085E-3</c:v>
                </c:pt>
                <c:pt idx="75">
                  <c:v>-3.051199993933551E-3</c:v>
                </c:pt>
                <c:pt idx="76">
                  <c:v>-4.2265999945811927E-3</c:v>
                </c:pt>
                <c:pt idx="78">
                  <c:v>1.4572000000043772E-3</c:v>
                </c:pt>
                <c:pt idx="79">
                  <c:v>1.4572000000043772E-3</c:v>
                </c:pt>
                <c:pt idx="83">
                  <c:v>-5.6187999944086187E-3</c:v>
                </c:pt>
                <c:pt idx="84">
                  <c:v>-5.5187999969348311E-3</c:v>
                </c:pt>
                <c:pt idx="87">
                  <c:v>-2.3807999968994409E-3</c:v>
                </c:pt>
                <c:pt idx="99">
                  <c:v>-1.3525599999411497E-2</c:v>
                </c:pt>
                <c:pt idx="101">
                  <c:v>-1.1985400000412483E-2</c:v>
                </c:pt>
                <c:pt idx="102">
                  <c:v>-9.4479999970644712E-3</c:v>
                </c:pt>
                <c:pt idx="103">
                  <c:v>-8.3911999972769991E-3</c:v>
                </c:pt>
                <c:pt idx="105">
                  <c:v>-8.1571999908192083E-3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8E-4BA0-B1AE-79315B22C6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77">
                  <c:v>-2.5603999965824187E-3</c:v>
                </c:pt>
                <c:pt idx="80">
                  <c:v>-5.6161999964388087E-3</c:v>
                </c:pt>
                <c:pt idx="81">
                  <c:v>-4.1999999957624823E-3</c:v>
                </c:pt>
                <c:pt idx="91">
                  <c:v>-6.8577999918488786E-3</c:v>
                </c:pt>
                <c:pt idx="92">
                  <c:v>-6.8577999918488786E-3</c:v>
                </c:pt>
                <c:pt idx="93">
                  <c:v>-8.6978000035742298E-3</c:v>
                </c:pt>
                <c:pt idx="94">
                  <c:v>-1.1471199999505188E-2</c:v>
                </c:pt>
                <c:pt idx="95">
                  <c:v>-6.5307999975630082E-3</c:v>
                </c:pt>
                <c:pt idx="96">
                  <c:v>-6.5307999975630082E-3</c:v>
                </c:pt>
                <c:pt idx="97">
                  <c:v>-6.7915999970864505E-3</c:v>
                </c:pt>
                <c:pt idx="98">
                  <c:v>-6.7915999970864505E-3</c:v>
                </c:pt>
                <c:pt idx="100">
                  <c:v>-1.0980999999446794E-2</c:v>
                </c:pt>
                <c:pt idx="104">
                  <c:v>-1.0469999993802048E-2</c:v>
                </c:pt>
                <c:pt idx="106">
                  <c:v>-5.7529999976395629E-3</c:v>
                </c:pt>
                <c:pt idx="107">
                  <c:v>-1.1592399998335168E-2</c:v>
                </c:pt>
                <c:pt idx="108">
                  <c:v>-9.4044001962174661E-3</c:v>
                </c:pt>
                <c:pt idx="109">
                  <c:v>-9.7703998326323926E-3</c:v>
                </c:pt>
                <c:pt idx="110">
                  <c:v>-1.3367199899221305E-2</c:v>
                </c:pt>
                <c:pt idx="111">
                  <c:v>-9.5967998786363751E-3</c:v>
                </c:pt>
                <c:pt idx="112">
                  <c:v>-1.0942399843770545E-2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8E-4BA0-B1AE-79315B22C6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8E-4BA0-B1AE-79315B22C6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8E-4BA0-B1AE-79315B22C6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8E-4BA0-B1AE-79315B22C6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7.9141978151194455E-3</c:v>
                </c:pt>
                <c:pt idx="1">
                  <c:v>7.9065606261769002E-3</c:v>
                </c:pt>
                <c:pt idx="2">
                  <c:v>7.7601811714447652E-3</c:v>
                </c:pt>
                <c:pt idx="3">
                  <c:v>7.7474525232071878E-3</c:v>
                </c:pt>
                <c:pt idx="4">
                  <c:v>7.5357326741888253E-3</c:v>
                </c:pt>
                <c:pt idx="5">
                  <c:v>7.5242768907750057E-3</c:v>
                </c:pt>
                <c:pt idx="6">
                  <c:v>7.339287203055554E-3</c:v>
                </c:pt>
                <c:pt idx="7">
                  <c:v>7.2794625563389424E-3</c:v>
                </c:pt>
                <c:pt idx="8">
                  <c:v>7.2794625563389424E-3</c:v>
                </c:pt>
                <c:pt idx="9">
                  <c:v>7.1424174436476974E-3</c:v>
                </c:pt>
                <c:pt idx="10">
                  <c:v>6.9476691256127703E-3</c:v>
                </c:pt>
                <c:pt idx="11">
                  <c:v>6.9476691256127703E-3</c:v>
                </c:pt>
                <c:pt idx="12">
                  <c:v>6.8916630733674321E-3</c:v>
                </c:pt>
                <c:pt idx="13">
                  <c:v>6.4779820056461816E-3</c:v>
                </c:pt>
                <c:pt idx="14">
                  <c:v>6.4444632319538954E-3</c:v>
                </c:pt>
                <c:pt idx="15">
                  <c:v>6.3651213246063328E-3</c:v>
                </c:pt>
                <c:pt idx="16">
                  <c:v>6.2904465882792143E-3</c:v>
                </c:pt>
                <c:pt idx="17">
                  <c:v>6.2904465882792143E-3</c:v>
                </c:pt>
                <c:pt idx="18">
                  <c:v>6.2552306614885849E-3</c:v>
                </c:pt>
                <c:pt idx="19">
                  <c:v>2.2749823575982761E-3</c:v>
                </c:pt>
                <c:pt idx="20">
                  <c:v>2.2749823575982761E-3</c:v>
                </c:pt>
                <c:pt idx="21">
                  <c:v>2.2694666100286595E-3</c:v>
                </c:pt>
                <c:pt idx="22">
                  <c:v>2.2601322679877698E-3</c:v>
                </c:pt>
                <c:pt idx="23">
                  <c:v>2.2563136735164967E-3</c:v>
                </c:pt>
                <c:pt idx="24">
                  <c:v>1.8816671270571487E-3</c:v>
                </c:pt>
                <c:pt idx="25">
                  <c:v>1.8816671270571487E-3</c:v>
                </c:pt>
                <c:pt idx="26">
                  <c:v>1.8668170374466424E-3</c:v>
                </c:pt>
                <c:pt idx="27">
                  <c:v>1.6737658725100588E-3</c:v>
                </c:pt>
                <c:pt idx="28">
                  <c:v>1.5053234274994573E-3</c:v>
                </c:pt>
                <c:pt idx="29">
                  <c:v>1.5053234274994573E-3</c:v>
                </c:pt>
                <c:pt idx="30">
                  <c:v>1.1179482328025324E-3</c:v>
                </c:pt>
                <c:pt idx="31">
                  <c:v>1.1005524135445106E-3</c:v>
                </c:pt>
                <c:pt idx="32">
                  <c:v>1.1005524135445106E-3</c:v>
                </c:pt>
                <c:pt idx="33">
                  <c:v>1.0835808825610746E-3</c:v>
                </c:pt>
                <c:pt idx="34">
                  <c:v>1.0746708287947709E-3</c:v>
                </c:pt>
                <c:pt idx="35">
                  <c:v>1.0742465405201849E-3</c:v>
                </c:pt>
                <c:pt idx="36">
                  <c:v>9.3041281543556546E-4</c:v>
                </c:pt>
                <c:pt idx="37">
                  <c:v>9.2871566233722184E-4</c:v>
                </c:pt>
                <c:pt idx="38">
                  <c:v>9.2107847339467576E-4</c:v>
                </c:pt>
                <c:pt idx="39">
                  <c:v>9.0750124860792701E-4</c:v>
                </c:pt>
                <c:pt idx="40">
                  <c:v>9.0453123068582567E-4</c:v>
                </c:pt>
                <c:pt idx="41">
                  <c:v>-6.8824695210963527E-4</c:v>
                </c:pt>
                <c:pt idx="42">
                  <c:v>-8.8299527014456224E-4</c:v>
                </c:pt>
                <c:pt idx="43">
                  <c:v>-9.133318817774543E-4</c:v>
                </c:pt>
                <c:pt idx="44">
                  <c:v>-9.230905120929298E-4</c:v>
                </c:pt>
                <c:pt idx="45">
                  <c:v>-1.6513813354196234E-3</c:v>
                </c:pt>
                <c:pt idx="46">
                  <c:v>-1.669625731226817E-3</c:v>
                </c:pt>
                <c:pt idx="47">
                  <c:v>-1.7695456198917963E-3</c:v>
                </c:pt>
                <c:pt idx="48">
                  <c:v>-1.8851641747164535E-3</c:v>
                </c:pt>
                <c:pt idx="49">
                  <c:v>-2.1070669423248782E-3</c:v>
                </c:pt>
                <c:pt idx="50">
                  <c:v>-2.2806008466305103E-3</c:v>
                </c:pt>
                <c:pt idx="51">
                  <c:v>-2.2899351886714E-3</c:v>
                </c:pt>
                <c:pt idx="52">
                  <c:v>-2.5534182071892428E-3</c:v>
                </c:pt>
                <c:pt idx="53">
                  <c:v>-2.5682682967997491E-3</c:v>
                </c:pt>
                <c:pt idx="54">
                  <c:v>-2.5682682967997491E-3</c:v>
                </c:pt>
                <c:pt idx="55">
                  <c:v>-2.9429148432590967E-3</c:v>
                </c:pt>
                <c:pt idx="56">
                  <c:v>-2.9429148432590967E-3</c:v>
                </c:pt>
                <c:pt idx="57">
                  <c:v>-3.0782628028519984E-3</c:v>
                </c:pt>
                <c:pt idx="58">
                  <c:v>-3.0782628028519984E-3</c:v>
                </c:pt>
                <c:pt idx="59">
                  <c:v>-3.1525132509045307E-3</c:v>
                </c:pt>
                <c:pt idx="60">
                  <c:v>-3.1546346922774601E-3</c:v>
                </c:pt>
                <c:pt idx="61">
                  <c:v>-3.3540501813328323E-3</c:v>
                </c:pt>
                <c:pt idx="62">
                  <c:v>-3.3540501813328323E-3</c:v>
                </c:pt>
                <c:pt idx="63">
                  <c:v>-3.3765374598858843E-3</c:v>
                </c:pt>
                <c:pt idx="64">
                  <c:v>-3.3765374598858843E-3</c:v>
                </c:pt>
                <c:pt idx="65">
                  <c:v>-3.3858718019267745E-3</c:v>
                </c:pt>
                <c:pt idx="66">
                  <c:v>-3.3858718019267745E-3</c:v>
                </c:pt>
                <c:pt idx="67">
                  <c:v>-3.5454041931710723E-3</c:v>
                </c:pt>
                <c:pt idx="68">
                  <c:v>-3.5454041931710723E-3</c:v>
                </c:pt>
                <c:pt idx="69">
                  <c:v>-3.7125737733579162E-3</c:v>
                </c:pt>
                <c:pt idx="70">
                  <c:v>-3.7274238629684221E-3</c:v>
                </c:pt>
                <c:pt idx="71">
                  <c:v>-3.7429103849908078E-3</c:v>
                </c:pt>
                <c:pt idx="72">
                  <c:v>-3.7429103849908078E-3</c:v>
                </c:pt>
                <c:pt idx="73">
                  <c:v>-3.7630640780336377E-3</c:v>
                </c:pt>
                <c:pt idx="74">
                  <c:v>-3.7719741317999416E-3</c:v>
                </c:pt>
                <c:pt idx="75">
                  <c:v>-3.7719741317999416E-3</c:v>
                </c:pt>
                <c:pt idx="76">
                  <c:v>-3.7785506000560234E-3</c:v>
                </c:pt>
                <c:pt idx="77">
                  <c:v>-3.9497509188514326E-3</c:v>
                </c:pt>
                <c:pt idx="78">
                  <c:v>-3.9786025215232737E-3</c:v>
                </c:pt>
                <c:pt idx="79">
                  <c:v>-3.9786025215232737E-3</c:v>
                </c:pt>
                <c:pt idx="80">
                  <c:v>-3.9788146656605673E-3</c:v>
                </c:pt>
                <c:pt idx="81">
                  <c:v>-3.9909068814862649E-3</c:v>
                </c:pt>
                <c:pt idx="82">
                  <c:v>-4.6629795084303276E-3</c:v>
                </c:pt>
                <c:pt idx="83">
                  <c:v>-5.1750954558555063E-3</c:v>
                </c:pt>
                <c:pt idx="84">
                  <c:v>-5.1750954558555063E-3</c:v>
                </c:pt>
                <c:pt idx="85">
                  <c:v>-5.1933398516626995E-3</c:v>
                </c:pt>
                <c:pt idx="86">
                  <c:v>-5.5662892450237039E-3</c:v>
                </c:pt>
                <c:pt idx="87">
                  <c:v>-5.9027498467703211E-3</c:v>
                </c:pt>
                <c:pt idx="88">
                  <c:v>-5.9621502052123474E-3</c:v>
                </c:pt>
                <c:pt idx="89">
                  <c:v>-6.1068325068461384E-3</c:v>
                </c:pt>
                <c:pt idx="90">
                  <c:v>-6.1526556405014149E-3</c:v>
                </c:pt>
                <c:pt idx="91">
                  <c:v>-6.5720645999295755E-3</c:v>
                </c:pt>
                <c:pt idx="92">
                  <c:v>-6.5720645999295755E-3</c:v>
                </c:pt>
                <c:pt idx="93">
                  <c:v>-6.5932790136588705E-3</c:v>
                </c:pt>
                <c:pt idx="94">
                  <c:v>-6.5934911577961632E-3</c:v>
                </c:pt>
                <c:pt idx="95">
                  <c:v>-6.9104344989118285E-3</c:v>
                </c:pt>
                <c:pt idx="96">
                  <c:v>-6.9104344989118285E-3</c:v>
                </c:pt>
                <c:pt idx="97">
                  <c:v>-6.9554090560179343E-3</c:v>
                </c:pt>
                <c:pt idx="98">
                  <c:v>-6.9554090560179343E-3</c:v>
                </c:pt>
                <c:pt idx="99">
                  <c:v>-7.2757467033302877E-3</c:v>
                </c:pt>
                <c:pt idx="100">
                  <c:v>-8.1839357550814017E-3</c:v>
                </c:pt>
                <c:pt idx="101">
                  <c:v>-8.5904039221346915E-3</c:v>
                </c:pt>
                <c:pt idx="102">
                  <c:v>-8.5986775434891173E-3</c:v>
                </c:pt>
                <c:pt idx="103">
                  <c:v>-8.7785757719135368E-3</c:v>
                </c:pt>
                <c:pt idx="104">
                  <c:v>-8.8065787980362072E-3</c:v>
                </c:pt>
                <c:pt idx="105">
                  <c:v>-8.988598467833557E-3</c:v>
                </c:pt>
                <c:pt idx="106">
                  <c:v>-9.1449486970184603E-3</c:v>
                </c:pt>
                <c:pt idx="107">
                  <c:v>-9.5673276743687228E-3</c:v>
                </c:pt>
                <c:pt idx="108">
                  <c:v>-9.9682800938523958E-3</c:v>
                </c:pt>
                <c:pt idx="109">
                  <c:v>-9.2851759717691006E-3</c:v>
                </c:pt>
                <c:pt idx="110">
                  <c:v>-1.0187212843538719E-2</c:v>
                </c:pt>
                <c:pt idx="111">
                  <c:v>-1.0196547185579609E-2</c:v>
                </c:pt>
                <c:pt idx="112">
                  <c:v>-1.057501232651023E-2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8E-4BA0-B1AE-79315B22C6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43">
                  <c:v>-0.15338619999965886</c:v>
                </c:pt>
                <c:pt idx="47">
                  <c:v>0.11957140000595246</c:v>
                </c:pt>
                <c:pt idx="73">
                  <c:v>5.3631599999789614E-2</c:v>
                </c:pt>
                <c:pt idx="89">
                  <c:v>3.3608400000957772E-2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8E-4BA0-B1AE-79315B22C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067976"/>
        <c:axId val="1"/>
      </c:scatterChart>
      <c:valAx>
        <c:axId val="6930679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06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024539877300615"/>
          <c:w val="0.723308270676691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AW Cam - O-C Diagr.</a:t>
            </a:r>
          </a:p>
        </c:rich>
      </c:tx>
      <c:layout>
        <c:manualLayout>
          <c:xMode val="edge"/>
          <c:yMode val="edge"/>
          <c:x val="0.3769000151576797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3870106702149"/>
          <c:y val="0.14678942920199375"/>
          <c:w val="0.8161100281021651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8C-4A79-8BEB-3466BA3E85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  <c:pt idx="63">
                    <c:v>1.3999999999999999E-4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3.6999999999999999E-4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2.1000000000000001E-4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7.6000000000000004E-4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9">
                    <c:v>1.2999999999999999E-3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3">
                    <c:v>2.0000000000000001E-4</c:v>
                  </c:pt>
                  <c:pt idx="87">
                    <c:v>1E-4</c:v>
                  </c:pt>
                  <c:pt idx="88">
                    <c:v>0</c:v>
                  </c:pt>
                  <c:pt idx="89">
                    <c:v>8.9999999999999998E-4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2.0999999999999999E-3</c:v>
                  </c:pt>
                  <c:pt idx="94">
                    <c:v>2.5000000000000001E-3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1.1000000000000001E-3</c:v>
                  </c:pt>
                  <c:pt idx="100">
                    <c:v>8.0000000000000004E-4</c:v>
                  </c:pt>
                  <c:pt idx="101">
                    <c:v>9.4999999999999998E-3</c:v>
                  </c:pt>
                  <c:pt idx="102">
                    <c:v>1.1000000000000001E-3</c:v>
                  </c:pt>
                  <c:pt idx="103">
                    <c:v>2.3999999999999998E-3</c:v>
                  </c:pt>
                  <c:pt idx="104">
                    <c:v>2.9999999999999997E-4</c:v>
                  </c:pt>
                  <c:pt idx="105">
                    <c:v>1E-3</c:v>
                  </c:pt>
                  <c:pt idx="106">
                    <c:v>8.5000000000000006E-3</c:v>
                  </c:pt>
                  <c:pt idx="107">
                    <c:v>4.0000000000000001E-3</c:v>
                  </c:pt>
                  <c:pt idx="108">
                    <c:v>4.8900000000000002E-3</c:v>
                  </c:pt>
                  <c:pt idx="109">
                    <c:v>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2.9999999999999997E-4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  <c:pt idx="63">
                    <c:v>1.3999999999999999E-4</c:v>
                  </c:pt>
                  <c:pt idx="64">
                    <c:v>0</c:v>
                  </c:pt>
                  <c:pt idx="65">
                    <c:v>0</c:v>
                  </c:pt>
                  <c:pt idx="66">
                    <c:v>3.6999999999999999E-4</c:v>
                  </c:pt>
                  <c:pt idx="67">
                    <c:v>0</c:v>
                  </c:pt>
                  <c:pt idx="68">
                    <c:v>5.0000000000000001E-4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2.1000000000000001E-4</c:v>
                  </c:pt>
                  <c:pt idx="72">
                    <c:v>0</c:v>
                  </c:pt>
                  <c:pt idx="73">
                    <c:v>0</c:v>
                  </c:pt>
                  <c:pt idx="74">
                    <c:v>7.6000000000000004E-4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2.0000000000000001E-4</c:v>
                  </c:pt>
                  <c:pt idx="79">
                    <c:v>1.2999999999999999E-3</c:v>
                  </c:pt>
                  <c:pt idx="80">
                    <c:v>8.0000000000000004E-4</c:v>
                  </c:pt>
                  <c:pt idx="81">
                    <c:v>2.0000000000000001E-4</c:v>
                  </c:pt>
                  <c:pt idx="83">
                    <c:v>2.0000000000000001E-4</c:v>
                  </c:pt>
                  <c:pt idx="87">
                    <c:v>1E-4</c:v>
                  </c:pt>
                  <c:pt idx="88">
                    <c:v>0</c:v>
                  </c:pt>
                  <c:pt idx="89">
                    <c:v>8.9999999999999998E-4</c:v>
                  </c:pt>
                  <c:pt idx="91">
                    <c:v>1E-4</c:v>
                  </c:pt>
                  <c:pt idx="92">
                    <c:v>1E-4</c:v>
                  </c:pt>
                  <c:pt idx="93">
                    <c:v>2.0999999999999999E-3</c:v>
                  </c:pt>
                  <c:pt idx="94">
                    <c:v>2.5000000000000001E-3</c:v>
                  </c:pt>
                  <c:pt idx="95">
                    <c:v>1E-4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1.1000000000000001E-3</c:v>
                  </c:pt>
                  <c:pt idx="100">
                    <c:v>8.0000000000000004E-4</c:v>
                  </c:pt>
                  <c:pt idx="101">
                    <c:v>9.4999999999999998E-3</c:v>
                  </c:pt>
                  <c:pt idx="102">
                    <c:v>1.1000000000000001E-3</c:v>
                  </c:pt>
                  <c:pt idx="103">
                    <c:v>2.3999999999999998E-3</c:v>
                  </c:pt>
                  <c:pt idx="104">
                    <c:v>2.9999999999999997E-4</c:v>
                  </c:pt>
                  <c:pt idx="105">
                    <c:v>1E-3</c:v>
                  </c:pt>
                  <c:pt idx="106">
                    <c:v>8.5000000000000006E-3</c:v>
                  </c:pt>
                  <c:pt idx="107">
                    <c:v>4.0000000000000001E-3</c:v>
                  </c:pt>
                  <c:pt idx="108">
                    <c:v>4.8900000000000002E-3</c:v>
                  </c:pt>
                  <c:pt idx="109">
                    <c:v>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-2.0738799998071045E-2</c:v>
                </c:pt>
                <c:pt idx="1">
                  <c:v>1.001880000330857E-2</c:v>
                </c:pt>
                <c:pt idx="2">
                  <c:v>1.0372800003096927E-2</c:v>
                </c:pt>
                <c:pt idx="3">
                  <c:v>9.6880000273813494E-4</c:v>
                </c:pt>
                <c:pt idx="4">
                  <c:v>2.9155999982322101E-3</c:v>
                </c:pt>
                <c:pt idx="5">
                  <c:v>-1.7447999998694286E-2</c:v>
                </c:pt>
                <c:pt idx="6">
                  <c:v>6.347200003801845E-3</c:v>
                </c:pt>
                <c:pt idx="7">
                  <c:v>-2.0551599995087599E-2</c:v>
                </c:pt>
                <c:pt idx="8">
                  <c:v>2.0448400002351264E-2</c:v>
                </c:pt>
                <c:pt idx="9">
                  <c:v>-1.4567999998689629E-2</c:v>
                </c:pt>
                <c:pt idx="10">
                  <c:v>-7.4919999678968452E-4</c:v>
                </c:pt>
                <c:pt idx="11">
                  <c:v>2.02508000038506E-2</c:v>
                </c:pt>
                <c:pt idx="12">
                  <c:v>1.2473200004023965E-2</c:v>
                </c:pt>
                <c:pt idx="13">
                  <c:v>-2.0656799995776964E-2</c:v>
                </c:pt>
                <c:pt idx="14">
                  <c:v>1.8946000003779773E-2</c:v>
                </c:pt>
                <c:pt idx="15">
                  <c:v>4.0943999993032776E-3</c:v>
                </c:pt>
                <c:pt idx="16">
                  <c:v>-9.9423999963619281E-3</c:v>
                </c:pt>
                <c:pt idx="17">
                  <c:v>1.1057600000640377E-2</c:v>
                </c:pt>
                <c:pt idx="18">
                  <c:v>-2.1726799997850321E-2</c:v>
                </c:pt>
                <c:pt idx="19">
                  <c:v>-2.3057599995809142E-2</c:v>
                </c:pt>
                <c:pt idx="20">
                  <c:v>2.1942400002444629E-2</c:v>
                </c:pt>
                <c:pt idx="21">
                  <c:v>-3.3565999998245388E-2</c:v>
                </c:pt>
                <c:pt idx="22">
                  <c:v>-2.8195599996251985E-2</c:v>
                </c:pt>
                <c:pt idx="23">
                  <c:v>-4.316799997468479E-3</c:v>
                </c:pt>
                <c:pt idx="24">
                  <c:v>-2.4541200000385288E-2</c:v>
                </c:pt>
                <c:pt idx="25">
                  <c:v>2.5458800002525095E-2</c:v>
                </c:pt>
                <c:pt idx="26">
                  <c:v>-2.1679199999198318E-2</c:v>
                </c:pt>
                <c:pt idx="27">
                  <c:v>4.5268000030773692E-3</c:v>
                </c:pt>
                <c:pt idx="28">
                  <c:v>-2.7152800001204014E-2</c:v>
                </c:pt>
                <c:pt idx="29">
                  <c:v>2.2847200001706369E-2</c:v>
                </c:pt>
                <c:pt idx="45">
                  <c:v>4.65519999852404E-3</c:v>
                </c:pt>
                <c:pt idx="46">
                  <c:v>-4.2571999947540462E-3</c:v>
                </c:pt>
                <c:pt idx="48">
                  <c:v>2.5683999992907047E-3</c:v>
                </c:pt>
                <c:pt idx="49">
                  <c:v>6.1920000007376075E-3</c:v>
                </c:pt>
                <c:pt idx="50">
                  <c:v>-3.6491999926511198E-3</c:v>
                </c:pt>
                <c:pt idx="51">
                  <c:v>-4.2787999991560355E-3</c:v>
                </c:pt>
                <c:pt idx="69">
                  <c:v>-5.0991999960388057E-3</c:v>
                </c:pt>
                <c:pt idx="70">
                  <c:v>-3.2371999986935407E-3</c:v>
                </c:pt>
                <c:pt idx="82">
                  <c:v>2.0688000004156493E-3</c:v>
                </c:pt>
                <c:pt idx="85">
                  <c:v>-7.4311999924248084E-3</c:v>
                </c:pt>
                <c:pt idx="86">
                  <c:v>-5.2683999965665862E-3</c:v>
                </c:pt>
                <c:pt idx="88">
                  <c:v>-8.3279999671503901E-4</c:v>
                </c:pt>
                <c:pt idx="90">
                  <c:v>-2.5459999960730784E-3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8C-4A79-8BEB-3466BA3E85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30">
                  <c:v>-4.8119999701157212E-4</c:v>
                </c:pt>
                <c:pt idx="32">
                  <c:v>2.0000000222353265E-4</c:v>
                </c:pt>
                <c:pt idx="33">
                  <c:v>9.2800000129500404E-4</c:v>
                </c:pt>
                <c:pt idx="34">
                  <c:v>-1.5480000001844019E-4</c:v>
                </c:pt>
                <c:pt idx="35">
                  <c:v>8.9840000146068633E-4</c:v>
                </c:pt>
                <c:pt idx="36">
                  <c:v>2.3320000764215365E-4</c:v>
                </c:pt>
                <c:pt idx="37">
                  <c:v>-4.5399999362416565E-4</c:v>
                </c:pt>
                <c:pt idx="38">
                  <c:v>1.0360000305809081E-4</c:v>
                </c:pt>
                <c:pt idx="39">
                  <c:v>-2.9399999766610563E-4</c:v>
                </c:pt>
                <c:pt idx="40">
                  <c:v>5.7840000226860866E-4</c:v>
                </c:pt>
                <c:pt idx="41">
                  <c:v>-2.2087999968789518E-3</c:v>
                </c:pt>
                <c:pt idx="42">
                  <c:v>-2.0899999944958836E-3</c:v>
                </c:pt>
                <c:pt idx="43">
                  <c:v>0</c:v>
                </c:pt>
                <c:pt idx="44">
                  <c:v>-1.8625999946380034E-3</c:v>
                </c:pt>
                <c:pt idx="52">
                  <c:v>-3.1415999983437359E-3</c:v>
                </c:pt>
                <c:pt idx="53">
                  <c:v>-5.8795999939320609E-3</c:v>
                </c:pt>
                <c:pt idx="54">
                  <c:v>-5.8795999939320609E-3</c:v>
                </c:pt>
                <c:pt idx="55">
                  <c:v>-3.1039999958011322E-3</c:v>
                </c:pt>
                <c:pt idx="56">
                  <c:v>-2.803999996103812E-3</c:v>
                </c:pt>
                <c:pt idx="57">
                  <c:v>-6.3319999753730372E-4</c:v>
                </c:pt>
                <c:pt idx="58">
                  <c:v>3.0667999963043258E-3</c:v>
                </c:pt>
                <c:pt idx="59">
                  <c:v>-4.8231999971903861E-3</c:v>
                </c:pt>
                <c:pt idx="60">
                  <c:v>-4.1571999972802587E-3</c:v>
                </c:pt>
                <c:pt idx="61">
                  <c:v>-4.9832000004244037E-3</c:v>
                </c:pt>
                <c:pt idx="62">
                  <c:v>-4.9531999975442886E-3</c:v>
                </c:pt>
                <c:pt idx="63">
                  <c:v>-3.1635999985155649E-3</c:v>
                </c:pt>
                <c:pt idx="64">
                  <c:v>-3.1336000029114075E-3</c:v>
                </c:pt>
                <c:pt idx="65">
                  <c:v>-2.5631999960751273E-3</c:v>
                </c:pt>
                <c:pt idx="66">
                  <c:v>-2.5231999970856123E-3</c:v>
                </c:pt>
                <c:pt idx="67">
                  <c:v>-4.7599999961676076E-3</c:v>
                </c:pt>
                <c:pt idx="68">
                  <c:v>-4.74999999278225E-3</c:v>
                </c:pt>
                <c:pt idx="71">
                  <c:v>-2.1153999987291172E-3</c:v>
                </c:pt>
                <c:pt idx="72">
                  <c:v>-2.0953999992343597E-3</c:v>
                </c:pt>
                <c:pt idx="74">
                  <c:v>-3.0711999934283085E-3</c:v>
                </c:pt>
                <c:pt idx="75">
                  <c:v>-3.051199993933551E-3</c:v>
                </c:pt>
                <c:pt idx="76">
                  <c:v>-4.2265999945811927E-3</c:v>
                </c:pt>
                <c:pt idx="78">
                  <c:v>1.4572000000043772E-3</c:v>
                </c:pt>
                <c:pt idx="79">
                  <c:v>1.4572000000043772E-3</c:v>
                </c:pt>
                <c:pt idx="83">
                  <c:v>-5.6187999944086187E-3</c:v>
                </c:pt>
                <c:pt idx="84">
                  <c:v>-5.5187999969348311E-3</c:v>
                </c:pt>
                <c:pt idx="87">
                  <c:v>-2.3807999968994409E-3</c:v>
                </c:pt>
                <c:pt idx="99">
                  <c:v>-1.3525599999411497E-2</c:v>
                </c:pt>
                <c:pt idx="101">
                  <c:v>-1.1985400000412483E-2</c:v>
                </c:pt>
                <c:pt idx="102">
                  <c:v>-9.4479999970644712E-3</c:v>
                </c:pt>
                <c:pt idx="103">
                  <c:v>-8.3911999972769991E-3</c:v>
                </c:pt>
                <c:pt idx="105">
                  <c:v>-8.1571999908192083E-3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8C-4A79-8BEB-3466BA3E85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77">
                  <c:v>-2.5603999965824187E-3</c:v>
                </c:pt>
                <c:pt idx="80">
                  <c:v>-5.6161999964388087E-3</c:v>
                </c:pt>
                <c:pt idx="81">
                  <c:v>-4.1999999957624823E-3</c:v>
                </c:pt>
                <c:pt idx="91">
                  <c:v>-6.8577999918488786E-3</c:v>
                </c:pt>
                <c:pt idx="92">
                  <c:v>-6.8577999918488786E-3</c:v>
                </c:pt>
                <c:pt idx="93">
                  <c:v>-8.6978000035742298E-3</c:v>
                </c:pt>
                <c:pt idx="94">
                  <c:v>-1.1471199999505188E-2</c:v>
                </c:pt>
                <c:pt idx="95">
                  <c:v>-6.5307999975630082E-3</c:v>
                </c:pt>
                <c:pt idx="96">
                  <c:v>-6.5307999975630082E-3</c:v>
                </c:pt>
                <c:pt idx="97">
                  <c:v>-6.7915999970864505E-3</c:v>
                </c:pt>
                <c:pt idx="98">
                  <c:v>-6.7915999970864505E-3</c:v>
                </c:pt>
                <c:pt idx="100">
                  <c:v>-1.0980999999446794E-2</c:v>
                </c:pt>
                <c:pt idx="104">
                  <c:v>-1.0469999993802048E-2</c:v>
                </c:pt>
                <c:pt idx="106">
                  <c:v>-5.7529999976395629E-3</c:v>
                </c:pt>
                <c:pt idx="107">
                  <c:v>-1.1592399998335168E-2</c:v>
                </c:pt>
                <c:pt idx="108">
                  <c:v>-9.4044001962174661E-3</c:v>
                </c:pt>
                <c:pt idx="109">
                  <c:v>-9.7703998326323926E-3</c:v>
                </c:pt>
                <c:pt idx="110">
                  <c:v>-1.3367199899221305E-2</c:v>
                </c:pt>
                <c:pt idx="111">
                  <c:v>-9.5967998786363751E-3</c:v>
                </c:pt>
                <c:pt idx="112">
                  <c:v>-1.0942399843770545E-2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8C-4A79-8BEB-3466BA3E85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8C-4A79-8BEB-3466BA3E85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8C-4A79-8BEB-3466BA3E85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1E-4</c:v>
                  </c:pt>
                  <c:pt idx="42">
                    <c:v>0</c:v>
                  </c:pt>
                  <c:pt idx="43">
                    <c:v>2.0000000000000001E-4</c:v>
                  </c:pt>
                  <c:pt idx="44">
                    <c:v>1E-4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4">
                    <c:v>6.1000000000000004E-3</c:v>
                  </c:pt>
                  <c:pt idx="61">
                    <c:v>3.1E-4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8C-4A79-8BEB-3466BA3E85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7.9141978151194455E-3</c:v>
                </c:pt>
                <c:pt idx="1">
                  <c:v>7.9065606261769002E-3</c:v>
                </c:pt>
                <c:pt idx="2">
                  <c:v>7.7601811714447652E-3</c:v>
                </c:pt>
                <c:pt idx="3">
                  <c:v>7.7474525232071878E-3</c:v>
                </c:pt>
                <c:pt idx="4">
                  <c:v>7.5357326741888253E-3</c:v>
                </c:pt>
                <c:pt idx="5">
                  <c:v>7.5242768907750057E-3</c:v>
                </c:pt>
                <c:pt idx="6">
                  <c:v>7.339287203055554E-3</c:v>
                </c:pt>
                <c:pt idx="7">
                  <c:v>7.2794625563389424E-3</c:v>
                </c:pt>
                <c:pt idx="8">
                  <c:v>7.2794625563389424E-3</c:v>
                </c:pt>
                <c:pt idx="9">
                  <c:v>7.1424174436476974E-3</c:v>
                </c:pt>
                <c:pt idx="10">
                  <c:v>6.9476691256127703E-3</c:v>
                </c:pt>
                <c:pt idx="11">
                  <c:v>6.9476691256127703E-3</c:v>
                </c:pt>
                <c:pt idx="12">
                  <c:v>6.8916630733674321E-3</c:v>
                </c:pt>
                <c:pt idx="13">
                  <c:v>6.4779820056461816E-3</c:v>
                </c:pt>
                <c:pt idx="14">
                  <c:v>6.4444632319538954E-3</c:v>
                </c:pt>
                <c:pt idx="15">
                  <c:v>6.3651213246063328E-3</c:v>
                </c:pt>
                <c:pt idx="16">
                  <c:v>6.2904465882792143E-3</c:v>
                </c:pt>
                <c:pt idx="17">
                  <c:v>6.2904465882792143E-3</c:v>
                </c:pt>
                <c:pt idx="18">
                  <c:v>6.2552306614885849E-3</c:v>
                </c:pt>
                <c:pt idx="19">
                  <c:v>2.2749823575982761E-3</c:v>
                </c:pt>
                <c:pt idx="20">
                  <c:v>2.2749823575982761E-3</c:v>
                </c:pt>
                <c:pt idx="21">
                  <c:v>2.2694666100286595E-3</c:v>
                </c:pt>
                <c:pt idx="22">
                  <c:v>2.2601322679877698E-3</c:v>
                </c:pt>
                <c:pt idx="23">
                  <c:v>2.2563136735164967E-3</c:v>
                </c:pt>
                <c:pt idx="24">
                  <c:v>1.8816671270571487E-3</c:v>
                </c:pt>
                <c:pt idx="25">
                  <c:v>1.8816671270571487E-3</c:v>
                </c:pt>
                <c:pt idx="26">
                  <c:v>1.8668170374466424E-3</c:v>
                </c:pt>
                <c:pt idx="27">
                  <c:v>1.6737658725100588E-3</c:v>
                </c:pt>
                <c:pt idx="28">
                  <c:v>1.5053234274994573E-3</c:v>
                </c:pt>
                <c:pt idx="29">
                  <c:v>1.5053234274994573E-3</c:v>
                </c:pt>
                <c:pt idx="30">
                  <c:v>1.1179482328025324E-3</c:v>
                </c:pt>
                <c:pt idx="31">
                  <c:v>1.1005524135445106E-3</c:v>
                </c:pt>
                <c:pt idx="32">
                  <c:v>1.1005524135445106E-3</c:v>
                </c:pt>
                <c:pt idx="33">
                  <c:v>1.0835808825610746E-3</c:v>
                </c:pt>
                <c:pt idx="34">
                  <c:v>1.0746708287947709E-3</c:v>
                </c:pt>
                <c:pt idx="35">
                  <c:v>1.0742465405201849E-3</c:v>
                </c:pt>
                <c:pt idx="36">
                  <c:v>9.3041281543556546E-4</c:v>
                </c:pt>
                <c:pt idx="37">
                  <c:v>9.2871566233722184E-4</c:v>
                </c:pt>
                <c:pt idx="38">
                  <c:v>9.2107847339467576E-4</c:v>
                </c:pt>
                <c:pt idx="39">
                  <c:v>9.0750124860792701E-4</c:v>
                </c:pt>
                <c:pt idx="40">
                  <c:v>9.0453123068582567E-4</c:v>
                </c:pt>
                <c:pt idx="41">
                  <c:v>-6.8824695210963527E-4</c:v>
                </c:pt>
                <c:pt idx="42">
                  <c:v>-8.8299527014456224E-4</c:v>
                </c:pt>
                <c:pt idx="43">
                  <c:v>-9.133318817774543E-4</c:v>
                </c:pt>
                <c:pt idx="44">
                  <c:v>-9.230905120929298E-4</c:v>
                </c:pt>
                <c:pt idx="45">
                  <c:v>-1.6513813354196234E-3</c:v>
                </c:pt>
                <c:pt idx="46">
                  <c:v>-1.669625731226817E-3</c:v>
                </c:pt>
                <c:pt idx="47">
                  <c:v>-1.7695456198917963E-3</c:v>
                </c:pt>
                <c:pt idx="48">
                  <c:v>-1.8851641747164535E-3</c:v>
                </c:pt>
                <c:pt idx="49">
                  <c:v>-2.1070669423248782E-3</c:v>
                </c:pt>
                <c:pt idx="50">
                  <c:v>-2.2806008466305103E-3</c:v>
                </c:pt>
                <c:pt idx="51">
                  <c:v>-2.2899351886714E-3</c:v>
                </c:pt>
                <c:pt idx="52">
                  <c:v>-2.5534182071892428E-3</c:v>
                </c:pt>
                <c:pt idx="53">
                  <c:v>-2.5682682967997491E-3</c:v>
                </c:pt>
                <c:pt idx="54">
                  <c:v>-2.5682682967997491E-3</c:v>
                </c:pt>
                <c:pt idx="55">
                  <c:v>-2.9429148432590967E-3</c:v>
                </c:pt>
                <c:pt idx="56">
                  <c:v>-2.9429148432590967E-3</c:v>
                </c:pt>
                <c:pt idx="57">
                  <c:v>-3.0782628028519984E-3</c:v>
                </c:pt>
                <c:pt idx="58">
                  <c:v>-3.0782628028519984E-3</c:v>
                </c:pt>
                <c:pt idx="59">
                  <c:v>-3.1525132509045307E-3</c:v>
                </c:pt>
                <c:pt idx="60">
                  <c:v>-3.1546346922774601E-3</c:v>
                </c:pt>
                <c:pt idx="61">
                  <c:v>-3.3540501813328323E-3</c:v>
                </c:pt>
                <c:pt idx="62">
                  <c:v>-3.3540501813328323E-3</c:v>
                </c:pt>
                <c:pt idx="63">
                  <c:v>-3.3765374598858843E-3</c:v>
                </c:pt>
                <c:pt idx="64">
                  <c:v>-3.3765374598858843E-3</c:v>
                </c:pt>
                <c:pt idx="65">
                  <c:v>-3.3858718019267745E-3</c:v>
                </c:pt>
                <c:pt idx="66">
                  <c:v>-3.3858718019267745E-3</c:v>
                </c:pt>
                <c:pt idx="67">
                  <c:v>-3.5454041931710723E-3</c:v>
                </c:pt>
                <c:pt idx="68">
                  <c:v>-3.5454041931710723E-3</c:v>
                </c:pt>
                <c:pt idx="69">
                  <c:v>-3.7125737733579162E-3</c:v>
                </c:pt>
                <c:pt idx="70">
                  <c:v>-3.7274238629684221E-3</c:v>
                </c:pt>
                <c:pt idx="71">
                  <c:v>-3.7429103849908078E-3</c:v>
                </c:pt>
                <c:pt idx="72">
                  <c:v>-3.7429103849908078E-3</c:v>
                </c:pt>
                <c:pt idx="73">
                  <c:v>-3.7630640780336377E-3</c:v>
                </c:pt>
                <c:pt idx="74">
                  <c:v>-3.7719741317999416E-3</c:v>
                </c:pt>
                <c:pt idx="75">
                  <c:v>-3.7719741317999416E-3</c:v>
                </c:pt>
                <c:pt idx="76">
                  <c:v>-3.7785506000560234E-3</c:v>
                </c:pt>
                <c:pt idx="77">
                  <c:v>-3.9497509188514326E-3</c:v>
                </c:pt>
                <c:pt idx="78">
                  <c:v>-3.9786025215232737E-3</c:v>
                </c:pt>
                <c:pt idx="79">
                  <c:v>-3.9786025215232737E-3</c:v>
                </c:pt>
                <c:pt idx="80">
                  <c:v>-3.9788146656605673E-3</c:v>
                </c:pt>
                <c:pt idx="81">
                  <c:v>-3.9909068814862649E-3</c:v>
                </c:pt>
                <c:pt idx="82">
                  <c:v>-4.6629795084303276E-3</c:v>
                </c:pt>
                <c:pt idx="83">
                  <c:v>-5.1750954558555063E-3</c:v>
                </c:pt>
                <c:pt idx="84">
                  <c:v>-5.1750954558555063E-3</c:v>
                </c:pt>
                <c:pt idx="85">
                  <c:v>-5.1933398516626995E-3</c:v>
                </c:pt>
                <c:pt idx="86">
                  <c:v>-5.5662892450237039E-3</c:v>
                </c:pt>
                <c:pt idx="87">
                  <c:v>-5.9027498467703211E-3</c:v>
                </c:pt>
                <c:pt idx="88">
                  <c:v>-5.9621502052123474E-3</c:v>
                </c:pt>
                <c:pt idx="89">
                  <c:v>-6.1068325068461384E-3</c:v>
                </c:pt>
                <c:pt idx="90">
                  <c:v>-6.1526556405014149E-3</c:v>
                </c:pt>
                <c:pt idx="91">
                  <c:v>-6.5720645999295755E-3</c:v>
                </c:pt>
                <c:pt idx="92">
                  <c:v>-6.5720645999295755E-3</c:v>
                </c:pt>
                <c:pt idx="93">
                  <c:v>-6.5932790136588705E-3</c:v>
                </c:pt>
                <c:pt idx="94">
                  <c:v>-6.5934911577961632E-3</c:v>
                </c:pt>
                <c:pt idx="95">
                  <c:v>-6.9104344989118285E-3</c:v>
                </c:pt>
                <c:pt idx="96">
                  <c:v>-6.9104344989118285E-3</c:v>
                </c:pt>
                <c:pt idx="97">
                  <c:v>-6.9554090560179343E-3</c:v>
                </c:pt>
                <c:pt idx="98">
                  <c:v>-6.9554090560179343E-3</c:v>
                </c:pt>
                <c:pt idx="99">
                  <c:v>-7.2757467033302877E-3</c:v>
                </c:pt>
                <c:pt idx="100">
                  <c:v>-8.1839357550814017E-3</c:v>
                </c:pt>
                <c:pt idx="101">
                  <c:v>-8.5904039221346915E-3</c:v>
                </c:pt>
                <c:pt idx="102">
                  <c:v>-8.5986775434891173E-3</c:v>
                </c:pt>
                <c:pt idx="103">
                  <c:v>-8.7785757719135368E-3</c:v>
                </c:pt>
                <c:pt idx="104">
                  <c:v>-8.8065787980362072E-3</c:v>
                </c:pt>
                <c:pt idx="105">
                  <c:v>-8.988598467833557E-3</c:v>
                </c:pt>
                <c:pt idx="106">
                  <c:v>-9.1449486970184603E-3</c:v>
                </c:pt>
                <c:pt idx="107">
                  <c:v>-9.5673276743687228E-3</c:v>
                </c:pt>
                <c:pt idx="108">
                  <c:v>-9.9682800938523958E-3</c:v>
                </c:pt>
                <c:pt idx="109">
                  <c:v>-9.2851759717691006E-3</c:v>
                </c:pt>
                <c:pt idx="110">
                  <c:v>-1.0187212843538719E-2</c:v>
                </c:pt>
                <c:pt idx="111">
                  <c:v>-1.0196547185579609E-2</c:v>
                </c:pt>
                <c:pt idx="112">
                  <c:v>-1.057501232651023E-2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8C-4A79-8BEB-3466BA3E85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-16059</c:v>
                </c:pt>
                <c:pt idx="1">
                  <c:v>-16041</c:v>
                </c:pt>
                <c:pt idx="2">
                  <c:v>-15696</c:v>
                </c:pt>
                <c:pt idx="3">
                  <c:v>-15666</c:v>
                </c:pt>
                <c:pt idx="4">
                  <c:v>-15167</c:v>
                </c:pt>
                <c:pt idx="5">
                  <c:v>-15140</c:v>
                </c:pt>
                <c:pt idx="6">
                  <c:v>-14704</c:v>
                </c:pt>
                <c:pt idx="7">
                  <c:v>-14563</c:v>
                </c:pt>
                <c:pt idx="8">
                  <c:v>-14563</c:v>
                </c:pt>
                <c:pt idx="9">
                  <c:v>-14240</c:v>
                </c:pt>
                <c:pt idx="10">
                  <c:v>-13781</c:v>
                </c:pt>
                <c:pt idx="11">
                  <c:v>-13781</c:v>
                </c:pt>
                <c:pt idx="12">
                  <c:v>-13649</c:v>
                </c:pt>
                <c:pt idx="13">
                  <c:v>-12674</c:v>
                </c:pt>
                <c:pt idx="14">
                  <c:v>-12595</c:v>
                </c:pt>
                <c:pt idx="15">
                  <c:v>-12408</c:v>
                </c:pt>
                <c:pt idx="16">
                  <c:v>-12232</c:v>
                </c:pt>
                <c:pt idx="17">
                  <c:v>-12232</c:v>
                </c:pt>
                <c:pt idx="18">
                  <c:v>-12149</c:v>
                </c:pt>
                <c:pt idx="19">
                  <c:v>-2768</c:v>
                </c:pt>
                <c:pt idx="20">
                  <c:v>-2768</c:v>
                </c:pt>
                <c:pt idx="21">
                  <c:v>-2755</c:v>
                </c:pt>
                <c:pt idx="22">
                  <c:v>-2733</c:v>
                </c:pt>
                <c:pt idx="23">
                  <c:v>-2724</c:v>
                </c:pt>
                <c:pt idx="24">
                  <c:v>-1841</c:v>
                </c:pt>
                <c:pt idx="25">
                  <c:v>-1841</c:v>
                </c:pt>
                <c:pt idx="26">
                  <c:v>-1806</c:v>
                </c:pt>
                <c:pt idx="27">
                  <c:v>-1351</c:v>
                </c:pt>
                <c:pt idx="28">
                  <c:v>-954</c:v>
                </c:pt>
                <c:pt idx="29">
                  <c:v>-954</c:v>
                </c:pt>
                <c:pt idx="30">
                  <c:v>-41</c:v>
                </c:pt>
                <c:pt idx="31">
                  <c:v>0</c:v>
                </c:pt>
                <c:pt idx="32">
                  <c:v>0</c:v>
                </c:pt>
                <c:pt idx="33">
                  <c:v>40</c:v>
                </c:pt>
                <c:pt idx="34">
                  <c:v>61</c:v>
                </c:pt>
                <c:pt idx="35">
                  <c:v>62</c:v>
                </c:pt>
                <c:pt idx="36">
                  <c:v>401</c:v>
                </c:pt>
                <c:pt idx="37">
                  <c:v>405</c:v>
                </c:pt>
                <c:pt idx="38">
                  <c:v>423</c:v>
                </c:pt>
                <c:pt idx="39">
                  <c:v>455</c:v>
                </c:pt>
                <c:pt idx="40">
                  <c:v>462</c:v>
                </c:pt>
                <c:pt idx="41">
                  <c:v>4216</c:v>
                </c:pt>
                <c:pt idx="42">
                  <c:v>4675</c:v>
                </c:pt>
                <c:pt idx="43">
                  <c:v>4746.5</c:v>
                </c:pt>
                <c:pt idx="44">
                  <c:v>4769.5</c:v>
                </c:pt>
                <c:pt idx="45">
                  <c:v>6486</c:v>
                </c:pt>
                <c:pt idx="46">
                  <c:v>6529</c:v>
                </c:pt>
                <c:pt idx="47">
                  <c:v>6764.5</c:v>
                </c:pt>
                <c:pt idx="48">
                  <c:v>7037</c:v>
                </c:pt>
                <c:pt idx="49">
                  <c:v>7560</c:v>
                </c:pt>
                <c:pt idx="50">
                  <c:v>7969</c:v>
                </c:pt>
                <c:pt idx="51">
                  <c:v>7991</c:v>
                </c:pt>
                <c:pt idx="52">
                  <c:v>8612</c:v>
                </c:pt>
                <c:pt idx="53">
                  <c:v>8647</c:v>
                </c:pt>
                <c:pt idx="54">
                  <c:v>8647</c:v>
                </c:pt>
                <c:pt idx="55">
                  <c:v>9530</c:v>
                </c:pt>
                <c:pt idx="56">
                  <c:v>9530</c:v>
                </c:pt>
                <c:pt idx="57">
                  <c:v>9849</c:v>
                </c:pt>
                <c:pt idx="58">
                  <c:v>9849</c:v>
                </c:pt>
                <c:pt idx="59">
                  <c:v>10024</c:v>
                </c:pt>
                <c:pt idx="60">
                  <c:v>10029</c:v>
                </c:pt>
                <c:pt idx="61">
                  <c:v>10499</c:v>
                </c:pt>
                <c:pt idx="62">
                  <c:v>10499</c:v>
                </c:pt>
                <c:pt idx="63">
                  <c:v>10552</c:v>
                </c:pt>
                <c:pt idx="64">
                  <c:v>10552</c:v>
                </c:pt>
                <c:pt idx="65">
                  <c:v>10574</c:v>
                </c:pt>
                <c:pt idx="66">
                  <c:v>10574</c:v>
                </c:pt>
                <c:pt idx="67">
                  <c:v>10950</c:v>
                </c:pt>
                <c:pt idx="68">
                  <c:v>10950</c:v>
                </c:pt>
                <c:pt idx="69">
                  <c:v>11344</c:v>
                </c:pt>
                <c:pt idx="70">
                  <c:v>11379</c:v>
                </c:pt>
                <c:pt idx="71">
                  <c:v>11415.5</c:v>
                </c:pt>
                <c:pt idx="72">
                  <c:v>11415.5</c:v>
                </c:pt>
                <c:pt idx="73">
                  <c:v>11463</c:v>
                </c:pt>
                <c:pt idx="74">
                  <c:v>11484</c:v>
                </c:pt>
                <c:pt idx="75">
                  <c:v>11484</c:v>
                </c:pt>
                <c:pt idx="76">
                  <c:v>11499.5</c:v>
                </c:pt>
                <c:pt idx="77">
                  <c:v>11903</c:v>
                </c:pt>
                <c:pt idx="78">
                  <c:v>11971</c:v>
                </c:pt>
                <c:pt idx="79">
                  <c:v>11971</c:v>
                </c:pt>
                <c:pt idx="80">
                  <c:v>11971.5</c:v>
                </c:pt>
                <c:pt idx="81">
                  <c:v>12000</c:v>
                </c:pt>
                <c:pt idx="82">
                  <c:v>13584</c:v>
                </c:pt>
                <c:pt idx="83">
                  <c:v>14791</c:v>
                </c:pt>
                <c:pt idx="84">
                  <c:v>14791</c:v>
                </c:pt>
                <c:pt idx="85">
                  <c:v>14834</c:v>
                </c:pt>
                <c:pt idx="86">
                  <c:v>15713</c:v>
                </c:pt>
                <c:pt idx="87">
                  <c:v>16506</c:v>
                </c:pt>
                <c:pt idx="88">
                  <c:v>16646</c:v>
                </c:pt>
                <c:pt idx="89">
                  <c:v>16987</c:v>
                </c:pt>
                <c:pt idx="90">
                  <c:v>17095</c:v>
                </c:pt>
                <c:pt idx="91">
                  <c:v>18083.5</c:v>
                </c:pt>
                <c:pt idx="92">
                  <c:v>18083.5</c:v>
                </c:pt>
                <c:pt idx="93">
                  <c:v>18133.5</c:v>
                </c:pt>
                <c:pt idx="94">
                  <c:v>18134</c:v>
                </c:pt>
                <c:pt idx="95">
                  <c:v>18881</c:v>
                </c:pt>
                <c:pt idx="96">
                  <c:v>18881</c:v>
                </c:pt>
                <c:pt idx="97">
                  <c:v>18987</c:v>
                </c:pt>
                <c:pt idx="98">
                  <c:v>18987</c:v>
                </c:pt>
                <c:pt idx="99">
                  <c:v>19742</c:v>
                </c:pt>
                <c:pt idx="100">
                  <c:v>21882.5</c:v>
                </c:pt>
                <c:pt idx="101">
                  <c:v>22840.5</c:v>
                </c:pt>
                <c:pt idx="102">
                  <c:v>22860</c:v>
                </c:pt>
                <c:pt idx="103">
                  <c:v>23284</c:v>
                </c:pt>
                <c:pt idx="104">
                  <c:v>23350</c:v>
                </c:pt>
                <c:pt idx="105">
                  <c:v>23779</c:v>
                </c:pt>
                <c:pt idx="106">
                  <c:v>24147.5</c:v>
                </c:pt>
                <c:pt idx="107">
                  <c:v>25143</c:v>
                </c:pt>
                <c:pt idx="108">
                  <c:v>26088</c:v>
                </c:pt>
                <c:pt idx="109">
                  <c:v>24478</c:v>
                </c:pt>
                <c:pt idx="110">
                  <c:v>26604</c:v>
                </c:pt>
                <c:pt idx="111">
                  <c:v>26626</c:v>
                </c:pt>
                <c:pt idx="112">
                  <c:v>27518</c:v>
                </c:pt>
              </c:numCache>
            </c:numRef>
          </c:xVal>
          <c:yVal>
            <c:numRef>
              <c:f>Active!$U$21:$U$983</c:f>
              <c:numCache>
                <c:formatCode>General</c:formatCode>
                <c:ptCount val="963"/>
                <c:pt idx="43">
                  <c:v>-0.15338619999965886</c:v>
                </c:pt>
                <c:pt idx="47">
                  <c:v>0.11957140000595246</c:v>
                </c:pt>
                <c:pt idx="73">
                  <c:v>5.3631599999789614E-2</c:v>
                </c:pt>
                <c:pt idx="89">
                  <c:v>3.3608400000957772E-2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8C-4A79-8BEB-3466BA3E8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066824"/>
        <c:axId val="1"/>
      </c:scatterChart>
      <c:valAx>
        <c:axId val="693066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6914853728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322188449848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066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85122338431101"/>
          <c:y val="0.9204921861831491"/>
          <c:w val="0.7310035181772491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15</xdr:col>
      <xdr:colOff>171450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08BBB874-18EB-49D9-C2D9-02FAA25B5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25</xdr:col>
      <xdr:colOff>200025</xdr:colOff>
      <xdr:row>18</xdr:row>
      <xdr:rowOff>28575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1D178558-FDBB-7E8C-7C26-9AE5E5FF5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078" TargetMode="External"/><Relationship Id="rId13" Type="http://schemas.openxmlformats.org/officeDocument/2006/relationships/hyperlink" Target="http://www.konkoly.hu/cgi-bin/IBVS?3552" TargetMode="External"/><Relationship Id="rId18" Type="http://schemas.openxmlformats.org/officeDocument/2006/relationships/hyperlink" Target="http://www.konkoly.hu/cgi-bin/IBVS?5745" TargetMode="External"/><Relationship Id="rId26" Type="http://schemas.openxmlformats.org/officeDocument/2006/relationships/hyperlink" Target="http://www.konkoly.hu/cgi-bin/IBVS?5694" TargetMode="External"/><Relationship Id="rId3" Type="http://schemas.openxmlformats.org/officeDocument/2006/relationships/hyperlink" Target="http://www.konkoly.hu/cgi-bin/IBVS?1028" TargetMode="External"/><Relationship Id="rId21" Type="http://schemas.openxmlformats.org/officeDocument/2006/relationships/hyperlink" Target="http://www.bav-astro.de/sfs/BAVM_link.php?BAVMnr=132" TargetMode="External"/><Relationship Id="rId7" Type="http://schemas.openxmlformats.org/officeDocument/2006/relationships/hyperlink" Target="http://www.konkoly.hu/cgi-bin/IBVS?3782" TargetMode="External"/><Relationship Id="rId12" Type="http://schemas.openxmlformats.org/officeDocument/2006/relationships/hyperlink" Target="http://www.konkoly.hu/cgi-bin/IBVS?3552" TargetMode="External"/><Relationship Id="rId17" Type="http://schemas.openxmlformats.org/officeDocument/2006/relationships/hyperlink" Target="http://www.konkoly.hu/cgi-bin/IBVS?5745" TargetMode="External"/><Relationship Id="rId25" Type="http://schemas.openxmlformats.org/officeDocument/2006/relationships/hyperlink" Target="http://www.konkoly.hu/cgi-bin/IBVS?5494" TargetMode="External"/><Relationship Id="rId33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1028" TargetMode="External"/><Relationship Id="rId16" Type="http://schemas.openxmlformats.org/officeDocument/2006/relationships/hyperlink" Target="http://www.konkoly.hu/cgi-bin/IBVS?3782" TargetMode="External"/><Relationship Id="rId20" Type="http://schemas.openxmlformats.org/officeDocument/2006/relationships/hyperlink" Target="http://www.bav-astro.de/sfs/BAVM_link.php?BAVMnr=90" TargetMode="External"/><Relationship Id="rId29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konkoly.hu/cgi-bin/IBVS?3552" TargetMode="External"/><Relationship Id="rId24" Type="http://schemas.openxmlformats.org/officeDocument/2006/relationships/hyperlink" Target="http://www.konkoly.hu/cgi-bin/IBVS?5494" TargetMode="External"/><Relationship Id="rId32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31" TargetMode="External"/><Relationship Id="rId15" Type="http://schemas.openxmlformats.org/officeDocument/2006/relationships/hyperlink" Target="http://www.konkoly.hu/cgi-bin/IBVS?5745" TargetMode="External"/><Relationship Id="rId23" Type="http://schemas.openxmlformats.org/officeDocument/2006/relationships/hyperlink" Target="http://www.konkoly.hu/cgi-bin/IBVS?5694" TargetMode="External"/><Relationship Id="rId28" Type="http://schemas.openxmlformats.org/officeDocument/2006/relationships/hyperlink" Target="http://www.bav-astro.de/sfs/BAVM_link.php?BAVMnr=183" TargetMode="External"/><Relationship Id="rId10" Type="http://schemas.openxmlformats.org/officeDocument/2006/relationships/hyperlink" Target="http://www.konkoly.hu/cgi-bin/IBVS?3552" TargetMode="External"/><Relationship Id="rId19" Type="http://schemas.openxmlformats.org/officeDocument/2006/relationships/hyperlink" Target="http://www.bav-astro.de/sfs/BAVM_link.php?BAVMnr=90" TargetMode="External"/><Relationship Id="rId31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1028" TargetMode="External"/><Relationship Id="rId9" Type="http://schemas.openxmlformats.org/officeDocument/2006/relationships/hyperlink" Target="http://www.konkoly.hu/cgi-bin/IBVS?3552" TargetMode="External"/><Relationship Id="rId14" Type="http://schemas.openxmlformats.org/officeDocument/2006/relationships/hyperlink" Target="http://www.konkoly.hu/cgi-bin/IBVS?3552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konkoly.hu/cgi-bin/IBVS?5694" TargetMode="External"/><Relationship Id="rId30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1"/>
  <sheetViews>
    <sheetView tabSelected="1" workbookViewId="0">
      <pane ySplit="20" topLeftCell="A122" activePane="bottomLeft" state="frozen"/>
      <selection pane="bottomLef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50</v>
      </c>
    </row>
    <row r="2" spans="1:6">
      <c r="A2" t="s">
        <v>26</v>
      </c>
      <c r="B2" s="9" t="s">
        <v>49</v>
      </c>
    </row>
    <row r="3" spans="1:6" ht="13.5" thickBot="1"/>
    <row r="4" spans="1:6" ht="14.25" thickTop="1" thickBot="1">
      <c r="A4" s="5" t="s">
        <v>2</v>
      </c>
      <c r="C4" s="2">
        <v>38738.451999999997</v>
      </c>
      <c r="D4" s="3">
        <v>0.7713468</v>
      </c>
    </row>
    <row r="5" spans="1:6" ht="13.5" thickTop="1">
      <c r="A5" s="12" t="s">
        <v>53</v>
      </c>
      <c r="B5" s="10"/>
      <c r="C5" s="13">
        <v>-9.5</v>
      </c>
      <c r="D5" s="10" t="s">
        <v>54</v>
      </c>
    </row>
    <row r="6" spans="1:6">
      <c r="A6" s="5" t="s">
        <v>3</v>
      </c>
    </row>
    <row r="7" spans="1:6">
      <c r="A7" t="s">
        <v>4</v>
      </c>
      <c r="C7">
        <f>+C4</f>
        <v>38738.451999999997</v>
      </c>
    </row>
    <row r="8" spans="1:6">
      <c r="A8" t="s">
        <v>5</v>
      </c>
      <c r="C8">
        <f>+D4</f>
        <v>0.7713468</v>
      </c>
    </row>
    <row r="9" spans="1:6">
      <c r="A9" s="26" t="s">
        <v>60</v>
      </c>
      <c r="B9" s="27">
        <v>48</v>
      </c>
      <c r="C9" s="15" t="str">
        <f>"F"&amp;B9</f>
        <v>F48</v>
      </c>
      <c r="D9" s="16" t="str">
        <f>"G"&amp;B9</f>
        <v>G48</v>
      </c>
    </row>
    <row r="10" spans="1:6" ht="13.5" thickBot="1">
      <c r="A10" s="10"/>
      <c r="B10" s="10"/>
      <c r="C10" s="4" t="s">
        <v>22</v>
      </c>
      <c r="D10" s="4" t="s">
        <v>23</v>
      </c>
      <c r="E10" s="10"/>
    </row>
    <row r="11" spans="1:6">
      <c r="A11" s="10" t="s">
        <v>18</v>
      </c>
      <c r="B11" s="10"/>
      <c r="C11" s="14">
        <f ca="1">INTERCEPT(INDIRECT($D$9):G992,INDIRECT($C$9):F992)</f>
        <v>1.1005524135445106E-3</v>
      </c>
      <c r="D11" s="11"/>
      <c r="E11" s="10"/>
    </row>
    <row r="12" spans="1:6">
      <c r="A12" s="10" t="s">
        <v>19</v>
      </c>
      <c r="B12" s="10"/>
      <c r="C12" s="14">
        <f ca="1">SLOPE(INDIRECT($D$9):G992,INDIRECT($C$9):F992)</f>
        <v>-4.2428827458589797E-7</v>
      </c>
      <c r="D12" s="11"/>
      <c r="E12" s="10"/>
    </row>
    <row r="13" spans="1:6">
      <c r="A13" s="10" t="s">
        <v>21</v>
      </c>
      <c r="B13" s="10"/>
      <c r="C13" s="11" t="s">
        <v>16</v>
      </c>
    </row>
    <row r="14" spans="1:6">
      <c r="A14" s="10"/>
      <c r="B14" s="10"/>
      <c r="C14" s="10"/>
    </row>
    <row r="15" spans="1:6">
      <c r="A15" s="17" t="s">
        <v>20</v>
      </c>
      <c r="B15" s="10"/>
      <c r="C15" s="18">
        <f ca="1">(C7+C11)+(C8+C12)*INT(MAX(F21:F3533))</f>
        <v>59964.362667387672</v>
      </c>
      <c r="E15" s="19" t="s">
        <v>61</v>
      </c>
      <c r="F15" s="13">
        <v>1</v>
      </c>
    </row>
    <row r="16" spans="1:6">
      <c r="A16" s="21" t="s">
        <v>6</v>
      </c>
      <c r="B16" s="10"/>
      <c r="C16" s="22">
        <f ca="1">+C8+C12</f>
        <v>0.77134637571172537</v>
      </c>
      <c r="E16" s="19" t="s">
        <v>55</v>
      </c>
      <c r="F16" s="20">
        <f ca="1">NOW()+15018.5+$C$5/24</f>
        <v>60170.574334259254</v>
      </c>
    </row>
    <row r="17" spans="1:22" ht="13.5" thickBot="1">
      <c r="A17" s="19" t="s">
        <v>52</v>
      </c>
      <c r="B17" s="10"/>
      <c r="C17" s="10">
        <f>COUNT(C21:C2191)</f>
        <v>113</v>
      </c>
      <c r="E17" s="19" t="s">
        <v>62</v>
      </c>
      <c r="F17" s="20">
        <f ca="1">ROUND(2*(F16-$C$7)/$C$8,0)/2+F15</f>
        <v>27786.5</v>
      </c>
    </row>
    <row r="18" spans="1:22" ht="14.25" thickTop="1" thickBot="1">
      <c r="A18" s="21" t="s">
        <v>7</v>
      </c>
      <c r="B18" s="10"/>
      <c r="C18" s="24">
        <f ca="1">+C15</f>
        <v>59964.362667387672</v>
      </c>
      <c r="D18" s="25">
        <f ca="1">+C16</f>
        <v>0.77134637571172537</v>
      </c>
      <c r="E18" s="19" t="s">
        <v>56</v>
      </c>
      <c r="F18" s="16">
        <f ca="1">ROUND(2*(F16-$C$15)/$C$16,0)/2+F15</f>
        <v>268.5</v>
      </c>
    </row>
    <row r="19" spans="1:22" ht="13.5" thickTop="1">
      <c r="E19" s="19" t="s">
        <v>57</v>
      </c>
      <c r="F19" s="23">
        <f ca="1">+$C$15+$C$16*F18-15018.5-$C$5/24</f>
        <v>45153.365002599603</v>
      </c>
    </row>
    <row r="20" spans="1:22" ht="13.5" thickBot="1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76</v>
      </c>
      <c r="I20" s="7" t="s">
        <v>78</v>
      </c>
      <c r="J20" s="7" t="s">
        <v>73</v>
      </c>
      <c r="K20" s="7" t="s">
        <v>71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6" t="s">
        <v>387</v>
      </c>
    </row>
    <row r="21" spans="1:22">
      <c r="A21" s="61" t="s">
        <v>86</v>
      </c>
      <c r="B21" s="62" t="s">
        <v>44</v>
      </c>
      <c r="C21" s="61">
        <v>26351.373</v>
      </c>
      <c r="D21" s="61" t="s">
        <v>78</v>
      </c>
      <c r="E21" s="35">
        <f t="shared" ref="E21:E52" si="0">+(C21-C$7)/C$8</f>
        <v>-16059.026886479594</v>
      </c>
      <c r="F21" s="28">
        <f t="shared" ref="F21:F52" si="1">ROUND(2*E21,0)/2</f>
        <v>-16059</v>
      </c>
      <c r="G21" s="28">
        <f t="shared" ref="G21:G51" si="2">+C21-(C$7+F21*C$8)</f>
        <v>-2.0738799998071045E-2</v>
      </c>
      <c r="H21" s="28"/>
      <c r="I21" s="28">
        <f t="shared" ref="I21:I50" si="3">+G21</f>
        <v>-2.0738799998071045E-2</v>
      </c>
      <c r="K21" s="28"/>
      <c r="L21" s="28"/>
      <c r="M21" s="28"/>
      <c r="O21" s="28">
        <f t="shared" ref="O21:O52" ca="1" si="4">+C$11+C$12*F21</f>
        <v>7.9141978151194455E-3</v>
      </c>
      <c r="P21" s="28"/>
      <c r="Q21" s="31">
        <f t="shared" ref="Q21:Q52" si="5">+C21-15018.5</f>
        <v>11332.873</v>
      </c>
      <c r="S21" s="28"/>
      <c r="T21" s="28"/>
      <c r="U21" s="28"/>
      <c r="V21" s="28"/>
    </row>
    <row r="22" spans="1:22">
      <c r="A22" s="61" t="s">
        <v>86</v>
      </c>
      <c r="B22" s="62" t="s">
        <v>44</v>
      </c>
      <c r="C22" s="61">
        <v>26365.288</v>
      </c>
      <c r="D22" s="61" t="s">
        <v>78</v>
      </c>
      <c r="E22" s="35">
        <f t="shared" si="0"/>
        <v>-16040.987011289859</v>
      </c>
      <c r="F22" s="28">
        <f t="shared" si="1"/>
        <v>-16041</v>
      </c>
      <c r="G22" s="28">
        <f t="shared" si="2"/>
        <v>1.001880000330857E-2</v>
      </c>
      <c r="H22" s="28"/>
      <c r="I22" s="28">
        <f t="shared" si="3"/>
        <v>1.001880000330857E-2</v>
      </c>
      <c r="K22" s="28"/>
      <c r="L22" s="28"/>
      <c r="M22" s="28"/>
      <c r="O22" s="28">
        <f t="shared" ca="1" si="4"/>
        <v>7.9065606261769002E-3</v>
      </c>
      <c r="P22" s="28"/>
      <c r="Q22" s="31">
        <f t="shared" si="5"/>
        <v>11346.788</v>
      </c>
      <c r="S22" s="28"/>
      <c r="T22" s="28"/>
      <c r="U22" s="28"/>
      <c r="V22" s="28"/>
    </row>
    <row r="23" spans="1:22">
      <c r="A23" s="61" t="s">
        <v>86</v>
      </c>
      <c r="B23" s="62" t="s">
        <v>44</v>
      </c>
      <c r="C23" s="61">
        <v>26631.402999999998</v>
      </c>
      <c r="D23" s="61" t="s">
        <v>78</v>
      </c>
      <c r="E23" s="35">
        <f t="shared" si="0"/>
        <v>-15695.986552352326</v>
      </c>
      <c r="F23" s="28">
        <f t="shared" si="1"/>
        <v>-15696</v>
      </c>
      <c r="G23" s="28">
        <f t="shared" si="2"/>
        <v>1.0372800003096927E-2</v>
      </c>
      <c r="H23" s="28"/>
      <c r="I23" s="28">
        <f t="shared" si="3"/>
        <v>1.0372800003096927E-2</v>
      </c>
      <c r="K23" s="28"/>
      <c r="L23" s="28"/>
      <c r="M23" s="28"/>
      <c r="O23" s="28">
        <f t="shared" ca="1" si="4"/>
        <v>7.7601811714447652E-3</v>
      </c>
      <c r="P23" s="28"/>
      <c r="Q23" s="31">
        <f t="shared" si="5"/>
        <v>11612.902999999998</v>
      </c>
      <c r="S23" s="28"/>
      <c r="T23" s="28"/>
      <c r="U23" s="28"/>
      <c r="V23" s="28"/>
    </row>
    <row r="24" spans="1:22">
      <c r="A24" s="61" t="s">
        <v>86</v>
      </c>
      <c r="B24" s="62" t="s">
        <v>44</v>
      </c>
      <c r="C24" s="61">
        <v>26654.534</v>
      </c>
      <c r="D24" s="61" t="s">
        <v>78</v>
      </c>
      <c r="E24" s="35">
        <f t="shared" si="0"/>
        <v>-15665.998744015011</v>
      </c>
      <c r="F24" s="28">
        <f t="shared" si="1"/>
        <v>-15666</v>
      </c>
      <c r="G24" s="28">
        <f t="shared" si="2"/>
        <v>9.6880000273813494E-4</v>
      </c>
      <c r="H24" s="28"/>
      <c r="I24" s="28">
        <f t="shared" si="3"/>
        <v>9.6880000273813494E-4</v>
      </c>
      <c r="K24" s="28"/>
      <c r="L24" s="28"/>
      <c r="M24" s="28"/>
      <c r="O24" s="28">
        <f t="shared" ca="1" si="4"/>
        <v>7.7474525232071878E-3</v>
      </c>
      <c r="P24" s="28"/>
      <c r="Q24" s="31">
        <f t="shared" si="5"/>
        <v>11636.034</v>
      </c>
      <c r="S24" s="28"/>
      <c r="T24" s="28"/>
      <c r="U24" s="28"/>
      <c r="V24" s="28"/>
    </row>
    <row r="25" spans="1:22">
      <c r="A25" s="61" t="s">
        <v>86</v>
      </c>
      <c r="B25" s="62" t="s">
        <v>44</v>
      </c>
      <c r="C25" s="61">
        <v>27039.437999999998</v>
      </c>
      <c r="D25" s="61" t="s">
        <v>78</v>
      </c>
      <c r="E25" s="35">
        <f t="shared" si="0"/>
        <v>-15166.99622011785</v>
      </c>
      <c r="F25" s="28">
        <f t="shared" si="1"/>
        <v>-15167</v>
      </c>
      <c r="G25" s="28">
        <f t="shared" si="2"/>
        <v>2.9155999982322101E-3</v>
      </c>
      <c r="H25" s="28"/>
      <c r="I25" s="28">
        <f t="shared" si="3"/>
        <v>2.9155999982322101E-3</v>
      </c>
      <c r="K25" s="28"/>
      <c r="L25" s="28"/>
      <c r="M25" s="28"/>
      <c r="O25" s="28">
        <f t="shared" ca="1" si="4"/>
        <v>7.5357326741888253E-3</v>
      </c>
      <c r="P25" s="28"/>
      <c r="Q25" s="31">
        <f t="shared" si="5"/>
        <v>12020.937999999998</v>
      </c>
      <c r="S25" s="28"/>
      <c r="T25" s="28"/>
      <c r="U25" s="28"/>
      <c r="V25" s="28"/>
    </row>
    <row r="26" spans="1:22">
      <c r="A26" s="61" t="s">
        <v>86</v>
      </c>
      <c r="B26" s="62" t="s">
        <v>44</v>
      </c>
      <c r="C26" s="61">
        <v>27060.243999999999</v>
      </c>
      <c r="D26" s="61" t="s">
        <v>78</v>
      </c>
      <c r="E26" s="35">
        <f t="shared" si="0"/>
        <v>-15140.022620175514</v>
      </c>
      <c r="F26" s="28">
        <f t="shared" si="1"/>
        <v>-15140</v>
      </c>
      <c r="G26" s="28">
        <f t="shared" si="2"/>
        <v>-1.7447999998694286E-2</v>
      </c>
      <c r="H26" s="28"/>
      <c r="I26" s="28">
        <f t="shared" si="3"/>
        <v>-1.7447999998694286E-2</v>
      </c>
      <c r="K26" s="28"/>
      <c r="L26" s="28"/>
      <c r="M26" s="28"/>
      <c r="O26" s="28">
        <f t="shared" ca="1" si="4"/>
        <v>7.5242768907750057E-3</v>
      </c>
      <c r="P26" s="28"/>
      <c r="Q26" s="31">
        <f t="shared" si="5"/>
        <v>12041.743999999999</v>
      </c>
      <c r="S26" s="28"/>
      <c r="T26" s="28"/>
      <c r="U26" s="28"/>
      <c r="V26" s="28"/>
    </row>
    <row r="27" spans="1:22">
      <c r="A27" s="61" t="s">
        <v>86</v>
      </c>
      <c r="B27" s="62" t="s">
        <v>44</v>
      </c>
      <c r="C27" s="61">
        <v>27396.575000000001</v>
      </c>
      <c r="D27" s="61" t="s">
        <v>78</v>
      </c>
      <c r="E27" s="35">
        <f t="shared" si="0"/>
        <v>-14703.9917712759</v>
      </c>
      <c r="F27" s="28">
        <f t="shared" si="1"/>
        <v>-14704</v>
      </c>
      <c r="G27" s="28">
        <f t="shared" si="2"/>
        <v>6.347200003801845E-3</v>
      </c>
      <c r="H27" s="28"/>
      <c r="I27" s="28">
        <f t="shared" si="3"/>
        <v>6.347200003801845E-3</v>
      </c>
      <c r="K27" s="28"/>
      <c r="L27" s="28"/>
      <c r="M27" s="28"/>
      <c r="O27" s="28">
        <f t="shared" ca="1" si="4"/>
        <v>7.339287203055554E-3</v>
      </c>
      <c r="P27" s="28"/>
      <c r="Q27" s="31">
        <f t="shared" si="5"/>
        <v>12378.075000000001</v>
      </c>
      <c r="S27" s="28"/>
      <c r="T27" s="28"/>
      <c r="U27" s="28"/>
      <c r="V27" s="28"/>
    </row>
    <row r="28" spans="1:22">
      <c r="A28" s="61" t="s">
        <v>86</v>
      </c>
      <c r="B28" s="62" t="s">
        <v>44</v>
      </c>
      <c r="C28" s="61">
        <v>27505.308000000001</v>
      </c>
      <c r="D28" s="61" t="s">
        <v>78</v>
      </c>
      <c r="E28" s="35">
        <f t="shared" si="0"/>
        <v>-14563.0266437872</v>
      </c>
      <c r="F28" s="28">
        <f t="shared" si="1"/>
        <v>-14563</v>
      </c>
      <c r="G28" s="28">
        <f t="shared" si="2"/>
        <v>-2.0551599995087599E-2</v>
      </c>
      <c r="H28" s="28"/>
      <c r="I28" s="28">
        <f t="shared" si="3"/>
        <v>-2.0551599995087599E-2</v>
      </c>
      <c r="K28" s="28"/>
      <c r="L28" s="28"/>
      <c r="M28" s="28"/>
      <c r="O28" s="28">
        <f t="shared" ca="1" si="4"/>
        <v>7.2794625563389424E-3</v>
      </c>
      <c r="P28" s="28"/>
      <c r="Q28" s="31">
        <f t="shared" si="5"/>
        <v>12486.808000000001</v>
      </c>
      <c r="S28" s="28"/>
      <c r="T28" s="28"/>
      <c r="U28" s="28"/>
      <c r="V28" s="28"/>
    </row>
    <row r="29" spans="1:22">
      <c r="A29" s="61" t="s">
        <v>86</v>
      </c>
      <c r="B29" s="62" t="s">
        <v>44</v>
      </c>
      <c r="C29" s="61">
        <v>27505.348999999998</v>
      </c>
      <c r="D29" s="61" t="s">
        <v>78</v>
      </c>
      <c r="E29" s="35">
        <f t="shared" si="0"/>
        <v>-14562.973490004755</v>
      </c>
      <c r="F29" s="28">
        <f t="shared" si="1"/>
        <v>-14563</v>
      </c>
      <c r="G29" s="28">
        <f t="shared" si="2"/>
        <v>2.0448400002351264E-2</v>
      </c>
      <c r="H29" s="28"/>
      <c r="I29" s="28">
        <f t="shared" si="3"/>
        <v>2.0448400002351264E-2</v>
      </c>
      <c r="K29" s="28"/>
      <c r="L29" s="28"/>
      <c r="M29" s="28"/>
      <c r="O29" s="28">
        <f t="shared" ca="1" si="4"/>
        <v>7.2794625563389424E-3</v>
      </c>
      <c r="P29" s="28"/>
      <c r="Q29" s="31">
        <f t="shared" si="5"/>
        <v>12486.848999999998</v>
      </c>
      <c r="S29" s="28"/>
      <c r="T29" s="28"/>
      <c r="U29" s="28"/>
      <c r="V29" s="28"/>
    </row>
    <row r="30" spans="1:22">
      <c r="A30" s="61" t="s">
        <v>86</v>
      </c>
      <c r="B30" s="62" t="s">
        <v>44</v>
      </c>
      <c r="C30" s="61">
        <v>27754.458999999999</v>
      </c>
      <c r="D30" s="61" t="s">
        <v>78</v>
      </c>
      <c r="E30" s="35">
        <f t="shared" si="0"/>
        <v>-14240.018886446405</v>
      </c>
      <c r="F30" s="28">
        <f t="shared" si="1"/>
        <v>-14240</v>
      </c>
      <c r="G30" s="28">
        <f t="shared" si="2"/>
        <v>-1.4567999998689629E-2</v>
      </c>
      <c r="H30" s="28"/>
      <c r="I30" s="28">
        <f t="shared" si="3"/>
        <v>-1.4567999998689629E-2</v>
      </c>
      <c r="K30" s="28"/>
      <c r="L30" s="28"/>
      <c r="M30" s="28"/>
      <c r="O30" s="28">
        <f t="shared" ca="1" si="4"/>
        <v>7.1424174436476974E-3</v>
      </c>
      <c r="P30" s="28"/>
      <c r="Q30" s="31">
        <f t="shared" si="5"/>
        <v>12735.958999999999</v>
      </c>
      <c r="S30" s="28"/>
      <c r="T30" s="28"/>
      <c r="U30" s="28"/>
      <c r="V30" s="28"/>
    </row>
    <row r="31" spans="1:22">
      <c r="A31" s="61" t="s">
        <v>86</v>
      </c>
      <c r="B31" s="62" t="s">
        <v>44</v>
      </c>
      <c r="C31" s="61">
        <v>28108.521000000001</v>
      </c>
      <c r="D31" s="61" t="s">
        <v>78</v>
      </c>
      <c r="E31" s="35">
        <f t="shared" si="0"/>
        <v>-13781.000971288138</v>
      </c>
      <c r="F31" s="28">
        <f t="shared" si="1"/>
        <v>-13781</v>
      </c>
      <c r="G31" s="28">
        <f t="shared" si="2"/>
        <v>-7.4919999678968452E-4</v>
      </c>
      <c r="H31" s="28"/>
      <c r="I31" s="28">
        <f t="shared" si="3"/>
        <v>-7.4919999678968452E-4</v>
      </c>
      <c r="K31" s="28"/>
      <c r="L31" s="28"/>
      <c r="M31" s="28"/>
      <c r="O31" s="28">
        <f t="shared" ca="1" si="4"/>
        <v>6.9476691256127703E-3</v>
      </c>
      <c r="P31" s="28"/>
      <c r="Q31" s="31">
        <f t="shared" si="5"/>
        <v>13090.021000000001</v>
      </c>
      <c r="S31" s="28"/>
      <c r="T31" s="28"/>
      <c r="U31" s="28"/>
      <c r="V31" s="28"/>
    </row>
    <row r="32" spans="1:22">
      <c r="A32" s="61" t="s">
        <v>86</v>
      </c>
      <c r="B32" s="62" t="s">
        <v>44</v>
      </c>
      <c r="C32" s="61">
        <v>28108.542000000001</v>
      </c>
      <c r="D32" s="61" t="s">
        <v>78</v>
      </c>
      <c r="E32" s="35">
        <f t="shared" si="0"/>
        <v>-13780.973746180052</v>
      </c>
      <c r="F32" s="28">
        <f t="shared" si="1"/>
        <v>-13781</v>
      </c>
      <c r="G32" s="28">
        <f t="shared" si="2"/>
        <v>2.02508000038506E-2</v>
      </c>
      <c r="H32" s="28"/>
      <c r="I32" s="28">
        <f t="shared" si="3"/>
        <v>2.02508000038506E-2</v>
      </c>
      <c r="K32" s="28"/>
      <c r="L32" s="28"/>
      <c r="M32" s="28"/>
      <c r="O32" s="28">
        <f t="shared" ca="1" si="4"/>
        <v>6.9476691256127703E-3</v>
      </c>
      <c r="P32" s="28"/>
      <c r="Q32" s="31">
        <f t="shared" si="5"/>
        <v>13090.042000000001</v>
      </c>
      <c r="S32" s="28"/>
      <c r="T32" s="28"/>
      <c r="U32" s="28"/>
      <c r="V32" s="28"/>
    </row>
    <row r="33" spans="1:22">
      <c r="A33" s="61" t="s">
        <v>86</v>
      </c>
      <c r="B33" s="62" t="s">
        <v>44</v>
      </c>
      <c r="C33" s="61">
        <v>28210.351999999999</v>
      </c>
      <c r="D33" s="61" t="s">
        <v>78</v>
      </c>
      <c r="E33" s="35">
        <f t="shared" si="0"/>
        <v>-13648.983829322944</v>
      </c>
      <c r="F33" s="28">
        <f t="shared" si="1"/>
        <v>-13649</v>
      </c>
      <c r="G33" s="28">
        <f t="shared" si="2"/>
        <v>1.2473200004023965E-2</v>
      </c>
      <c r="H33" s="28"/>
      <c r="I33" s="28">
        <f t="shared" si="3"/>
        <v>1.2473200004023965E-2</v>
      </c>
      <c r="K33" s="28"/>
      <c r="L33" s="28"/>
      <c r="M33" s="28"/>
      <c r="O33" s="28">
        <f t="shared" ca="1" si="4"/>
        <v>6.8916630733674321E-3</v>
      </c>
      <c r="P33" s="28"/>
      <c r="Q33" s="31">
        <f t="shared" si="5"/>
        <v>13191.851999999999</v>
      </c>
      <c r="S33" s="28"/>
      <c r="T33" s="28"/>
      <c r="U33" s="28"/>
      <c r="V33" s="28"/>
    </row>
    <row r="34" spans="1:22">
      <c r="A34" s="61" t="s">
        <v>86</v>
      </c>
      <c r="B34" s="62" t="s">
        <v>44</v>
      </c>
      <c r="C34" s="61">
        <v>28962.382000000001</v>
      </c>
      <c r="D34" s="61" t="s">
        <v>78</v>
      </c>
      <c r="E34" s="35">
        <f t="shared" si="0"/>
        <v>-12674.026780172026</v>
      </c>
      <c r="F34" s="28">
        <f t="shared" si="1"/>
        <v>-12674</v>
      </c>
      <c r="G34" s="28">
        <f t="shared" si="2"/>
        <v>-2.0656799995776964E-2</v>
      </c>
      <c r="H34" s="28"/>
      <c r="I34" s="28">
        <f t="shared" si="3"/>
        <v>-2.0656799995776964E-2</v>
      </c>
      <c r="K34" s="28"/>
      <c r="L34" s="28"/>
      <c r="M34" s="28"/>
      <c r="O34" s="28">
        <f t="shared" ca="1" si="4"/>
        <v>6.4779820056461816E-3</v>
      </c>
      <c r="P34" s="28"/>
      <c r="Q34" s="31">
        <f t="shared" si="5"/>
        <v>13943.882000000001</v>
      </c>
      <c r="S34" s="28"/>
      <c r="T34" s="28"/>
      <c r="U34" s="28"/>
      <c r="V34" s="28"/>
    </row>
    <row r="35" spans="1:22">
      <c r="A35" s="61" t="s">
        <v>86</v>
      </c>
      <c r="B35" s="62" t="s">
        <v>44</v>
      </c>
      <c r="C35" s="61">
        <v>29023.358</v>
      </c>
      <c r="D35" s="61" t="s">
        <v>78</v>
      </c>
      <c r="E35" s="35">
        <f t="shared" si="0"/>
        <v>-12594.97543776677</v>
      </c>
      <c r="F35" s="28">
        <f t="shared" si="1"/>
        <v>-12595</v>
      </c>
      <c r="G35" s="28">
        <f t="shared" si="2"/>
        <v>1.8946000003779773E-2</v>
      </c>
      <c r="H35" s="28"/>
      <c r="I35" s="28">
        <f t="shared" si="3"/>
        <v>1.8946000003779773E-2</v>
      </c>
      <c r="K35" s="28"/>
      <c r="L35" s="28"/>
      <c r="M35" s="28"/>
      <c r="O35" s="28">
        <f t="shared" ca="1" si="4"/>
        <v>6.4444632319538954E-3</v>
      </c>
      <c r="P35" s="28"/>
      <c r="Q35" s="31">
        <f t="shared" si="5"/>
        <v>14004.858</v>
      </c>
      <c r="S35" s="28"/>
      <c r="T35" s="28"/>
      <c r="U35" s="28"/>
      <c r="V35" s="28"/>
    </row>
    <row r="36" spans="1:22">
      <c r="A36" s="61" t="s">
        <v>86</v>
      </c>
      <c r="B36" s="62" t="s">
        <v>44</v>
      </c>
      <c r="C36" s="61">
        <v>29167.584999999999</v>
      </c>
      <c r="D36" s="61" t="s">
        <v>78</v>
      </c>
      <c r="E36" s="35">
        <f t="shared" si="0"/>
        <v>-12407.994691881782</v>
      </c>
      <c r="F36" s="28">
        <f t="shared" si="1"/>
        <v>-12408</v>
      </c>
      <c r="G36" s="28">
        <f t="shared" si="2"/>
        <v>4.0943999993032776E-3</v>
      </c>
      <c r="H36" s="28"/>
      <c r="I36" s="28">
        <f t="shared" si="3"/>
        <v>4.0943999993032776E-3</v>
      </c>
      <c r="K36" s="28"/>
      <c r="L36" s="28"/>
      <c r="M36" s="28"/>
      <c r="O36" s="28">
        <f t="shared" ca="1" si="4"/>
        <v>6.3651213246063328E-3</v>
      </c>
      <c r="P36" s="28"/>
      <c r="Q36" s="31">
        <f t="shared" si="5"/>
        <v>14149.084999999999</v>
      </c>
      <c r="S36" s="28"/>
      <c r="T36" s="28"/>
      <c r="U36" s="28"/>
      <c r="V36" s="28"/>
    </row>
    <row r="37" spans="1:22">
      <c r="A37" s="61" t="s">
        <v>86</v>
      </c>
      <c r="B37" s="62" t="s">
        <v>44</v>
      </c>
      <c r="C37" s="61">
        <v>29303.328000000001</v>
      </c>
      <c r="D37" s="61" t="s">
        <v>78</v>
      </c>
      <c r="E37" s="35">
        <f t="shared" si="0"/>
        <v>-12232.012889662596</v>
      </c>
      <c r="F37" s="28">
        <f t="shared" si="1"/>
        <v>-12232</v>
      </c>
      <c r="G37" s="28">
        <f t="shared" si="2"/>
        <v>-9.9423999963619281E-3</v>
      </c>
      <c r="H37" s="28"/>
      <c r="I37" s="28">
        <f t="shared" si="3"/>
        <v>-9.9423999963619281E-3</v>
      </c>
      <c r="K37" s="28"/>
      <c r="L37" s="28"/>
      <c r="M37" s="28"/>
      <c r="O37" s="28">
        <f t="shared" ca="1" si="4"/>
        <v>6.2904465882792143E-3</v>
      </c>
      <c r="P37" s="28"/>
      <c r="Q37" s="31">
        <f t="shared" si="5"/>
        <v>14284.828000000001</v>
      </c>
      <c r="S37" s="28"/>
      <c r="T37" s="28"/>
      <c r="U37" s="28"/>
      <c r="V37" s="28"/>
    </row>
    <row r="38" spans="1:22">
      <c r="A38" s="61" t="s">
        <v>86</v>
      </c>
      <c r="B38" s="62" t="s">
        <v>44</v>
      </c>
      <c r="C38" s="61">
        <v>29303.348999999998</v>
      </c>
      <c r="D38" s="61" t="s">
        <v>78</v>
      </c>
      <c r="E38" s="35">
        <f t="shared" si="0"/>
        <v>-12231.985664554515</v>
      </c>
      <c r="F38" s="28">
        <f t="shared" si="1"/>
        <v>-12232</v>
      </c>
      <c r="G38" s="28">
        <f t="shared" si="2"/>
        <v>1.1057600000640377E-2</v>
      </c>
      <c r="H38" s="28"/>
      <c r="I38" s="28">
        <f t="shared" si="3"/>
        <v>1.1057600000640377E-2</v>
      </c>
      <c r="K38" s="28"/>
      <c r="L38" s="28"/>
      <c r="M38" s="28"/>
      <c r="O38" s="28">
        <f t="shared" ca="1" si="4"/>
        <v>6.2904465882792143E-3</v>
      </c>
      <c r="P38" s="28"/>
      <c r="Q38" s="31">
        <f t="shared" si="5"/>
        <v>14284.848999999998</v>
      </c>
      <c r="S38" s="28"/>
      <c r="T38" s="28"/>
      <c r="U38" s="28"/>
      <c r="V38" s="28"/>
    </row>
    <row r="39" spans="1:22">
      <c r="A39" s="61" t="s">
        <v>86</v>
      </c>
      <c r="B39" s="62" t="s">
        <v>44</v>
      </c>
      <c r="C39" s="61">
        <v>29367.338</v>
      </c>
      <c r="D39" s="61" t="s">
        <v>78</v>
      </c>
      <c r="E39" s="35">
        <f t="shared" si="0"/>
        <v>-12149.028167356108</v>
      </c>
      <c r="F39" s="28">
        <f t="shared" si="1"/>
        <v>-12149</v>
      </c>
      <c r="G39" s="28">
        <f t="shared" si="2"/>
        <v>-2.1726799997850321E-2</v>
      </c>
      <c r="H39" s="28"/>
      <c r="I39" s="28">
        <f t="shared" si="3"/>
        <v>-2.1726799997850321E-2</v>
      </c>
      <c r="K39" s="28"/>
      <c r="L39" s="28"/>
      <c r="M39" s="28"/>
      <c r="O39" s="28">
        <f t="shared" ca="1" si="4"/>
        <v>6.2552306614885849E-3</v>
      </c>
      <c r="P39" s="28"/>
      <c r="Q39" s="31">
        <f t="shared" si="5"/>
        <v>14348.838</v>
      </c>
      <c r="S39" s="28"/>
      <c r="T39" s="28"/>
      <c r="U39" s="28"/>
      <c r="V39" s="28"/>
    </row>
    <row r="40" spans="1:22">
      <c r="A40" s="61" t="s">
        <v>86</v>
      </c>
      <c r="B40" s="62" t="s">
        <v>44</v>
      </c>
      <c r="C40" s="61">
        <v>36603.341</v>
      </c>
      <c r="D40" s="61" t="s">
        <v>78</v>
      </c>
      <c r="E40" s="35">
        <f t="shared" si="0"/>
        <v>-2768.0298926500986</v>
      </c>
      <c r="F40" s="28">
        <f t="shared" si="1"/>
        <v>-2768</v>
      </c>
      <c r="G40" s="28">
        <f t="shared" si="2"/>
        <v>-2.3057599995809142E-2</v>
      </c>
      <c r="H40" s="28"/>
      <c r="I40" s="28">
        <f t="shared" si="3"/>
        <v>-2.3057599995809142E-2</v>
      </c>
      <c r="K40" s="28"/>
      <c r="L40" s="28"/>
      <c r="M40" s="28"/>
      <c r="O40" s="28">
        <f t="shared" ca="1" si="4"/>
        <v>2.2749823575982761E-3</v>
      </c>
      <c r="P40" s="28"/>
      <c r="Q40" s="31">
        <f t="shared" si="5"/>
        <v>21584.841</v>
      </c>
      <c r="S40" s="28"/>
      <c r="T40" s="28"/>
      <c r="U40" s="28"/>
      <c r="V40" s="28"/>
    </row>
    <row r="41" spans="1:22">
      <c r="A41" s="61" t="s">
        <v>86</v>
      </c>
      <c r="B41" s="62" t="s">
        <v>44</v>
      </c>
      <c r="C41" s="61">
        <v>36603.385999999999</v>
      </c>
      <c r="D41" s="61" t="s">
        <v>78</v>
      </c>
      <c r="E41" s="35">
        <f t="shared" si="0"/>
        <v>-2767.9715531327788</v>
      </c>
      <c r="F41" s="28">
        <f t="shared" si="1"/>
        <v>-2768</v>
      </c>
      <c r="G41" s="28">
        <f t="shared" si="2"/>
        <v>2.1942400002444629E-2</v>
      </c>
      <c r="H41" s="28"/>
      <c r="I41" s="28">
        <f t="shared" si="3"/>
        <v>2.1942400002444629E-2</v>
      </c>
      <c r="K41" s="28"/>
      <c r="L41" s="28"/>
      <c r="M41" s="28"/>
      <c r="O41" s="28">
        <f t="shared" ca="1" si="4"/>
        <v>2.2749823575982761E-3</v>
      </c>
      <c r="P41" s="28"/>
      <c r="Q41" s="31">
        <f t="shared" si="5"/>
        <v>21584.885999999999</v>
      </c>
      <c r="S41" s="28"/>
      <c r="T41" s="28"/>
      <c r="U41" s="28"/>
      <c r="V41" s="28"/>
    </row>
    <row r="42" spans="1:22">
      <c r="A42" s="61" t="s">
        <v>86</v>
      </c>
      <c r="B42" s="62" t="s">
        <v>44</v>
      </c>
      <c r="C42" s="61">
        <v>36613.358</v>
      </c>
      <c r="D42" s="61" t="s">
        <v>78</v>
      </c>
      <c r="E42" s="35">
        <f t="shared" si="0"/>
        <v>-2755.0435160941838</v>
      </c>
      <c r="F42" s="28">
        <f t="shared" si="1"/>
        <v>-2755</v>
      </c>
      <c r="G42" s="28">
        <f t="shared" si="2"/>
        <v>-3.3565999998245388E-2</v>
      </c>
      <c r="H42" s="28"/>
      <c r="I42" s="28">
        <f t="shared" si="3"/>
        <v>-3.3565999998245388E-2</v>
      </c>
      <c r="K42" s="28"/>
      <c r="L42" s="28"/>
      <c r="M42" s="28"/>
      <c r="O42" s="28">
        <f t="shared" ca="1" si="4"/>
        <v>2.2694666100286595E-3</v>
      </c>
      <c r="P42" s="28"/>
      <c r="Q42" s="31">
        <f t="shared" si="5"/>
        <v>21594.858</v>
      </c>
      <c r="S42" s="28"/>
      <c r="T42" s="28"/>
      <c r="U42" s="28"/>
      <c r="V42" s="28"/>
    </row>
    <row r="43" spans="1:22">
      <c r="A43" s="61" t="s">
        <v>86</v>
      </c>
      <c r="B43" s="62" t="s">
        <v>44</v>
      </c>
      <c r="C43" s="61">
        <v>36630.332999999999</v>
      </c>
      <c r="D43" s="61" t="s">
        <v>78</v>
      </c>
      <c r="E43" s="35">
        <f t="shared" si="0"/>
        <v>-2733.0365537265452</v>
      </c>
      <c r="F43" s="28">
        <f t="shared" si="1"/>
        <v>-2733</v>
      </c>
      <c r="G43" s="28">
        <f t="shared" si="2"/>
        <v>-2.8195599996251985E-2</v>
      </c>
      <c r="H43" s="28"/>
      <c r="I43" s="28">
        <f t="shared" si="3"/>
        <v>-2.8195599996251985E-2</v>
      </c>
      <c r="K43" s="28"/>
      <c r="L43" s="28"/>
      <c r="M43" s="28"/>
      <c r="O43" s="28">
        <f t="shared" ca="1" si="4"/>
        <v>2.2601322679877698E-3</v>
      </c>
      <c r="P43" s="28"/>
      <c r="Q43" s="31">
        <f t="shared" si="5"/>
        <v>21611.832999999999</v>
      </c>
      <c r="S43" s="28"/>
      <c r="T43" s="28"/>
      <c r="U43" s="28"/>
      <c r="V43" s="28"/>
    </row>
    <row r="44" spans="1:22">
      <c r="A44" s="61" t="s">
        <v>86</v>
      </c>
      <c r="B44" s="62" t="s">
        <v>44</v>
      </c>
      <c r="C44" s="61">
        <v>36637.298999999999</v>
      </c>
      <c r="D44" s="61" t="s">
        <v>78</v>
      </c>
      <c r="E44" s="35">
        <f t="shared" si="0"/>
        <v>-2724.005596445073</v>
      </c>
      <c r="F44" s="28">
        <f t="shared" si="1"/>
        <v>-2724</v>
      </c>
      <c r="G44" s="28">
        <f t="shared" si="2"/>
        <v>-4.316799997468479E-3</v>
      </c>
      <c r="H44" s="28"/>
      <c r="I44" s="28">
        <f t="shared" si="3"/>
        <v>-4.316799997468479E-3</v>
      </c>
      <c r="K44" s="28"/>
      <c r="L44" s="28"/>
      <c r="M44" s="28"/>
      <c r="O44" s="28">
        <f t="shared" ca="1" si="4"/>
        <v>2.2563136735164967E-3</v>
      </c>
      <c r="P44" s="28"/>
      <c r="Q44" s="31">
        <f t="shared" si="5"/>
        <v>21618.798999999999</v>
      </c>
      <c r="S44" s="28"/>
      <c r="T44" s="28"/>
      <c r="U44" s="28"/>
      <c r="V44" s="28"/>
    </row>
    <row r="45" spans="1:22">
      <c r="A45" s="61" t="s">
        <v>86</v>
      </c>
      <c r="B45" s="62" t="s">
        <v>44</v>
      </c>
      <c r="C45" s="61">
        <v>37318.377999999997</v>
      </c>
      <c r="D45" s="61" t="s">
        <v>78</v>
      </c>
      <c r="E45" s="35">
        <f t="shared" si="0"/>
        <v>-1841.0318160391676</v>
      </c>
      <c r="F45" s="28">
        <f t="shared" si="1"/>
        <v>-1841</v>
      </c>
      <c r="G45" s="28">
        <f t="shared" si="2"/>
        <v>-2.4541200000385288E-2</v>
      </c>
      <c r="H45" s="28"/>
      <c r="I45" s="28">
        <f t="shared" si="3"/>
        <v>-2.4541200000385288E-2</v>
      </c>
      <c r="K45" s="28"/>
      <c r="L45" s="28"/>
      <c r="M45" s="28"/>
      <c r="O45" s="28">
        <f t="shared" ca="1" si="4"/>
        <v>1.8816671270571487E-3</v>
      </c>
      <c r="P45" s="28"/>
      <c r="Q45" s="31">
        <f t="shared" si="5"/>
        <v>22299.877999999997</v>
      </c>
      <c r="S45" s="28"/>
      <c r="T45" s="28"/>
      <c r="U45" s="28"/>
      <c r="V45" s="28"/>
    </row>
    <row r="46" spans="1:22">
      <c r="A46" s="61" t="s">
        <v>86</v>
      </c>
      <c r="B46" s="62" t="s">
        <v>44</v>
      </c>
      <c r="C46" s="61">
        <v>37318.428</v>
      </c>
      <c r="D46" s="61" t="s">
        <v>78</v>
      </c>
      <c r="E46" s="35">
        <f t="shared" si="0"/>
        <v>-1840.9669943532501</v>
      </c>
      <c r="F46" s="28">
        <f t="shared" si="1"/>
        <v>-1841</v>
      </c>
      <c r="G46" s="28">
        <f t="shared" si="2"/>
        <v>2.5458800002525095E-2</v>
      </c>
      <c r="H46" s="28"/>
      <c r="I46" s="28">
        <f t="shared" si="3"/>
        <v>2.5458800002525095E-2</v>
      </c>
      <c r="K46" s="28"/>
      <c r="L46" s="28"/>
      <c r="M46" s="28"/>
      <c r="O46" s="28">
        <f t="shared" ca="1" si="4"/>
        <v>1.8816671270571487E-3</v>
      </c>
      <c r="P46" s="28"/>
      <c r="Q46" s="31">
        <f t="shared" si="5"/>
        <v>22299.928</v>
      </c>
      <c r="S46" s="28"/>
      <c r="T46" s="28"/>
      <c r="U46" s="28"/>
      <c r="V46" s="28"/>
    </row>
    <row r="47" spans="1:22">
      <c r="A47" s="61" t="s">
        <v>86</v>
      </c>
      <c r="B47" s="62" t="s">
        <v>44</v>
      </c>
      <c r="C47" s="61">
        <v>37345.377999999997</v>
      </c>
      <c r="D47" s="61" t="s">
        <v>78</v>
      </c>
      <c r="E47" s="35">
        <f t="shared" si="0"/>
        <v>-1806.0281056458657</v>
      </c>
      <c r="F47" s="28">
        <f t="shared" si="1"/>
        <v>-1806</v>
      </c>
      <c r="G47" s="28">
        <f t="shared" si="2"/>
        <v>-2.1679199999198318E-2</v>
      </c>
      <c r="H47" s="28"/>
      <c r="I47" s="28">
        <f t="shared" si="3"/>
        <v>-2.1679199999198318E-2</v>
      </c>
      <c r="K47" s="28"/>
      <c r="L47" s="28"/>
      <c r="M47" s="28"/>
      <c r="O47" s="28">
        <f t="shared" ca="1" si="4"/>
        <v>1.8668170374466424E-3</v>
      </c>
      <c r="P47" s="28"/>
      <c r="Q47" s="31">
        <f t="shared" si="5"/>
        <v>22326.877999999997</v>
      </c>
      <c r="S47" s="28"/>
      <c r="T47" s="28"/>
      <c r="U47" s="28"/>
      <c r="V47" s="28"/>
    </row>
    <row r="48" spans="1:22">
      <c r="A48" s="61" t="s">
        <v>86</v>
      </c>
      <c r="B48" s="62" t="s">
        <v>44</v>
      </c>
      <c r="C48" s="61">
        <v>37696.366999999998</v>
      </c>
      <c r="D48" s="61" t="s">
        <v>78</v>
      </c>
      <c r="E48" s="35">
        <f t="shared" si="0"/>
        <v>-1350.994131303843</v>
      </c>
      <c r="F48" s="28">
        <f t="shared" si="1"/>
        <v>-1351</v>
      </c>
      <c r="G48" s="28">
        <f t="shared" si="2"/>
        <v>4.5268000030773692E-3</v>
      </c>
      <c r="H48" s="28"/>
      <c r="I48" s="28">
        <f t="shared" si="3"/>
        <v>4.5268000030773692E-3</v>
      </c>
      <c r="K48" s="28"/>
      <c r="L48" s="28"/>
      <c r="M48" s="28"/>
      <c r="O48" s="28">
        <f t="shared" ca="1" si="4"/>
        <v>1.6737658725100588E-3</v>
      </c>
      <c r="P48" s="28"/>
      <c r="Q48" s="31">
        <f t="shared" si="5"/>
        <v>22677.866999999998</v>
      </c>
      <c r="S48" s="28"/>
      <c r="T48" s="28"/>
      <c r="U48" s="28"/>
      <c r="V48" s="28"/>
    </row>
    <row r="49" spans="1:22">
      <c r="A49" s="61" t="s">
        <v>86</v>
      </c>
      <c r="B49" s="62" t="s">
        <v>44</v>
      </c>
      <c r="C49" s="61">
        <v>38002.559999999998</v>
      </c>
      <c r="D49" s="61" t="s">
        <v>78</v>
      </c>
      <c r="E49" s="35">
        <f t="shared" si="0"/>
        <v>-954.03520180546525</v>
      </c>
      <c r="F49" s="28">
        <f t="shared" si="1"/>
        <v>-954</v>
      </c>
      <c r="G49" s="28">
        <f t="shared" si="2"/>
        <v>-2.7152800001204014E-2</v>
      </c>
      <c r="H49" s="28"/>
      <c r="I49" s="28">
        <f t="shared" si="3"/>
        <v>-2.7152800001204014E-2</v>
      </c>
      <c r="K49" s="28"/>
      <c r="L49" s="28"/>
      <c r="M49" s="28"/>
      <c r="O49" s="28">
        <f t="shared" ca="1" si="4"/>
        <v>1.5053234274994573E-3</v>
      </c>
      <c r="P49" s="28"/>
      <c r="Q49" s="31">
        <f t="shared" si="5"/>
        <v>22984.059999999998</v>
      </c>
      <c r="S49" s="28"/>
      <c r="T49" s="28"/>
      <c r="U49" s="28"/>
      <c r="V49" s="28"/>
    </row>
    <row r="50" spans="1:22">
      <c r="A50" s="61" t="s">
        <v>86</v>
      </c>
      <c r="B50" s="62" t="s">
        <v>44</v>
      </c>
      <c r="C50" s="61">
        <v>38002.61</v>
      </c>
      <c r="D50" s="61" t="s">
        <v>78</v>
      </c>
      <c r="E50" s="35">
        <f t="shared" si="0"/>
        <v>-953.97038011954794</v>
      </c>
      <c r="F50" s="28">
        <f t="shared" si="1"/>
        <v>-954</v>
      </c>
      <c r="G50" s="28">
        <f t="shared" si="2"/>
        <v>2.2847200001706369E-2</v>
      </c>
      <c r="H50" s="28"/>
      <c r="I50" s="28">
        <f t="shared" si="3"/>
        <v>2.2847200001706369E-2</v>
      </c>
      <c r="K50" s="28"/>
      <c r="L50" s="28"/>
      <c r="M50" s="28"/>
      <c r="O50" s="28">
        <f t="shared" ca="1" si="4"/>
        <v>1.5053234274994573E-3</v>
      </c>
      <c r="P50" s="28"/>
      <c r="Q50" s="31">
        <f t="shared" si="5"/>
        <v>22984.11</v>
      </c>
      <c r="S50" s="28"/>
      <c r="T50" s="28"/>
      <c r="U50" s="28"/>
      <c r="V50" s="28"/>
    </row>
    <row r="51" spans="1:22">
      <c r="A51" s="61" t="s">
        <v>172</v>
      </c>
      <c r="B51" s="62" t="s">
        <v>44</v>
      </c>
      <c r="C51" s="61">
        <v>38706.826300000001</v>
      </c>
      <c r="D51" s="61" t="s">
        <v>78</v>
      </c>
      <c r="E51" s="35">
        <f t="shared" si="0"/>
        <v>-41.000623843901174</v>
      </c>
      <c r="F51" s="28">
        <f t="shared" si="1"/>
        <v>-41</v>
      </c>
      <c r="G51" s="28">
        <f t="shared" si="2"/>
        <v>-4.8119999701157212E-4</v>
      </c>
      <c r="H51" s="28"/>
      <c r="I51" s="28"/>
      <c r="J51" s="28">
        <f>+G51</f>
        <v>-4.8119999701157212E-4</v>
      </c>
      <c r="K51" s="28"/>
      <c r="L51" s="28"/>
      <c r="M51" s="28"/>
      <c r="O51" s="28">
        <f t="shared" ca="1" si="4"/>
        <v>1.1179482328025324E-3</v>
      </c>
      <c r="P51" s="28"/>
      <c r="Q51" s="31">
        <f t="shared" si="5"/>
        <v>23688.326300000001</v>
      </c>
      <c r="S51" s="28"/>
      <c r="T51" s="28"/>
      <c r="U51" s="28"/>
      <c r="V51" s="28"/>
    </row>
    <row r="52" spans="1:22">
      <c r="A52" s="35" t="s">
        <v>14</v>
      </c>
      <c r="B52" s="35"/>
      <c r="C52" s="8">
        <v>38738.451999999997</v>
      </c>
      <c r="D52" s="8" t="s">
        <v>16</v>
      </c>
      <c r="E52" s="28">
        <f t="shared" si="0"/>
        <v>0</v>
      </c>
      <c r="F52" s="28">
        <f t="shared" si="1"/>
        <v>0</v>
      </c>
      <c r="G52" s="28"/>
      <c r="H52" s="30">
        <v>0</v>
      </c>
      <c r="I52" s="28"/>
      <c r="J52" s="28"/>
      <c r="K52" s="28"/>
      <c r="L52" s="28"/>
      <c r="M52" s="28"/>
      <c r="N52" s="28"/>
      <c r="O52" s="28">
        <f t="shared" ca="1" si="4"/>
        <v>1.1005524135445106E-3</v>
      </c>
      <c r="P52" s="28"/>
      <c r="Q52" s="31">
        <f t="shared" si="5"/>
        <v>23719.951999999997</v>
      </c>
      <c r="S52" s="28"/>
      <c r="T52" s="28"/>
      <c r="U52" s="28"/>
      <c r="V52" s="28"/>
    </row>
    <row r="53" spans="1:22">
      <c r="A53" s="61" t="s">
        <v>177</v>
      </c>
      <c r="B53" s="62" t="s">
        <v>44</v>
      </c>
      <c r="C53" s="61">
        <v>38738.4522</v>
      </c>
      <c r="D53" s="61" t="s">
        <v>78</v>
      </c>
      <c r="E53" s="35">
        <f t="shared" ref="E53:E84" si="6">+(C53-C$7)/C$8</f>
        <v>2.5928674653674931E-4</v>
      </c>
      <c r="F53" s="28">
        <f t="shared" ref="F53:F84" si="7">ROUND(2*E53,0)/2</f>
        <v>0</v>
      </c>
      <c r="G53" s="28">
        <f t="shared" ref="G53:G63" si="8">+C53-(C$7+F53*C$8)</f>
        <v>2.0000000222353265E-4</v>
      </c>
      <c r="H53" s="28"/>
      <c r="I53" s="28"/>
      <c r="J53" s="28">
        <f t="shared" ref="J53:J65" si="9">+G53</f>
        <v>2.0000000222353265E-4</v>
      </c>
      <c r="K53" s="28"/>
      <c r="L53" s="28"/>
      <c r="M53" s="28"/>
      <c r="O53" s="28">
        <f t="shared" ref="O53:O72" ca="1" si="10">+C$11+C$12*F53</f>
        <v>1.1005524135445106E-3</v>
      </c>
      <c r="P53" s="28"/>
      <c r="Q53" s="31">
        <f t="shared" ref="Q53:Q84" si="11">+C53-15018.5</f>
        <v>23719.9522</v>
      </c>
      <c r="S53" s="28"/>
      <c r="T53" s="28"/>
      <c r="U53" s="28"/>
      <c r="V53" s="28"/>
    </row>
    <row r="54" spans="1:22">
      <c r="A54" s="61" t="s">
        <v>177</v>
      </c>
      <c r="B54" s="62" t="s">
        <v>44</v>
      </c>
      <c r="C54" s="61">
        <v>38769.306799999998</v>
      </c>
      <c r="D54" s="61" t="s">
        <v>78</v>
      </c>
      <c r="E54" s="35">
        <f t="shared" si="6"/>
        <v>40.001203090491821</v>
      </c>
      <c r="F54" s="28">
        <f t="shared" si="7"/>
        <v>40</v>
      </c>
      <c r="G54" s="28">
        <f t="shared" si="8"/>
        <v>9.2800000129500404E-4</v>
      </c>
      <c r="H54" s="28"/>
      <c r="I54" s="28"/>
      <c r="J54" s="28">
        <f t="shared" si="9"/>
        <v>9.2800000129500404E-4</v>
      </c>
      <c r="K54" s="28"/>
      <c r="L54" s="28"/>
      <c r="M54" s="28"/>
      <c r="O54" s="28">
        <f t="shared" ca="1" si="10"/>
        <v>1.0835808825610746E-3</v>
      </c>
      <c r="P54" s="28"/>
      <c r="Q54" s="31">
        <f t="shared" si="11"/>
        <v>23750.806799999998</v>
      </c>
      <c r="S54" s="28"/>
      <c r="T54" s="28"/>
      <c r="U54" s="28"/>
      <c r="V54" s="28"/>
    </row>
    <row r="55" spans="1:22">
      <c r="A55" s="61" t="s">
        <v>177</v>
      </c>
      <c r="B55" s="62" t="s">
        <v>44</v>
      </c>
      <c r="C55" s="61">
        <v>38785.504000000001</v>
      </c>
      <c r="D55" s="61" t="s">
        <v>78</v>
      </c>
      <c r="E55" s="35">
        <f t="shared" si="6"/>
        <v>60.999799312064717</v>
      </c>
      <c r="F55" s="28">
        <f t="shared" si="7"/>
        <v>61</v>
      </c>
      <c r="G55" s="28">
        <f t="shared" si="8"/>
        <v>-1.5480000001844019E-4</v>
      </c>
      <c r="H55" s="28"/>
      <c r="I55" s="28"/>
      <c r="J55" s="28">
        <f t="shared" si="9"/>
        <v>-1.5480000001844019E-4</v>
      </c>
      <c r="K55" s="28"/>
      <c r="L55" s="28"/>
      <c r="M55" s="28"/>
      <c r="O55" s="28">
        <f t="shared" ca="1" si="10"/>
        <v>1.0746708287947709E-3</v>
      </c>
      <c r="P55" s="28"/>
      <c r="Q55" s="31">
        <f t="shared" si="11"/>
        <v>23767.004000000001</v>
      </c>
      <c r="S55" s="28"/>
      <c r="T55" s="28"/>
      <c r="U55" s="28"/>
      <c r="V55" s="28"/>
    </row>
    <row r="56" spans="1:22">
      <c r="A56" s="61" t="s">
        <v>177</v>
      </c>
      <c r="B56" s="62" t="s">
        <v>44</v>
      </c>
      <c r="C56" s="61">
        <v>38786.276400000002</v>
      </c>
      <c r="D56" s="61" t="s">
        <v>78</v>
      </c>
      <c r="E56" s="35">
        <f t="shared" si="6"/>
        <v>62.001164716058938</v>
      </c>
      <c r="F56" s="28">
        <f t="shared" si="7"/>
        <v>62</v>
      </c>
      <c r="G56" s="28">
        <f t="shared" si="8"/>
        <v>8.9840000146068633E-4</v>
      </c>
      <c r="H56" s="28"/>
      <c r="I56" s="28"/>
      <c r="J56" s="28">
        <f t="shared" si="9"/>
        <v>8.9840000146068633E-4</v>
      </c>
      <c r="K56" s="28"/>
      <c r="L56" s="28"/>
      <c r="M56" s="28"/>
      <c r="O56" s="28">
        <f t="shared" ca="1" si="10"/>
        <v>1.0742465405201849E-3</v>
      </c>
      <c r="P56" s="28"/>
      <c r="Q56" s="31">
        <f t="shared" si="11"/>
        <v>23767.776400000002</v>
      </c>
      <c r="S56" s="28"/>
      <c r="T56" s="28"/>
      <c r="U56" s="28"/>
      <c r="V56" s="28"/>
    </row>
    <row r="57" spans="1:22">
      <c r="A57" s="61" t="s">
        <v>172</v>
      </c>
      <c r="B57" s="62" t="s">
        <v>44</v>
      </c>
      <c r="C57" s="61">
        <v>39047.762300000002</v>
      </c>
      <c r="D57" s="61" t="s">
        <v>78</v>
      </c>
      <c r="E57" s="35">
        <f t="shared" si="6"/>
        <v>401.00030232834911</v>
      </c>
      <c r="F57" s="28">
        <f t="shared" si="7"/>
        <v>401</v>
      </c>
      <c r="G57" s="28">
        <f t="shared" si="8"/>
        <v>2.3320000764215365E-4</v>
      </c>
      <c r="H57" s="28"/>
      <c r="I57" s="28"/>
      <c r="J57" s="28">
        <f t="shared" si="9"/>
        <v>2.3320000764215365E-4</v>
      </c>
      <c r="K57" s="28"/>
      <c r="L57" s="28"/>
      <c r="M57" s="28"/>
      <c r="O57" s="28">
        <f t="shared" ca="1" si="10"/>
        <v>9.3041281543556546E-4</v>
      </c>
      <c r="P57" s="28"/>
      <c r="Q57" s="31">
        <f t="shared" si="11"/>
        <v>24029.262300000002</v>
      </c>
      <c r="S57" s="28"/>
      <c r="T57" s="28"/>
      <c r="U57" s="28"/>
      <c r="V57" s="28"/>
    </row>
    <row r="58" spans="1:22">
      <c r="A58" s="61" t="s">
        <v>172</v>
      </c>
      <c r="B58" s="62" t="s">
        <v>44</v>
      </c>
      <c r="C58" s="61">
        <v>39050.847000000002</v>
      </c>
      <c r="D58" s="61" t="s">
        <v>78</v>
      </c>
      <c r="E58" s="35">
        <f t="shared" si="6"/>
        <v>404.99941141909721</v>
      </c>
      <c r="F58" s="28">
        <f t="shared" si="7"/>
        <v>405</v>
      </c>
      <c r="G58" s="28">
        <f t="shared" si="8"/>
        <v>-4.5399999362416565E-4</v>
      </c>
      <c r="H58" s="28"/>
      <c r="I58" s="28"/>
      <c r="J58" s="28">
        <f t="shared" si="9"/>
        <v>-4.5399999362416565E-4</v>
      </c>
      <c r="K58" s="28"/>
      <c r="L58" s="28"/>
      <c r="M58" s="28"/>
      <c r="O58" s="28">
        <f t="shared" ca="1" si="10"/>
        <v>9.2871566233722184E-4</v>
      </c>
      <c r="P58" s="28"/>
      <c r="Q58" s="31">
        <f t="shared" si="11"/>
        <v>24032.347000000002</v>
      </c>
      <c r="S58" s="28"/>
      <c r="T58" s="28"/>
      <c r="U58" s="28"/>
      <c r="V58" s="28"/>
    </row>
    <row r="59" spans="1:22">
      <c r="A59" s="61" t="s">
        <v>172</v>
      </c>
      <c r="B59" s="62" t="s">
        <v>44</v>
      </c>
      <c r="C59" s="61">
        <v>39064.731800000001</v>
      </c>
      <c r="D59" s="61" t="s">
        <v>78</v>
      </c>
      <c r="E59" s="35">
        <f t="shared" si="6"/>
        <v>423.00013431053827</v>
      </c>
      <c r="F59" s="28">
        <f t="shared" si="7"/>
        <v>423</v>
      </c>
      <c r="G59" s="28">
        <f t="shared" si="8"/>
        <v>1.0360000305809081E-4</v>
      </c>
      <c r="H59" s="28"/>
      <c r="I59" s="28"/>
      <c r="J59" s="28">
        <f t="shared" si="9"/>
        <v>1.0360000305809081E-4</v>
      </c>
      <c r="K59" s="28"/>
      <c r="L59" s="28"/>
      <c r="M59" s="28"/>
      <c r="O59" s="28">
        <f t="shared" ca="1" si="10"/>
        <v>9.2107847339467576E-4</v>
      </c>
      <c r="P59" s="28"/>
      <c r="Q59" s="31">
        <f t="shared" si="11"/>
        <v>24046.231800000001</v>
      </c>
      <c r="S59" s="28"/>
      <c r="T59" s="28"/>
      <c r="U59" s="28"/>
      <c r="V59" s="28"/>
    </row>
    <row r="60" spans="1:22">
      <c r="A60" s="61" t="s">
        <v>198</v>
      </c>
      <c r="B60" s="62" t="s">
        <v>44</v>
      </c>
      <c r="C60" s="61">
        <v>39089.414499999999</v>
      </c>
      <c r="D60" s="61" t="s">
        <v>78</v>
      </c>
      <c r="E60" s="35">
        <f t="shared" si="6"/>
        <v>454.99961884848869</v>
      </c>
      <c r="F60" s="28">
        <f t="shared" si="7"/>
        <v>455</v>
      </c>
      <c r="G60" s="28">
        <f t="shared" si="8"/>
        <v>-2.9399999766610563E-4</v>
      </c>
      <c r="H60" s="28"/>
      <c r="I60" s="28"/>
      <c r="J60" s="28">
        <f t="shared" si="9"/>
        <v>-2.9399999766610563E-4</v>
      </c>
      <c r="K60" s="28"/>
      <c r="L60" s="28"/>
      <c r="M60" s="28"/>
      <c r="O60" s="28">
        <f t="shared" ca="1" si="10"/>
        <v>9.0750124860792701E-4</v>
      </c>
      <c r="P60" s="28"/>
      <c r="Q60" s="31">
        <f t="shared" si="11"/>
        <v>24070.914499999999</v>
      </c>
      <c r="S60" s="28"/>
      <c r="T60" s="28"/>
      <c r="U60" s="28"/>
      <c r="V60" s="28"/>
    </row>
    <row r="61" spans="1:22">
      <c r="A61" s="61" t="s">
        <v>172</v>
      </c>
      <c r="B61" s="62" t="s">
        <v>44</v>
      </c>
      <c r="C61" s="61">
        <v>39094.8148</v>
      </c>
      <c r="D61" s="61" t="s">
        <v>78</v>
      </c>
      <c r="E61" s="35">
        <f t="shared" si="6"/>
        <v>462.00074985726604</v>
      </c>
      <c r="F61" s="28">
        <f t="shared" si="7"/>
        <v>462</v>
      </c>
      <c r="G61" s="28">
        <f t="shared" si="8"/>
        <v>5.7840000226860866E-4</v>
      </c>
      <c r="H61" s="28"/>
      <c r="I61" s="28"/>
      <c r="J61" s="28">
        <f t="shared" si="9"/>
        <v>5.7840000226860866E-4</v>
      </c>
      <c r="K61" s="28"/>
      <c r="L61" s="28"/>
      <c r="M61" s="28"/>
      <c r="O61" s="28">
        <f t="shared" ca="1" si="10"/>
        <v>9.0453123068582567E-4</v>
      </c>
      <c r="P61" s="28"/>
      <c r="Q61" s="31">
        <f t="shared" si="11"/>
        <v>24076.3148</v>
      </c>
      <c r="S61" s="28"/>
      <c r="T61" s="28"/>
      <c r="U61" s="28"/>
      <c r="V61" s="28"/>
    </row>
    <row r="62" spans="1:22">
      <c r="A62" s="36" t="s">
        <v>63</v>
      </c>
      <c r="B62" s="37" t="s">
        <v>44</v>
      </c>
      <c r="C62" s="36">
        <v>41990.447899999999</v>
      </c>
      <c r="D62" s="36">
        <v>1E-4</v>
      </c>
      <c r="E62" s="28">
        <f t="shared" si="6"/>
        <v>4215.997136437205</v>
      </c>
      <c r="F62" s="28">
        <f t="shared" si="7"/>
        <v>4216</v>
      </c>
      <c r="G62" s="28">
        <f t="shared" si="8"/>
        <v>-2.2087999968789518E-3</v>
      </c>
      <c r="H62" s="28"/>
      <c r="I62" s="28"/>
      <c r="J62" s="28">
        <f t="shared" si="9"/>
        <v>-2.2087999968789518E-3</v>
      </c>
      <c r="K62" s="28"/>
      <c r="L62" s="28"/>
      <c r="M62" s="28"/>
      <c r="N62" s="28"/>
      <c r="O62" s="28">
        <f t="shared" ca="1" si="10"/>
        <v>-6.8824695210963527E-4</v>
      </c>
      <c r="P62" s="28"/>
      <c r="Q62" s="31">
        <f t="shared" si="11"/>
        <v>26971.947899999999</v>
      </c>
      <c r="S62" s="28"/>
      <c r="T62" s="28"/>
      <c r="U62" s="28"/>
      <c r="V62" s="28"/>
    </row>
    <row r="63" spans="1:22">
      <c r="A63" s="36" t="s">
        <v>63</v>
      </c>
      <c r="B63" s="62" t="s">
        <v>44</v>
      </c>
      <c r="C63" s="61">
        <v>42344.496200000001</v>
      </c>
      <c r="D63" s="61" t="s">
        <v>78</v>
      </c>
      <c r="E63" s="35">
        <f t="shared" si="6"/>
        <v>4674.9972904535343</v>
      </c>
      <c r="F63" s="28">
        <f t="shared" si="7"/>
        <v>4675</v>
      </c>
      <c r="G63" s="28">
        <f t="shared" si="8"/>
        <v>-2.0899999944958836E-3</v>
      </c>
      <c r="H63" s="28"/>
      <c r="I63" s="28"/>
      <c r="J63" s="28">
        <f t="shared" si="9"/>
        <v>-2.0899999944958836E-3</v>
      </c>
      <c r="K63" s="28"/>
      <c r="L63" s="28"/>
      <c r="M63" s="28"/>
      <c r="N63" s="28"/>
      <c r="O63" s="28">
        <f t="shared" ca="1" si="10"/>
        <v>-8.8299527014456224E-4</v>
      </c>
      <c r="P63" s="28"/>
      <c r="Q63" s="31">
        <f t="shared" si="11"/>
        <v>27325.996200000001</v>
      </c>
      <c r="S63" s="28"/>
      <c r="T63" s="28"/>
      <c r="U63" s="28"/>
      <c r="V63" s="28"/>
    </row>
    <row r="64" spans="1:22">
      <c r="A64" s="36" t="s">
        <v>63</v>
      </c>
      <c r="B64" s="37" t="s">
        <v>44</v>
      </c>
      <c r="C64" s="38">
        <v>42399.496200000001</v>
      </c>
      <c r="D64" s="36">
        <v>2.0000000000000001E-4</v>
      </c>
      <c r="E64" s="28">
        <f t="shared" si="6"/>
        <v>4746.3011449584073</v>
      </c>
      <c r="F64" s="28">
        <f t="shared" si="7"/>
        <v>4746.5</v>
      </c>
      <c r="G64" s="28"/>
      <c r="H64" s="28"/>
      <c r="I64" s="28"/>
      <c r="J64" s="28">
        <f t="shared" si="9"/>
        <v>0</v>
      </c>
      <c r="K64" s="28"/>
      <c r="L64" s="28"/>
      <c r="M64" s="28"/>
      <c r="N64" s="28"/>
      <c r="O64" s="28">
        <f t="shared" ca="1" si="10"/>
        <v>-9.133318817774543E-4</v>
      </c>
      <c r="P64" s="28"/>
      <c r="Q64" s="31">
        <f t="shared" si="11"/>
        <v>27380.996200000001</v>
      </c>
      <c r="S64" s="28"/>
      <c r="T64" s="28"/>
      <c r="U64" s="30">
        <v>-0.15338619999965886</v>
      </c>
      <c r="V64" s="28"/>
    </row>
    <row r="65" spans="1:32">
      <c r="A65" s="36" t="s">
        <v>63</v>
      </c>
      <c r="B65" s="37" t="s">
        <v>45</v>
      </c>
      <c r="C65" s="36">
        <v>42417.388700000003</v>
      </c>
      <c r="D65" s="36">
        <v>1E-4</v>
      </c>
      <c r="E65" s="28">
        <f t="shared" si="6"/>
        <v>4769.4975852625639</v>
      </c>
      <c r="F65" s="28">
        <f t="shared" si="7"/>
        <v>4769.5</v>
      </c>
      <c r="G65" s="28">
        <f>+C65-(C$7+F65*C$8)</f>
        <v>-1.8625999946380034E-3</v>
      </c>
      <c r="H65" s="28"/>
      <c r="I65" s="28"/>
      <c r="J65" s="28">
        <f t="shared" si="9"/>
        <v>-1.8625999946380034E-3</v>
      </c>
      <c r="K65" s="28"/>
      <c r="L65" s="28"/>
      <c r="M65" s="28"/>
      <c r="N65" s="28"/>
      <c r="O65" s="28">
        <f t="shared" ca="1" si="10"/>
        <v>-9.230905120929298E-4</v>
      </c>
      <c r="P65" s="28"/>
      <c r="Q65" s="31">
        <f t="shared" si="11"/>
        <v>27398.888700000003</v>
      </c>
      <c r="S65" s="28"/>
      <c r="T65" s="28"/>
      <c r="U65" s="28"/>
      <c r="V65" s="28"/>
    </row>
    <row r="66" spans="1:32">
      <c r="A66" s="61" t="s">
        <v>216</v>
      </c>
      <c r="B66" s="62" t="s">
        <v>44</v>
      </c>
      <c r="C66" s="61">
        <v>43741.411999999997</v>
      </c>
      <c r="D66" s="61" t="s">
        <v>78</v>
      </c>
      <c r="E66" s="35">
        <f t="shared" si="6"/>
        <v>6486.0060351582442</v>
      </c>
      <c r="F66" s="28">
        <f t="shared" si="7"/>
        <v>6486</v>
      </c>
      <c r="G66" s="28">
        <f>+C66-(C$7+F66*C$8)</f>
        <v>4.65519999852404E-3</v>
      </c>
      <c r="H66" s="28"/>
      <c r="I66" s="28">
        <f>+G66</f>
        <v>4.65519999852404E-3</v>
      </c>
      <c r="K66" s="28"/>
      <c r="L66" s="28"/>
      <c r="M66" s="28"/>
      <c r="O66" s="28">
        <f t="shared" ca="1" si="10"/>
        <v>-1.6513813354196234E-3</v>
      </c>
      <c r="P66" s="28"/>
      <c r="Q66" s="31">
        <f t="shared" si="11"/>
        <v>28722.911999999997</v>
      </c>
      <c r="S66" s="28"/>
      <c r="T66" s="28"/>
      <c r="U66" s="28"/>
      <c r="V66" s="28"/>
    </row>
    <row r="67" spans="1:32">
      <c r="A67" s="61" t="s">
        <v>216</v>
      </c>
      <c r="B67" s="62" t="s">
        <v>44</v>
      </c>
      <c r="C67" s="61">
        <v>43774.571000000004</v>
      </c>
      <c r="D67" s="61" t="s">
        <v>78</v>
      </c>
      <c r="E67" s="35">
        <f t="shared" si="6"/>
        <v>6528.9944808223827</v>
      </c>
      <c r="F67" s="28">
        <f t="shared" si="7"/>
        <v>6529</v>
      </c>
      <c r="G67" s="28">
        <f>+C67-(C$7+F67*C$8)</f>
        <v>-4.2571999947540462E-3</v>
      </c>
      <c r="H67" s="28"/>
      <c r="I67" s="28">
        <f>+G67</f>
        <v>-4.2571999947540462E-3</v>
      </c>
      <c r="K67" s="28"/>
      <c r="L67" s="28"/>
      <c r="M67" s="28"/>
      <c r="O67" s="28">
        <f t="shared" ca="1" si="10"/>
        <v>-1.669625731226817E-3</v>
      </c>
      <c r="P67" s="28"/>
      <c r="Q67" s="31">
        <f t="shared" si="11"/>
        <v>28756.071000000004</v>
      </c>
      <c r="S67" s="28"/>
      <c r="T67" s="28"/>
      <c r="U67" s="28"/>
      <c r="V67" s="28"/>
    </row>
    <row r="68" spans="1:32">
      <c r="A68" s="61" t="s">
        <v>224</v>
      </c>
      <c r="B68" s="62" t="s">
        <v>45</v>
      </c>
      <c r="C68" s="61">
        <v>43956.347000000002</v>
      </c>
      <c r="D68" s="61" t="s">
        <v>78</v>
      </c>
      <c r="E68" s="35">
        <f t="shared" si="6"/>
        <v>6764.6550163947059</v>
      </c>
      <c r="F68" s="28">
        <f t="shared" si="7"/>
        <v>6764.5</v>
      </c>
      <c r="H68" s="28"/>
      <c r="I68" s="28"/>
      <c r="K68" s="28"/>
      <c r="L68" s="28"/>
      <c r="M68" s="28"/>
      <c r="O68" s="28">
        <f t="shared" ca="1" si="10"/>
        <v>-1.7695456198917963E-3</v>
      </c>
      <c r="P68" s="28"/>
      <c r="Q68" s="31">
        <f t="shared" si="11"/>
        <v>28937.847000000002</v>
      </c>
      <c r="S68" s="28"/>
      <c r="T68" s="28"/>
      <c r="U68" s="28">
        <f>+C68-(C$7+F68*C$8)</f>
        <v>0.11957140000595246</v>
      </c>
      <c r="V68" s="28"/>
    </row>
    <row r="69" spans="1:32">
      <c r="A69" s="61" t="s">
        <v>227</v>
      </c>
      <c r="B69" s="62" t="s">
        <v>44</v>
      </c>
      <c r="C69" s="61">
        <v>44166.421999999999</v>
      </c>
      <c r="D69" s="61" t="s">
        <v>78</v>
      </c>
      <c r="E69" s="35">
        <f t="shared" si="6"/>
        <v>7037.0033297603632</v>
      </c>
      <c r="F69" s="28">
        <f t="shared" si="7"/>
        <v>7037</v>
      </c>
      <c r="G69" s="28">
        <f t="shared" ref="G69:G93" si="12">+C69-(C$7+F69*C$8)</f>
        <v>2.5683999992907047E-3</v>
      </c>
      <c r="H69" s="28"/>
      <c r="I69" s="28">
        <f>+G69</f>
        <v>2.5683999992907047E-3</v>
      </c>
      <c r="K69" s="28"/>
      <c r="L69" s="28"/>
      <c r="M69" s="28"/>
      <c r="O69" s="28">
        <f t="shared" ca="1" si="10"/>
        <v>-1.8851641747164535E-3</v>
      </c>
      <c r="P69" s="28"/>
      <c r="Q69" s="31">
        <f t="shared" si="11"/>
        <v>29147.921999999999</v>
      </c>
      <c r="S69" s="28"/>
      <c r="T69" s="28"/>
      <c r="U69" s="28"/>
      <c r="V69" s="28"/>
    </row>
    <row r="70" spans="1:32">
      <c r="A70" s="61" t="s">
        <v>232</v>
      </c>
      <c r="B70" s="62" t="s">
        <v>44</v>
      </c>
      <c r="C70" s="61">
        <v>44569.84</v>
      </c>
      <c r="D70" s="61" t="s">
        <v>78</v>
      </c>
      <c r="E70" s="35">
        <f t="shared" si="6"/>
        <v>7560.0080275175824</v>
      </c>
      <c r="F70" s="28">
        <f t="shared" si="7"/>
        <v>7560</v>
      </c>
      <c r="G70" s="28">
        <f t="shared" si="12"/>
        <v>6.1920000007376075E-3</v>
      </c>
      <c r="H70" s="28"/>
      <c r="I70" s="28">
        <f>+G70</f>
        <v>6.1920000007376075E-3</v>
      </c>
      <c r="K70" s="28"/>
      <c r="L70" s="28"/>
      <c r="M70" s="28"/>
      <c r="O70" s="28">
        <f t="shared" ca="1" si="10"/>
        <v>-2.1070669423248782E-3</v>
      </c>
      <c r="P70" s="28"/>
      <c r="Q70" s="31">
        <f t="shared" si="11"/>
        <v>29551.339999999997</v>
      </c>
      <c r="S70" s="28"/>
      <c r="T70" s="28"/>
      <c r="U70" s="28"/>
      <c r="V70" s="28"/>
    </row>
    <row r="71" spans="1:32">
      <c r="A71" s="61" t="s">
        <v>237</v>
      </c>
      <c r="B71" s="62" t="s">
        <v>44</v>
      </c>
      <c r="C71" s="61">
        <v>44885.311000000002</v>
      </c>
      <c r="D71" s="61" t="s">
        <v>78</v>
      </c>
      <c r="E71" s="35">
        <f t="shared" si="6"/>
        <v>7968.9952690540804</v>
      </c>
      <c r="F71" s="28">
        <f t="shared" si="7"/>
        <v>7969</v>
      </c>
      <c r="G71" s="28">
        <f t="shared" si="12"/>
        <v>-3.6491999926511198E-3</v>
      </c>
      <c r="H71" s="28"/>
      <c r="I71" s="28">
        <f>+G71</f>
        <v>-3.6491999926511198E-3</v>
      </c>
      <c r="K71" s="28"/>
      <c r="L71" s="28"/>
      <c r="M71" s="28"/>
      <c r="O71" s="28">
        <f t="shared" ca="1" si="10"/>
        <v>-2.2806008466305103E-3</v>
      </c>
      <c r="P71" s="28"/>
      <c r="Q71" s="31">
        <f t="shared" si="11"/>
        <v>29866.811000000002</v>
      </c>
      <c r="S71" s="28"/>
      <c r="T71" s="28"/>
      <c r="U71" s="28"/>
      <c r="V71" s="28"/>
    </row>
    <row r="72" spans="1:32">
      <c r="A72" s="61" t="s">
        <v>237</v>
      </c>
      <c r="B72" s="62" t="s">
        <v>44</v>
      </c>
      <c r="C72" s="61">
        <v>44902.28</v>
      </c>
      <c r="D72" s="61" t="s">
        <v>78</v>
      </c>
      <c r="E72" s="35">
        <f t="shared" si="6"/>
        <v>7990.9944528194083</v>
      </c>
      <c r="F72" s="28">
        <f t="shared" si="7"/>
        <v>7991</v>
      </c>
      <c r="G72" s="28">
        <f t="shared" si="12"/>
        <v>-4.2787999991560355E-3</v>
      </c>
      <c r="H72" s="28"/>
      <c r="I72" s="28">
        <f>+G72</f>
        <v>-4.2787999991560355E-3</v>
      </c>
      <c r="K72" s="28"/>
      <c r="L72" s="28"/>
      <c r="M72" s="28"/>
      <c r="O72" s="28">
        <f t="shared" ca="1" si="10"/>
        <v>-2.2899351886714E-3</v>
      </c>
      <c r="P72" s="28"/>
      <c r="Q72" s="31">
        <f t="shared" si="11"/>
        <v>29883.78</v>
      </c>
      <c r="S72" s="28"/>
      <c r="T72" s="28"/>
      <c r="U72" s="28"/>
      <c r="V72" s="28"/>
    </row>
    <row r="73" spans="1:32">
      <c r="A73" s="35" t="s">
        <v>32</v>
      </c>
      <c r="B73" s="39"/>
      <c r="C73" s="8">
        <v>45381.287499999999</v>
      </c>
      <c r="D73" s="8"/>
      <c r="E73" s="28">
        <f t="shared" si="6"/>
        <v>8611.9959271238313</v>
      </c>
      <c r="F73" s="28">
        <f t="shared" si="7"/>
        <v>8612</v>
      </c>
      <c r="G73" s="28">
        <f t="shared" si="12"/>
        <v>-3.1415999983437359E-3</v>
      </c>
      <c r="H73" s="28"/>
      <c r="I73" s="28"/>
      <c r="J73" s="28">
        <f t="shared" ref="J73:J89" si="13">+G73</f>
        <v>-3.1415999983437359E-3</v>
      </c>
      <c r="K73" s="28"/>
      <c r="L73" s="28"/>
      <c r="M73" s="28"/>
      <c r="O73" s="28">
        <f t="shared" ref="O73:O126" ca="1" si="14">+C$11+C$12*F73</f>
        <v>-2.5534182071892428E-3</v>
      </c>
      <c r="P73" s="28"/>
      <c r="Q73" s="31">
        <f t="shared" si="11"/>
        <v>30362.787499999999</v>
      </c>
      <c r="S73" s="28"/>
      <c r="T73" s="28"/>
      <c r="U73" s="28"/>
      <c r="V73" s="28"/>
      <c r="AA73" t="s">
        <v>30</v>
      </c>
      <c r="AB73" t="s">
        <v>31</v>
      </c>
      <c r="AF73" t="s">
        <v>33</v>
      </c>
    </row>
    <row r="74" spans="1:32">
      <c r="A74" s="35" t="s">
        <v>34</v>
      </c>
      <c r="B74" s="39"/>
      <c r="C74" s="8">
        <v>45408.281900000002</v>
      </c>
      <c r="D74" s="8"/>
      <c r="E74" s="28">
        <f t="shared" si="6"/>
        <v>8646.9923774883155</v>
      </c>
      <c r="F74" s="28">
        <f t="shared" si="7"/>
        <v>8647</v>
      </c>
      <c r="G74" s="28">
        <f t="shared" si="12"/>
        <v>-5.8795999939320609E-3</v>
      </c>
      <c r="H74" s="28"/>
      <c r="I74" s="28"/>
      <c r="J74" s="28">
        <f t="shared" si="13"/>
        <v>-5.8795999939320609E-3</v>
      </c>
      <c r="K74" s="28"/>
      <c r="L74" s="28"/>
      <c r="M74" s="28"/>
      <c r="N74" s="28"/>
      <c r="O74" s="28">
        <f t="shared" ca="1" si="14"/>
        <v>-2.5682682967997491E-3</v>
      </c>
      <c r="P74" s="28"/>
      <c r="Q74" s="31">
        <f t="shared" si="11"/>
        <v>30389.781900000002</v>
      </c>
      <c r="S74" s="28"/>
      <c r="T74" s="28"/>
      <c r="U74" s="28"/>
      <c r="V74" s="28"/>
      <c r="AA74" t="s">
        <v>30</v>
      </c>
      <c r="AB74" t="s">
        <v>31</v>
      </c>
      <c r="AF74" t="s">
        <v>33</v>
      </c>
    </row>
    <row r="75" spans="1:32">
      <c r="A75" s="28" t="s">
        <v>34</v>
      </c>
      <c r="B75" s="32" t="s">
        <v>44</v>
      </c>
      <c r="C75" s="29">
        <v>45408.281900000002</v>
      </c>
      <c r="D75" s="29">
        <v>6.1000000000000004E-3</v>
      </c>
      <c r="E75" s="28">
        <f t="shared" si="6"/>
        <v>8646.9923774883155</v>
      </c>
      <c r="F75" s="28">
        <f t="shared" si="7"/>
        <v>8647</v>
      </c>
      <c r="G75" s="28">
        <f t="shared" si="12"/>
        <v>-5.8795999939320609E-3</v>
      </c>
      <c r="H75" s="28"/>
      <c r="I75" s="28"/>
      <c r="J75" s="28">
        <f t="shared" si="13"/>
        <v>-5.8795999939320609E-3</v>
      </c>
      <c r="K75" s="28"/>
      <c r="L75" s="28"/>
      <c r="M75" s="28"/>
      <c r="N75" s="28"/>
      <c r="O75" s="28">
        <f t="shared" ca="1" si="14"/>
        <v>-2.5682682967997491E-3</v>
      </c>
      <c r="P75" s="28"/>
      <c r="Q75" s="31">
        <f t="shared" si="11"/>
        <v>30389.781900000002</v>
      </c>
      <c r="S75" s="28"/>
      <c r="T75" s="28"/>
      <c r="U75" s="28"/>
      <c r="V75" s="28"/>
    </row>
    <row r="76" spans="1:32">
      <c r="A76" s="28" t="s">
        <v>35</v>
      </c>
      <c r="B76" s="32"/>
      <c r="C76" s="29">
        <v>46089.383900000001</v>
      </c>
      <c r="D76" s="29"/>
      <c r="E76" s="28">
        <f t="shared" si="6"/>
        <v>9529.9959758697423</v>
      </c>
      <c r="F76" s="28">
        <f t="shared" si="7"/>
        <v>9530</v>
      </c>
      <c r="G76" s="28">
        <f t="shared" si="12"/>
        <v>-3.1039999958011322E-3</v>
      </c>
      <c r="H76" s="28"/>
      <c r="I76" s="28"/>
      <c r="J76" s="28">
        <f t="shared" si="13"/>
        <v>-3.1039999958011322E-3</v>
      </c>
      <c r="K76" s="28"/>
      <c r="L76" s="28"/>
      <c r="M76" s="28"/>
      <c r="O76" s="28">
        <f t="shared" ca="1" si="14"/>
        <v>-2.9429148432590967E-3</v>
      </c>
      <c r="P76" s="28"/>
      <c r="Q76" s="31">
        <f t="shared" si="11"/>
        <v>31070.883900000001</v>
      </c>
      <c r="S76" s="28"/>
      <c r="T76" s="28"/>
      <c r="U76" s="28"/>
      <c r="V76" s="28"/>
      <c r="AA76" t="s">
        <v>30</v>
      </c>
      <c r="AF76" t="s">
        <v>33</v>
      </c>
    </row>
    <row r="77" spans="1:32">
      <c r="A77" s="28" t="s">
        <v>36</v>
      </c>
      <c r="B77" s="32"/>
      <c r="C77" s="29">
        <v>46089.3842</v>
      </c>
      <c r="D77" s="29"/>
      <c r="E77" s="28">
        <f t="shared" si="6"/>
        <v>9529.9963647998575</v>
      </c>
      <c r="F77" s="28">
        <f t="shared" si="7"/>
        <v>9530</v>
      </c>
      <c r="G77" s="28">
        <f t="shared" si="12"/>
        <v>-2.803999996103812E-3</v>
      </c>
      <c r="H77" s="28"/>
      <c r="I77" s="28"/>
      <c r="J77" s="28">
        <f t="shared" si="13"/>
        <v>-2.803999996103812E-3</v>
      </c>
      <c r="K77" s="28"/>
      <c r="L77" s="28"/>
      <c r="M77" s="28"/>
      <c r="O77" s="28">
        <f t="shared" ca="1" si="14"/>
        <v>-2.9429148432590967E-3</v>
      </c>
      <c r="P77" s="28"/>
      <c r="Q77" s="31">
        <f t="shared" si="11"/>
        <v>31070.8842</v>
      </c>
      <c r="S77" s="28"/>
      <c r="T77" s="28"/>
      <c r="U77" s="28"/>
      <c r="V77" s="28"/>
      <c r="AA77" t="s">
        <v>30</v>
      </c>
      <c r="AF77" t="s">
        <v>33</v>
      </c>
    </row>
    <row r="78" spans="1:32">
      <c r="A78" s="28" t="s">
        <v>35</v>
      </c>
      <c r="B78" s="32"/>
      <c r="C78" s="29">
        <v>46335.446000000004</v>
      </c>
      <c r="D78" s="29"/>
      <c r="E78" s="28">
        <f t="shared" si="6"/>
        <v>9848.9991790981767</v>
      </c>
      <c r="F78" s="28">
        <f t="shared" si="7"/>
        <v>9849</v>
      </c>
      <c r="G78" s="28">
        <f t="shared" si="12"/>
        <v>-6.3319999753730372E-4</v>
      </c>
      <c r="H78" s="28"/>
      <c r="I78" s="28"/>
      <c r="J78" s="28">
        <f t="shared" si="13"/>
        <v>-6.3319999753730372E-4</v>
      </c>
      <c r="K78" s="28"/>
      <c r="L78" s="28"/>
      <c r="M78" s="28"/>
      <c r="O78" s="28">
        <f t="shared" ca="1" si="14"/>
        <v>-3.0782628028519984E-3</v>
      </c>
      <c r="P78" s="28"/>
      <c r="Q78" s="31">
        <f t="shared" si="11"/>
        <v>31316.946000000004</v>
      </c>
      <c r="S78" s="28"/>
      <c r="T78" s="28"/>
      <c r="U78" s="28"/>
      <c r="V78" s="28"/>
      <c r="AA78" t="s">
        <v>30</v>
      </c>
      <c r="AF78" t="s">
        <v>33</v>
      </c>
    </row>
    <row r="79" spans="1:32">
      <c r="A79" s="28" t="s">
        <v>36</v>
      </c>
      <c r="B79" s="32"/>
      <c r="C79" s="29">
        <v>46335.449699999997</v>
      </c>
      <c r="D79" s="29"/>
      <c r="E79" s="28">
        <f t="shared" si="6"/>
        <v>9849.0039759029278</v>
      </c>
      <c r="F79" s="28">
        <f t="shared" si="7"/>
        <v>9849</v>
      </c>
      <c r="G79" s="28">
        <f t="shared" si="12"/>
        <v>3.0667999963043258E-3</v>
      </c>
      <c r="H79" s="28"/>
      <c r="I79" s="28"/>
      <c r="J79" s="28">
        <f t="shared" si="13"/>
        <v>3.0667999963043258E-3</v>
      </c>
      <c r="K79" s="28"/>
      <c r="L79" s="28"/>
      <c r="M79" s="28"/>
      <c r="O79" s="28">
        <f t="shared" ca="1" si="14"/>
        <v>-3.0782628028519984E-3</v>
      </c>
      <c r="P79" s="28"/>
      <c r="Q79" s="31">
        <f t="shared" si="11"/>
        <v>31316.949699999997</v>
      </c>
      <c r="S79" s="28"/>
      <c r="T79" s="28"/>
      <c r="U79" s="28"/>
      <c r="V79" s="28"/>
      <c r="AA79" t="s">
        <v>30</v>
      </c>
      <c r="AF79" t="s">
        <v>33</v>
      </c>
    </row>
    <row r="80" spans="1:32">
      <c r="A80" s="28" t="s">
        <v>35</v>
      </c>
      <c r="B80" s="32"/>
      <c r="C80" s="29">
        <v>46470.427499999998</v>
      </c>
      <c r="D80" s="29"/>
      <c r="E80" s="28">
        <f t="shared" si="6"/>
        <v>10023.993747040891</v>
      </c>
      <c r="F80" s="28">
        <f t="shared" si="7"/>
        <v>10024</v>
      </c>
      <c r="G80" s="28">
        <f t="shared" si="12"/>
        <v>-4.8231999971903861E-3</v>
      </c>
      <c r="H80" s="28"/>
      <c r="I80" s="28"/>
      <c r="J80" s="28">
        <f t="shared" si="13"/>
        <v>-4.8231999971903861E-3</v>
      </c>
      <c r="K80" s="28"/>
      <c r="L80" s="28"/>
      <c r="M80" s="28"/>
      <c r="O80" s="28">
        <f t="shared" ca="1" si="14"/>
        <v>-3.1525132509045307E-3</v>
      </c>
      <c r="P80" s="28"/>
      <c r="Q80" s="31">
        <f t="shared" si="11"/>
        <v>31451.927499999998</v>
      </c>
      <c r="S80" s="28"/>
      <c r="T80" s="28"/>
      <c r="U80" s="28"/>
      <c r="V80" s="28"/>
      <c r="AA80" t="s">
        <v>30</v>
      </c>
      <c r="AF80" t="s">
        <v>33</v>
      </c>
    </row>
    <row r="81" spans="1:32">
      <c r="A81" s="28" t="s">
        <v>37</v>
      </c>
      <c r="B81" s="32"/>
      <c r="C81" s="29">
        <v>46474.284899999999</v>
      </c>
      <c r="D81" s="29"/>
      <c r="E81" s="28">
        <f t="shared" si="6"/>
        <v>10028.994610465748</v>
      </c>
      <c r="F81" s="28">
        <f t="shared" si="7"/>
        <v>10029</v>
      </c>
      <c r="G81" s="28">
        <f t="shared" si="12"/>
        <v>-4.1571999972802587E-3</v>
      </c>
      <c r="H81" s="28"/>
      <c r="I81" s="28"/>
      <c r="J81" s="28">
        <f t="shared" si="13"/>
        <v>-4.1571999972802587E-3</v>
      </c>
      <c r="K81" s="28"/>
      <c r="L81" s="28"/>
      <c r="M81" s="28"/>
      <c r="N81" s="28"/>
      <c r="O81" s="28">
        <f t="shared" ca="1" si="14"/>
        <v>-3.1546346922774601E-3</v>
      </c>
      <c r="P81" s="28"/>
      <c r="Q81" s="31">
        <f t="shared" si="11"/>
        <v>31455.784899999999</v>
      </c>
      <c r="S81" s="28"/>
      <c r="T81" s="28"/>
      <c r="U81" s="28"/>
      <c r="V81" s="28"/>
      <c r="AA81" t="s">
        <v>30</v>
      </c>
      <c r="AF81" t="s">
        <v>33</v>
      </c>
    </row>
    <row r="82" spans="1:32">
      <c r="A82" s="28" t="s">
        <v>46</v>
      </c>
      <c r="B82" s="32" t="s">
        <v>44</v>
      </c>
      <c r="C82" s="29">
        <v>46836.817069999997</v>
      </c>
      <c r="D82" s="29">
        <v>3.1E-4</v>
      </c>
      <c r="E82" s="28">
        <f t="shared" si="6"/>
        <v>10498.993539611494</v>
      </c>
      <c r="F82" s="28">
        <f t="shared" si="7"/>
        <v>10499</v>
      </c>
      <c r="G82" s="28">
        <f t="shared" si="12"/>
        <v>-4.9832000004244037E-3</v>
      </c>
      <c r="H82" s="28"/>
      <c r="I82" s="28"/>
      <c r="J82" s="28">
        <f t="shared" si="13"/>
        <v>-4.9832000004244037E-3</v>
      </c>
      <c r="K82" s="28"/>
      <c r="L82" s="28"/>
      <c r="M82" s="28"/>
      <c r="N82" s="28"/>
      <c r="O82" s="28">
        <f t="shared" ca="1" si="14"/>
        <v>-3.3540501813328323E-3</v>
      </c>
      <c r="P82" s="28"/>
      <c r="Q82" s="31">
        <f t="shared" si="11"/>
        <v>31818.317069999997</v>
      </c>
      <c r="S82" s="28"/>
      <c r="T82" s="28"/>
      <c r="U82" s="28"/>
      <c r="V82" s="28"/>
    </row>
    <row r="83" spans="1:32">
      <c r="A83" s="61" t="s">
        <v>46</v>
      </c>
      <c r="B83" s="62" t="s">
        <v>44</v>
      </c>
      <c r="C83" s="61">
        <v>46836.8171</v>
      </c>
      <c r="D83" s="61" t="s">
        <v>78</v>
      </c>
      <c r="E83" s="35">
        <f t="shared" si="6"/>
        <v>10498.993578504511</v>
      </c>
      <c r="F83" s="28">
        <f t="shared" si="7"/>
        <v>10499</v>
      </c>
      <c r="G83" s="28">
        <f t="shared" si="12"/>
        <v>-4.9531999975442886E-3</v>
      </c>
      <c r="H83" s="28"/>
      <c r="I83" s="28"/>
      <c r="J83" s="28">
        <f t="shared" si="13"/>
        <v>-4.9531999975442886E-3</v>
      </c>
      <c r="K83" s="28"/>
      <c r="L83" s="28"/>
      <c r="M83" s="28"/>
      <c r="N83" s="28"/>
      <c r="O83" s="28">
        <f t="shared" ca="1" si="14"/>
        <v>-3.3540501813328323E-3</v>
      </c>
      <c r="P83" s="28"/>
      <c r="Q83" s="31">
        <f t="shared" si="11"/>
        <v>31818.3171</v>
      </c>
      <c r="S83" s="28"/>
      <c r="T83" s="28"/>
      <c r="U83" s="28"/>
      <c r="V83" s="28"/>
    </row>
    <row r="84" spans="1:32">
      <c r="A84" s="28" t="s">
        <v>46</v>
      </c>
      <c r="B84" s="32" t="s">
        <v>44</v>
      </c>
      <c r="C84" s="29">
        <v>46877.700270000001</v>
      </c>
      <c r="D84" s="29">
        <v>1.3999999999999999E-4</v>
      </c>
      <c r="E84" s="28">
        <f t="shared" si="6"/>
        <v>10551.995898602294</v>
      </c>
      <c r="F84" s="28">
        <f t="shared" si="7"/>
        <v>10552</v>
      </c>
      <c r="G84" s="28">
        <f t="shared" si="12"/>
        <v>-3.1635999985155649E-3</v>
      </c>
      <c r="H84" s="28"/>
      <c r="I84" s="28"/>
      <c r="J84" s="28">
        <f t="shared" si="13"/>
        <v>-3.1635999985155649E-3</v>
      </c>
      <c r="K84" s="28"/>
      <c r="L84" s="28"/>
      <c r="M84" s="28"/>
      <c r="N84" s="28"/>
      <c r="O84" s="28">
        <f t="shared" ca="1" si="14"/>
        <v>-3.3765374598858843E-3</v>
      </c>
      <c r="P84" s="28"/>
      <c r="Q84" s="31">
        <f t="shared" si="11"/>
        <v>31859.200270000001</v>
      </c>
      <c r="S84" s="28"/>
      <c r="T84" s="28"/>
      <c r="U84" s="28"/>
      <c r="V84" s="28"/>
    </row>
    <row r="85" spans="1:32">
      <c r="A85" s="61" t="s">
        <v>46</v>
      </c>
      <c r="B85" s="62" t="s">
        <v>44</v>
      </c>
      <c r="C85" s="61">
        <v>46877.700299999997</v>
      </c>
      <c r="D85" s="61" t="s">
        <v>78</v>
      </c>
      <c r="E85" s="35">
        <f t="shared" ref="E85:E116" si="15">+(C85-C$7)/C$8</f>
        <v>10551.9959374953</v>
      </c>
      <c r="F85" s="28">
        <f t="shared" ref="F85:F116" si="16">ROUND(2*E85,0)/2</f>
        <v>10552</v>
      </c>
      <c r="G85" s="28">
        <f t="shared" si="12"/>
        <v>-3.1336000029114075E-3</v>
      </c>
      <c r="H85" s="28"/>
      <c r="I85" s="28"/>
      <c r="J85" s="28">
        <f t="shared" si="13"/>
        <v>-3.1336000029114075E-3</v>
      </c>
      <c r="K85" s="28"/>
      <c r="L85" s="28"/>
      <c r="M85" s="28"/>
      <c r="N85" s="28"/>
      <c r="O85" s="28">
        <f t="shared" ca="1" si="14"/>
        <v>-3.3765374598858843E-3</v>
      </c>
      <c r="P85" s="28"/>
      <c r="Q85" s="31">
        <f t="shared" ref="Q85:Q116" si="17">+C85-15018.5</f>
        <v>31859.200299999997</v>
      </c>
      <c r="S85" s="28"/>
      <c r="T85" s="28"/>
      <c r="U85" s="28"/>
      <c r="V85" s="28"/>
    </row>
    <row r="86" spans="1:32">
      <c r="A86" s="61" t="s">
        <v>46</v>
      </c>
      <c r="B86" s="62" t="s">
        <v>44</v>
      </c>
      <c r="C86" s="61">
        <v>46894.6705</v>
      </c>
      <c r="D86" s="61" t="s">
        <v>78</v>
      </c>
      <c r="E86" s="35">
        <f t="shared" si="15"/>
        <v>10573.996676981096</v>
      </c>
      <c r="F86" s="28">
        <f t="shared" si="16"/>
        <v>10574</v>
      </c>
      <c r="G86" s="28">
        <f t="shared" si="12"/>
        <v>-2.5631999960751273E-3</v>
      </c>
      <c r="H86" s="28"/>
      <c r="I86" s="28"/>
      <c r="J86" s="28">
        <f t="shared" si="13"/>
        <v>-2.5631999960751273E-3</v>
      </c>
      <c r="K86" s="28"/>
      <c r="L86" s="28"/>
      <c r="M86" s="28"/>
      <c r="N86" s="28"/>
      <c r="O86" s="28">
        <f t="shared" ca="1" si="14"/>
        <v>-3.3858718019267745E-3</v>
      </c>
      <c r="P86" s="28"/>
      <c r="Q86" s="31">
        <f t="shared" si="17"/>
        <v>31876.1705</v>
      </c>
      <c r="S86" s="28"/>
      <c r="T86" s="28"/>
      <c r="U86" s="28"/>
      <c r="V86" s="28"/>
    </row>
    <row r="87" spans="1:32">
      <c r="A87" s="28" t="s">
        <v>46</v>
      </c>
      <c r="B87" s="32" t="s">
        <v>44</v>
      </c>
      <c r="C87" s="29">
        <v>46894.670539999999</v>
      </c>
      <c r="D87" s="29">
        <v>3.6999999999999999E-4</v>
      </c>
      <c r="E87" s="28">
        <f t="shared" si="15"/>
        <v>10573.996728838445</v>
      </c>
      <c r="F87" s="28">
        <f t="shared" si="16"/>
        <v>10574</v>
      </c>
      <c r="G87" s="28">
        <f t="shared" si="12"/>
        <v>-2.5231999970856123E-3</v>
      </c>
      <c r="H87" s="28"/>
      <c r="I87" s="28"/>
      <c r="J87" s="28">
        <f t="shared" si="13"/>
        <v>-2.5231999970856123E-3</v>
      </c>
      <c r="K87" s="28"/>
      <c r="L87" s="28"/>
      <c r="M87" s="28"/>
      <c r="N87" s="28"/>
      <c r="O87" s="28">
        <f t="shared" ca="1" si="14"/>
        <v>-3.3858718019267745E-3</v>
      </c>
      <c r="P87" s="28"/>
      <c r="Q87" s="31">
        <f t="shared" si="17"/>
        <v>31876.170539999999</v>
      </c>
      <c r="S87" s="28"/>
      <c r="T87" s="28"/>
      <c r="U87" s="28"/>
      <c r="V87" s="28"/>
    </row>
    <row r="88" spans="1:32">
      <c r="A88" s="61" t="s">
        <v>46</v>
      </c>
      <c r="B88" s="62" t="s">
        <v>44</v>
      </c>
      <c r="C88" s="61">
        <v>47184.6947</v>
      </c>
      <c r="D88" s="61" t="s">
        <v>78</v>
      </c>
      <c r="E88" s="35">
        <f t="shared" si="15"/>
        <v>10949.993828975505</v>
      </c>
      <c r="F88" s="28">
        <f t="shared" si="16"/>
        <v>10950</v>
      </c>
      <c r="G88" s="28">
        <f t="shared" si="12"/>
        <v>-4.7599999961676076E-3</v>
      </c>
      <c r="H88" s="28"/>
      <c r="I88" s="28"/>
      <c r="J88" s="28">
        <f t="shared" si="13"/>
        <v>-4.7599999961676076E-3</v>
      </c>
      <c r="K88" s="28"/>
      <c r="L88" s="28"/>
      <c r="M88" s="28"/>
      <c r="N88" s="28"/>
      <c r="O88" s="28">
        <f t="shared" ca="1" si="14"/>
        <v>-3.5454041931710723E-3</v>
      </c>
      <c r="P88" s="28"/>
      <c r="Q88" s="31">
        <f t="shared" si="17"/>
        <v>32166.1947</v>
      </c>
      <c r="S88" s="28"/>
      <c r="T88" s="28"/>
      <c r="U88" s="28"/>
      <c r="V88" s="28"/>
    </row>
    <row r="89" spans="1:32">
      <c r="A89" s="28" t="s">
        <v>46</v>
      </c>
      <c r="B89" s="32" t="s">
        <v>44</v>
      </c>
      <c r="C89" s="29">
        <v>47184.694710000003</v>
      </c>
      <c r="D89" s="29">
        <v>5.0000000000000001E-4</v>
      </c>
      <c r="E89" s="28">
        <f t="shared" si="15"/>
        <v>10949.993841939846</v>
      </c>
      <c r="F89" s="28">
        <f t="shared" si="16"/>
        <v>10950</v>
      </c>
      <c r="G89" s="28">
        <f t="shared" si="12"/>
        <v>-4.74999999278225E-3</v>
      </c>
      <c r="H89" s="28"/>
      <c r="I89" s="28"/>
      <c r="J89" s="28">
        <f t="shared" si="13"/>
        <v>-4.74999999278225E-3</v>
      </c>
      <c r="K89" s="28"/>
      <c r="L89" s="28"/>
      <c r="M89" s="28"/>
      <c r="N89" s="28"/>
      <c r="O89" s="28">
        <f t="shared" ca="1" si="14"/>
        <v>-3.5454041931710723E-3</v>
      </c>
      <c r="P89" s="28"/>
      <c r="Q89" s="31">
        <f t="shared" si="17"/>
        <v>32166.194710000003</v>
      </c>
      <c r="S89" s="28"/>
      <c r="T89" s="28"/>
      <c r="U89" s="28"/>
      <c r="V89" s="28"/>
    </row>
    <row r="90" spans="1:32">
      <c r="A90" s="61" t="s">
        <v>281</v>
      </c>
      <c r="B90" s="62" t="s">
        <v>44</v>
      </c>
      <c r="C90" s="61">
        <v>47488.605000000003</v>
      </c>
      <c r="D90" s="61" t="s">
        <v>78</v>
      </c>
      <c r="E90" s="35">
        <f t="shared" si="15"/>
        <v>11343.993389225192</v>
      </c>
      <c r="F90" s="28">
        <f t="shared" si="16"/>
        <v>11344</v>
      </c>
      <c r="G90" s="28">
        <f t="shared" si="12"/>
        <v>-5.0991999960388057E-3</v>
      </c>
      <c r="H90" s="28"/>
      <c r="I90" s="28">
        <f>+G90</f>
        <v>-5.0991999960388057E-3</v>
      </c>
      <c r="K90" s="28"/>
      <c r="L90" s="28"/>
      <c r="M90" s="28"/>
      <c r="O90" s="28">
        <f t="shared" ca="1" si="14"/>
        <v>-3.7125737733579162E-3</v>
      </c>
      <c r="P90" s="28"/>
      <c r="Q90" s="31">
        <f t="shared" si="17"/>
        <v>32470.105000000003</v>
      </c>
      <c r="S90" s="28"/>
      <c r="T90" s="28"/>
      <c r="U90" s="28"/>
      <c r="V90" s="28"/>
    </row>
    <row r="91" spans="1:32">
      <c r="A91" s="61" t="s">
        <v>281</v>
      </c>
      <c r="B91" s="62" t="s">
        <v>44</v>
      </c>
      <c r="C91" s="61">
        <v>47515.603999999999</v>
      </c>
      <c r="D91" s="61" t="s">
        <v>78</v>
      </c>
      <c r="E91" s="35">
        <f t="shared" si="15"/>
        <v>11378.995803184769</v>
      </c>
      <c r="F91" s="28">
        <f t="shared" si="16"/>
        <v>11379</v>
      </c>
      <c r="G91" s="28">
        <f t="shared" si="12"/>
        <v>-3.2371999986935407E-3</v>
      </c>
      <c r="H91" s="28"/>
      <c r="I91" s="28">
        <f>+G91</f>
        <v>-3.2371999986935407E-3</v>
      </c>
      <c r="K91" s="28"/>
      <c r="L91" s="28"/>
      <c r="M91" s="28"/>
      <c r="O91" s="28">
        <f t="shared" ca="1" si="14"/>
        <v>-3.7274238629684221E-3</v>
      </c>
      <c r="P91" s="28"/>
      <c r="Q91" s="31">
        <f t="shared" si="17"/>
        <v>32497.103999999999</v>
      </c>
      <c r="S91" s="28"/>
      <c r="T91" s="28"/>
      <c r="U91" s="28"/>
      <c r="V91" s="28"/>
    </row>
    <row r="92" spans="1:32">
      <c r="A92" s="28" t="s">
        <v>46</v>
      </c>
      <c r="B92" s="32" t="s">
        <v>45</v>
      </c>
      <c r="C92" s="29">
        <v>47543.759279999998</v>
      </c>
      <c r="D92" s="29">
        <v>2.1000000000000001E-4</v>
      </c>
      <c r="E92" s="28">
        <f t="shared" si="15"/>
        <v>11415.497257524114</v>
      </c>
      <c r="F92" s="28">
        <f t="shared" si="16"/>
        <v>11415.5</v>
      </c>
      <c r="G92" s="28">
        <f t="shared" si="12"/>
        <v>-2.1153999987291172E-3</v>
      </c>
      <c r="H92" s="28"/>
      <c r="I92" s="28"/>
      <c r="J92" s="28">
        <f>+G92</f>
        <v>-2.1153999987291172E-3</v>
      </c>
      <c r="K92" s="28"/>
      <c r="L92" s="28"/>
      <c r="M92" s="28"/>
      <c r="N92" s="28"/>
      <c r="O92" s="28">
        <f t="shared" ca="1" si="14"/>
        <v>-3.7429103849908078E-3</v>
      </c>
      <c r="P92" s="28"/>
      <c r="Q92" s="31">
        <f t="shared" si="17"/>
        <v>32525.259279999998</v>
      </c>
      <c r="S92" s="28"/>
      <c r="T92" s="28"/>
      <c r="U92" s="28"/>
      <c r="V92" s="28"/>
    </row>
    <row r="93" spans="1:32">
      <c r="A93" s="61" t="s">
        <v>46</v>
      </c>
      <c r="B93" s="62" t="s">
        <v>45</v>
      </c>
      <c r="C93" s="61">
        <v>47543.759299999998</v>
      </c>
      <c r="D93" s="61" t="s">
        <v>78</v>
      </c>
      <c r="E93" s="35">
        <f t="shared" si="15"/>
        <v>11415.497283452787</v>
      </c>
      <c r="F93" s="28">
        <f t="shared" si="16"/>
        <v>11415.5</v>
      </c>
      <c r="G93" s="28">
        <f t="shared" si="12"/>
        <v>-2.0953999992343597E-3</v>
      </c>
      <c r="H93" s="28"/>
      <c r="I93" s="28"/>
      <c r="J93" s="28">
        <f>+G93</f>
        <v>-2.0953999992343597E-3</v>
      </c>
      <c r="K93" s="28"/>
      <c r="L93" s="28"/>
      <c r="M93" s="28"/>
      <c r="N93" s="28"/>
      <c r="O93" s="28">
        <f t="shared" ca="1" si="14"/>
        <v>-3.7429103849908078E-3</v>
      </c>
      <c r="P93" s="28"/>
      <c r="Q93" s="31">
        <f t="shared" si="17"/>
        <v>32525.259299999998</v>
      </c>
      <c r="S93" s="28"/>
      <c r="T93" s="28"/>
      <c r="U93" s="28"/>
      <c r="V93" s="28"/>
    </row>
    <row r="94" spans="1:32">
      <c r="A94" s="61" t="s">
        <v>292</v>
      </c>
      <c r="B94" s="62" t="s">
        <v>44</v>
      </c>
      <c r="C94" s="61">
        <v>47580.453999999998</v>
      </c>
      <c r="D94" s="61" t="s">
        <v>78</v>
      </c>
      <c r="E94" s="35">
        <f t="shared" si="15"/>
        <v>11463.069529814606</v>
      </c>
      <c r="F94" s="28">
        <f t="shared" si="16"/>
        <v>11463</v>
      </c>
      <c r="H94" s="28"/>
      <c r="I94" s="28"/>
      <c r="J94" s="28"/>
      <c r="K94" s="28"/>
      <c r="L94" s="28"/>
      <c r="M94" s="28"/>
      <c r="O94" s="28">
        <f t="shared" ca="1" si="14"/>
        <v>-3.7630640780336377E-3</v>
      </c>
      <c r="P94" s="28"/>
      <c r="Q94" s="31">
        <f t="shared" si="17"/>
        <v>32561.953999999998</v>
      </c>
      <c r="S94" s="28"/>
      <c r="T94" s="28"/>
      <c r="U94" s="28">
        <f>+C94-(C$7+F94*C$8)</f>
        <v>5.3631599999789614E-2</v>
      </c>
      <c r="V94" s="28"/>
    </row>
    <row r="95" spans="1:32">
      <c r="A95" s="28" t="s">
        <v>46</v>
      </c>
      <c r="B95" s="32" t="s">
        <v>44</v>
      </c>
      <c r="C95" s="29">
        <v>47596.595580000001</v>
      </c>
      <c r="D95" s="29">
        <v>7.6000000000000004E-4</v>
      </c>
      <c r="E95" s="28">
        <f t="shared" si="15"/>
        <v>11483.996018392769</v>
      </c>
      <c r="F95" s="28">
        <f t="shared" si="16"/>
        <v>11484</v>
      </c>
      <c r="G95" s="28">
        <f t="shared" ref="G95:G109" si="18">+C95-(C$7+F95*C$8)</f>
        <v>-3.0711999934283085E-3</v>
      </c>
      <c r="H95" s="28"/>
      <c r="I95" s="28"/>
      <c r="J95" s="28">
        <f>+G95</f>
        <v>-3.0711999934283085E-3</v>
      </c>
      <c r="K95" s="28"/>
      <c r="L95" s="28"/>
      <c r="M95" s="28"/>
      <c r="N95" s="28"/>
      <c r="O95" s="28">
        <f t="shared" ca="1" si="14"/>
        <v>-3.7719741317999416E-3</v>
      </c>
      <c r="P95" s="28"/>
      <c r="Q95" s="31">
        <f t="shared" si="17"/>
        <v>32578.095580000001</v>
      </c>
      <c r="S95" s="28"/>
      <c r="T95" s="28"/>
      <c r="U95" s="28"/>
      <c r="V95" s="28"/>
    </row>
    <row r="96" spans="1:32">
      <c r="A96" s="61" t="s">
        <v>46</v>
      </c>
      <c r="B96" s="62" t="s">
        <v>44</v>
      </c>
      <c r="C96" s="61">
        <v>47596.595600000001</v>
      </c>
      <c r="D96" s="61" t="s">
        <v>78</v>
      </c>
      <c r="E96" s="35">
        <f t="shared" si="15"/>
        <v>11483.996044321442</v>
      </c>
      <c r="F96" s="28">
        <f t="shared" si="16"/>
        <v>11484</v>
      </c>
      <c r="G96" s="28">
        <f t="shared" si="18"/>
        <v>-3.051199993933551E-3</v>
      </c>
      <c r="H96" s="28"/>
      <c r="I96" s="28"/>
      <c r="J96" s="28">
        <f>+G96</f>
        <v>-3.051199993933551E-3</v>
      </c>
      <c r="K96" s="28"/>
      <c r="L96" s="28"/>
      <c r="M96" s="28"/>
      <c r="N96" s="28"/>
      <c r="O96" s="28">
        <f t="shared" ca="1" si="14"/>
        <v>-3.7719741317999416E-3</v>
      </c>
      <c r="P96" s="28"/>
      <c r="Q96" s="31">
        <f t="shared" si="17"/>
        <v>32578.095600000001</v>
      </c>
      <c r="S96" s="28"/>
      <c r="T96" s="28"/>
      <c r="U96" s="28"/>
      <c r="V96" s="28"/>
    </row>
    <row r="97" spans="1:32">
      <c r="A97" s="61" t="s">
        <v>292</v>
      </c>
      <c r="B97" s="62" t="s">
        <v>45</v>
      </c>
      <c r="C97" s="61">
        <v>47608.550300000003</v>
      </c>
      <c r="D97" s="61" t="s">
        <v>78</v>
      </c>
      <c r="E97" s="35">
        <f t="shared" si="15"/>
        <v>11499.494520493254</v>
      </c>
      <c r="F97" s="28">
        <f t="shared" si="16"/>
        <v>11499.5</v>
      </c>
      <c r="G97" s="28">
        <f t="shared" si="18"/>
        <v>-4.2265999945811927E-3</v>
      </c>
      <c r="H97" s="28"/>
      <c r="I97" s="28"/>
      <c r="J97" s="28">
        <f>+G97</f>
        <v>-4.2265999945811927E-3</v>
      </c>
      <c r="K97" s="28"/>
      <c r="L97" s="28"/>
      <c r="M97" s="28"/>
      <c r="O97" s="28">
        <f t="shared" ca="1" si="14"/>
        <v>-3.7785506000560234E-3</v>
      </c>
      <c r="P97" s="28"/>
      <c r="Q97" s="31">
        <f t="shared" si="17"/>
        <v>32590.050300000003</v>
      </c>
      <c r="S97" s="28"/>
      <c r="T97" s="28"/>
      <c r="U97" s="28"/>
      <c r="V97" s="28"/>
    </row>
    <row r="98" spans="1:32">
      <c r="A98" s="33" t="s">
        <v>58</v>
      </c>
      <c r="B98" s="32" t="s">
        <v>44</v>
      </c>
      <c r="C98" s="29">
        <v>47919.790399999998</v>
      </c>
      <c r="D98" s="29">
        <v>2.0000000000000001E-4</v>
      </c>
      <c r="E98" s="28">
        <f t="shared" si="15"/>
        <v>11902.996680611108</v>
      </c>
      <c r="F98" s="28">
        <f t="shared" si="16"/>
        <v>11903</v>
      </c>
      <c r="G98" s="28">
        <f t="shared" si="18"/>
        <v>-2.5603999965824187E-3</v>
      </c>
      <c r="H98" s="28"/>
      <c r="I98" s="28"/>
      <c r="K98" s="28">
        <f>+G98</f>
        <v>-2.5603999965824187E-3</v>
      </c>
      <c r="L98" s="28"/>
      <c r="M98" s="28"/>
      <c r="N98" s="28"/>
      <c r="O98" s="28">
        <f t="shared" ca="1" si="14"/>
        <v>-3.9497509188514326E-3</v>
      </c>
      <c r="P98" s="28"/>
      <c r="Q98" s="31">
        <f t="shared" si="17"/>
        <v>32901.290399999998</v>
      </c>
      <c r="S98" s="28"/>
      <c r="T98" s="28"/>
      <c r="U98" s="28"/>
      <c r="V98" s="28"/>
    </row>
    <row r="99" spans="1:32">
      <c r="A99" s="28" t="s">
        <v>34</v>
      </c>
      <c r="B99" s="32"/>
      <c r="C99" s="29">
        <v>47972.245999999999</v>
      </c>
      <c r="D99" s="29"/>
      <c r="E99" s="28">
        <f t="shared" si="15"/>
        <v>11971.001889163217</v>
      </c>
      <c r="F99" s="28">
        <f t="shared" si="16"/>
        <v>11971</v>
      </c>
      <c r="G99" s="28">
        <f t="shared" si="18"/>
        <v>1.4572000000043772E-3</v>
      </c>
      <c r="H99" s="28"/>
      <c r="I99" s="28"/>
      <c r="J99" s="28">
        <f>+G99</f>
        <v>1.4572000000043772E-3</v>
      </c>
      <c r="K99" s="28"/>
      <c r="L99" s="28"/>
      <c r="M99" s="28"/>
      <c r="N99" s="28"/>
      <c r="O99" s="28">
        <f t="shared" ca="1" si="14"/>
        <v>-3.9786025215232737E-3</v>
      </c>
      <c r="P99" s="28"/>
      <c r="Q99" s="31">
        <f t="shared" si="17"/>
        <v>32953.745999999999</v>
      </c>
      <c r="S99" s="28"/>
      <c r="T99" s="28"/>
      <c r="U99" s="28"/>
      <c r="V99" s="28"/>
    </row>
    <row r="100" spans="1:32">
      <c r="A100" s="35" t="s">
        <v>34</v>
      </c>
      <c r="B100" s="39" t="s">
        <v>44</v>
      </c>
      <c r="C100" s="8">
        <v>47972.245999999999</v>
      </c>
      <c r="D100" s="8">
        <v>1.2999999999999999E-3</v>
      </c>
      <c r="E100" s="35">
        <f t="shared" si="15"/>
        <v>11971.001889163217</v>
      </c>
      <c r="F100" s="28">
        <f t="shared" si="16"/>
        <v>11971</v>
      </c>
      <c r="G100" s="28">
        <f t="shared" si="18"/>
        <v>1.4572000000043772E-3</v>
      </c>
      <c r="H100" s="28"/>
      <c r="I100" s="28"/>
      <c r="J100" s="28">
        <f>+G100</f>
        <v>1.4572000000043772E-3</v>
      </c>
      <c r="K100" s="28"/>
      <c r="L100" s="28"/>
      <c r="M100" s="28"/>
      <c r="N100" s="28"/>
      <c r="O100" s="28">
        <f t="shared" ca="1" si="14"/>
        <v>-3.9786025215232737E-3</v>
      </c>
      <c r="P100" s="28"/>
      <c r="Q100" s="31">
        <f t="shared" si="17"/>
        <v>32953.745999999999</v>
      </c>
      <c r="S100" s="28"/>
      <c r="T100" s="28"/>
      <c r="U100" s="28"/>
      <c r="V100" s="28"/>
      <c r="AA100" t="s">
        <v>30</v>
      </c>
      <c r="AB100" t="s">
        <v>31</v>
      </c>
      <c r="AF100" t="s">
        <v>33</v>
      </c>
    </row>
    <row r="101" spans="1:32">
      <c r="A101" s="33" t="s">
        <v>58</v>
      </c>
      <c r="B101" s="39" t="s">
        <v>45</v>
      </c>
      <c r="C101" s="8">
        <v>47972.624600000003</v>
      </c>
      <c r="D101" s="8">
        <v>8.0000000000000004E-4</v>
      </c>
      <c r="E101" s="35">
        <f t="shared" si="15"/>
        <v>11971.492718968959</v>
      </c>
      <c r="F101" s="28">
        <f t="shared" si="16"/>
        <v>11971.5</v>
      </c>
      <c r="G101" s="28">
        <f t="shared" si="18"/>
        <v>-5.6161999964388087E-3</v>
      </c>
      <c r="H101" s="28"/>
      <c r="I101" s="28"/>
      <c r="K101" s="28">
        <f>+G101</f>
        <v>-5.6161999964388087E-3</v>
      </c>
      <c r="L101" s="28"/>
      <c r="M101" s="28"/>
      <c r="N101" s="28"/>
      <c r="O101" s="28">
        <f t="shared" ca="1" si="14"/>
        <v>-3.9788146656605673E-3</v>
      </c>
      <c r="P101" s="28"/>
      <c r="Q101" s="31">
        <f t="shared" si="17"/>
        <v>32954.124600000003</v>
      </c>
      <c r="S101" s="28"/>
      <c r="T101" s="28"/>
      <c r="U101" s="28"/>
      <c r="V101" s="28"/>
    </row>
    <row r="102" spans="1:32">
      <c r="A102" s="33" t="s">
        <v>58</v>
      </c>
      <c r="B102" s="39" t="s">
        <v>44</v>
      </c>
      <c r="C102" s="8">
        <v>47994.609400000001</v>
      </c>
      <c r="D102" s="8">
        <v>2.0000000000000001E-4</v>
      </c>
      <c r="E102" s="35">
        <f t="shared" si="15"/>
        <v>11999.994554978388</v>
      </c>
      <c r="F102" s="28">
        <f t="shared" si="16"/>
        <v>12000</v>
      </c>
      <c r="G102" s="28">
        <f t="shared" si="18"/>
        <v>-4.1999999957624823E-3</v>
      </c>
      <c r="H102" s="28"/>
      <c r="I102" s="28"/>
      <c r="K102" s="28">
        <f>+G102</f>
        <v>-4.1999999957624823E-3</v>
      </c>
      <c r="L102" s="28"/>
      <c r="M102" s="28"/>
      <c r="N102" s="28"/>
      <c r="O102" s="28">
        <f t="shared" ca="1" si="14"/>
        <v>-3.9909068814862649E-3</v>
      </c>
      <c r="P102" s="28"/>
      <c r="Q102" s="31">
        <f t="shared" si="17"/>
        <v>32976.109400000001</v>
      </c>
      <c r="S102" s="28"/>
      <c r="T102" s="28"/>
      <c r="U102" s="28"/>
      <c r="V102" s="28"/>
    </row>
    <row r="103" spans="1:32">
      <c r="A103" s="35" t="s">
        <v>40</v>
      </c>
      <c r="B103" s="39"/>
      <c r="C103" s="8">
        <v>49216.428999999996</v>
      </c>
      <c r="D103" s="8"/>
      <c r="E103" s="35">
        <f t="shared" si="15"/>
        <v>13584.002682062075</v>
      </c>
      <c r="F103" s="28">
        <f t="shared" si="16"/>
        <v>13584</v>
      </c>
      <c r="G103" s="28">
        <f t="shared" si="18"/>
        <v>2.0688000004156493E-3</v>
      </c>
      <c r="H103" s="28"/>
      <c r="I103" s="28">
        <f>+G103</f>
        <v>2.0688000004156493E-3</v>
      </c>
      <c r="J103" s="28"/>
      <c r="K103" s="28"/>
      <c r="L103" s="28"/>
      <c r="M103" s="28"/>
      <c r="N103" s="28"/>
      <c r="O103" s="28">
        <f t="shared" ca="1" si="14"/>
        <v>-4.6629795084303276E-3</v>
      </c>
      <c r="P103" s="28"/>
      <c r="Q103" s="31">
        <f t="shared" si="17"/>
        <v>34197.928999999996</v>
      </c>
      <c r="S103" s="28"/>
      <c r="T103" s="28"/>
      <c r="U103" s="28"/>
      <c r="V103" s="28"/>
    </row>
    <row r="104" spans="1:32">
      <c r="A104" s="35" t="s">
        <v>42</v>
      </c>
      <c r="B104" s="39"/>
      <c r="C104" s="8">
        <v>50147.436900000001</v>
      </c>
      <c r="D104" s="34">
        <v>2.0000000000000001E-4</v>
      </c>
      <c r="E104" s="35">
        <f t="shared" si="15"/>
        <v>14790.992715598228</v>
      </c>
      <c r="F104" s="28">
        <f t="shared" si="16"/>
        <v>14791</v>
      </c>
      <c r="G104" s="28">
        <f t="shared" si="18"/>
        <v>-5.6187999944086187E-3</v>
      </c>
      <c r="H104" s="28"/>
      <c r="I104" s="28"/>
      <c r="J104" s="28">
        <f>+G104</f>
        <v>-5.6187999944086187E-3</v>
      </c>
      <c r="K104" s="28"/>
      <c r="L104" s="28"/>
      <c r="M104" s="28"/>
      <c r="N104" s="28"/>
      <c r="O104" s="28">
        <f t="shared" ca="1" si="14"/>
        <v>-5.1750954558555063E-3</v>
      </c>
      <c r="P104" s="28"/>
      <c r="Q104" s="31">
        <f t="shared" si="17"/>
        <v>35128.936900000001</v>
      </c>
      <c r="S104" s="28"/>
      <c r="T104" s="28"/>
      <c r="U104" s="28"/>
      <c r="V104" s="28"/>
      <c r="AA104" t="s">
        <v>38</v>
      </c>
      <c r="AC104">
        <v>20</v>
      </c>
      <c r="AD104" t="s">
        <v>39</v>
      </c>
      <c r="AF104" t="s">
        <v>41</v>
      </c>
    </row>
    <row r="105" spans="1:32">
      <c r="A105" s="35" t="s">
        <v>42</v>
      </c>
      <c r="B105" s="39"/>
      <c r="C105" s="8">
        <v>50147.436999999998</v>
      </c>
      <c r="D105" s="8"/>
      <c r="E105" s="35">
        <f t="shared" si="15"/>
        <v>14790.992845241597</v>
      </c>
      <c r="F105" s="28">
        <f t="shared" si="16"/>
        <v>14791</v>
      </c>
      <c r="G105" s="28">
        <f t="shared" si="18"/>
        <v>-5.5187999969348311E-3</v>
      </c>
      <c r="H105" s="28"/>
      <c r="I105" s="28"/>
      <c r="J105" s="28">
        <f>+G105</f>
        <v>-5.5187999969348311E-3</v>
      </c>
      <c r="K105" s="28"/>
      <c r="L105" s="28"/>
      <c r="M105" s="28"/>
      <c r="N105" s="28"/>
      <c r="O105" s="28">
        <f t="shared" ca="1" si="14"/>
        <v>-5.1750954558555063E-3</v>
      </c>
      <c r="P105" s="28"/>
      <c r="Q105" s="31">
        <f t="shared" si="17"/>
        <v>35128.936999999998</v>
      </c>
      <c r="S105" s="28"/>
      <c r="T105" s="28"/>
      <c r="U105" s="28"/>
      <c r="V105" s="28"/>
      <c r="AA105" t="s">
        <v>30</v>
      </c>
      <c r="AB105" t="s">
        <v>41</v>
      </c>
      <c r="AF105" t="s">
        <v>33</v>
      </c>
    </row>
    <row r="106" spans="1:32">
      <c r="A106" s="8" t="s">
        <v>64</v>
      </c>
      <c r="B106" s="39" t="s">
        <v>44</v>
      </c>
      <c r="C106" s="8">
        <v>50180.603000000003</v>
      </c>
      <c r="D106" s="8"/>
      <c r="E106" s="35">
        <f t="shared" si="15"/>
        <v>14833.99036594176</v>
      </c>
      <c r="F106" s="28">
        <f t="shared" si="16"/>
        <v>14834</v>
      </c>
      <c r="G106" s="28">
        <f t="shared" si="18"/>
        <v>-7.4311999924248084E-3</v>
      </c>
      <c r="H106" s="28"/>
      <c r="I106" s="28">
        <f>+G106</f>
        <v>-7.4311999924248084E-3</v>
      </c>
      <c r="K106" s="28"/>
      <c r="L106" s="28"/>
      <c r="M106" s="28"/>
      <c r="O106" s="28">
        <f t="shared" ca="1" si="14"/>
        <v>-5.1933398516626995E-3</v>
      </c>
      <c r="P106" s="28"/>
      <c r="Q106" s="31">
        <f t="shared" si="17"/>
        <v>35162.103000000003</v>
      </c>
      <c r="S106" s="28"/>
      <c r="T106" s="28"/>
      <c r="U106" s="28"/>
      <c r="V106" s="28"/>
    </row>
    <row r="107" spans="1:32">
      <c r="A107" s="8" t="s">
        <v>64</v>
      </c>
      <c r="B107" s="39" t="s">
        <v>44</v>
      </c>
      <c r="C107" s="8">
        <v>50858.618999999999</v>
      </c>
      <c r="D107" s="34"/>
      <c r="E107" s="35">
        <f t="shared" si="15"/>
        <v>15712.9931698686</v>
      </c>
      <c r="F107" s="28">
        <f t="shared" si="16"/>
        <v>15713</v>
      </c>
      <c r="G107" s="28">
        <f t="shared" si="18"/>
        <v>-5.2683999965665862E-3</v>
      </c>
      <c r="H107" s="28"/>
      <c r="I107" s="28">
        <f>+G107</f>
        <v>-5.2683999965665862E-3</v>
      </c>
      <c r="K107" s="28"/>
      <c r="L107" s="28"/>
      <c r="M107" s="28"/>
      <c r="O107" s="28">
        <f t="shared" ca="1" si="14"/>
        <v>-5.5662892450237039E-3</v>
      </c>
      <c r="P107" s="28"/>
      <c r="Q107" s="31">
        <f t="shared" si="17"/>
        <v>35840.118999999999</v>
      </c>
      <c r="S107" s="28"/>
      <c r="T107" s="28"/>
      <c r="U107" s="28"/>
      <c r="V107" s="28"/>
    </row>
    <row r="108" spans="1:32">
      <c r="A108" s="35" t="s">
        <v>43</v>
      </c>
      <c r="B108" s="39"/>
      <c r="C108" s="8">
        <v>51470.299899999998</v>
      </c>
      <c r="D108" s="8">
        <v>1E-4</v>
      </c>
      <c r="E108" s="35">
        <f t="shared" si="15"/>
        <v>16505.996913450603</v>
      </c>
      <c r="F108" s="28">
        <f t="shared" si="16"/>
        <v>16506</v>
      </c>
      <c r="G108" s="28">
        <f t="shared" si="18"/>
        <v>-2.3807999968994409E-3</v>
      </c>
      <c r="H108" s="28"/>
      <c r="I108" s="28"/>
      <c r="J108" s="28">
        <f>+G108</f>
        <v>-2.3807999968994409E-3</v>
      </c>
      <c r="K108" s="28"/>
      <c r="L108" s="28"/>
      <c r="M108" s="28"/>
      <c r="N108" s="28"/>
      <c r="O108" s="28">
        <f t="shared" ca="1" si="14"/>
        <v>-5.9027498467703211E-3</v>
      </c>
      <c r="P108" s="28"/>
      <c r="Q108" s="31">
        <f t="shared" si="17"/>
        <v>36451.799899999998</v>
      </c>
      <c r="S108" s="28"/>
      <c r="T108" s="28"/>
      <c r="U108" s="28"/>
      <c r="V108" s="28"/>
    </row>
    <row r="109" spans="1:32">
      <c r="A109" s="61" t="s">
        <v>336</v>
      </c>
      <c r="B109" s="62" t="s">
        <v>44</v>
      </c>
      <c r="C109" s="61">
        <v>51578.29</v>
      </c>
      <c r="D109" s="61" t="s">
        <v>78</v>
      </c>
      <c r="E109" s="35">
        <f t="shared" si="15"/>
        <v>16645.998920330003</v>
      </c>
      <c r="F109" s="28">
        <f t="shared" si="16"/>
        <v>16646</v>
      </c>
      <c r="G109" s="28">
        <f t="shared" si="18"/>
        <v>-8.3279999671503901E-4</v>
      </c>
      <c r="H109" s="28"/>
      <c r="I109" s="28">
        <f>+G109</f>
        <v>-8.3279999671503901E-4</v>
      </c>
      <c r="K109" s="28"/>
      <c r="L109" s="28"/>
      <c r="M109" s="28"/>
      <c r="O109" s="28">
        <f t="shared" ca="1" si="14"/>
        <v>-5.9621502052123474E-3</v>
      </c>
      <c r="P109" s="28"/>
      <c r="Q109" s="31">
        <f t="shared" si="17"/>
        <v>36559.79</v>
      </c>
      <c r="S109" s="28"/>
      <c r="T109" s="28"/>
      <c r="U109" s="28"/>
      <c r="V109" s="28"/>
    </row>
    <row r="110" spans="1:32">
      <c r="A110" s="8" t="s">
        <v>47</v>
      </c>
      <c r="B110" s="40"/>
      <c r="C110" s="8">
        <v>51841.3537</v>
      </c>
      <c r="D110" s="8">
        <v>8.9999999999999998E-4</v>
      </c>
      <c r="E110" s="35">
        <f t="shared" si="15"/>
        <v>16987.043571062979</v>
      </c>
      <c r="F110" s="28">
        <f t="shared" si="16"/>
        <v>16987</v>
      </c>
      <c r="G110" s="28"/>
      <c r="H110" s="28"/>
      <c r="I110" s="28"/>
      <c r="K110" s="28"/>
      <c r="L110" s="28"/>
      <c r="M110" s="28"/>
      <c r="N110" s="28"/>
      <c r="O110" s="28">
        <f t="shared" ca="1" si="14"/>
        <v>-6.1068325068461384E-3</v>
      </c>
      <c r="P110" s="28"/>
      <c r="Q110" s="31">
        <f t="shared" si="17"/>
        <v>36822.8537</v>
      </c>
      <c r="S110" s="28"/>
      <c r="T110" s="28"/>
      <c r="U110" s="30">
        <v>3.3608400000957772E-2</v>
      </c>
      <c r="V110" s="28"/>
      <c r="AA110" t="s">
        <v>30</v>
      </c>
      <c r="AB110" t="s">
        <v>31</v>
      </c>
      <c r="AF110" t="s">
        <v>33</v>
      </c>
    </row>
    <row r="111" spans="1:32">
      <c r="A111" s="8" t="s">
        <v>64</v>
      </c>
      <c r="B111" s="39" t="s">
        <v>44</v>
      </c>
      <c r="C111" s="8">
        <v>51924.623</v>
      </c>
      <c r="D111" s="34"/>
      <c r="E111" s="35">
        <f t="shared" si="15"/>
        <v>17094.996699279756</v>
      </c>
      <c r="F111" s="28">
        <f t="shared" si="16"/>
        <v>17095</v>
      </c>
      <c r="G111" s="28">
        <f t="shared" ref="G111:G126" si="19">+C111-(C$7+F111*C$8)</f>
        <v>-2.5459999960730784E-3</v>
      </c>
      <c r="H111" s="28"/>
      <c r="I111" s="28">
        <f>+G111</f>
        <v>-2.5459999960730784E-3</v>
      </c>
      <c r="K111" s="28"/>
      <c r="L111" s="28"/>
      <c r="M111" s="28"/>
      <c r="O111" s="28">
        <f t="shared" ca="1" si="14"/>
        <v>-6.1526556405014149E-3</v>
      </c>
      <c r="P111" s="28"/>
      <c r="Q111" s="31">
        <f t="shared" si="17"/>
        <v>36906.123</v>
      </c>
      <c r="S111" s="28"/>
      <c r="T111" s="28"/>
      <c r="U111" s="28"/>
      <c r="V111" s="28"/>
    </row>
    <row r="112" spans="1:32">
      <c r="A112" s="41" t="s">
        <v>51</v>
      </c>
      <c r="B112" s="42" t="s">
        <v>45</v>
      </c>
      <c r="C112" s="34">
        <v>52687.095000000001</v>
      </c>
      <c r="D112" s="8">
        <v>1E-4</v>
      </c>
      <c r="E112" s="35">
        <f t="shared" si="15"/>
        <v>18083.491109316852</v>
      </c>
      <c r="F112" s="28">
        <f t="shared" si="16"/>
        <v>18083.5</v>
      </c>
      <c r="G112" s="28">
        <f t="shared" si="19"/>
        <v>-6.8577999918488786E-3</v>
      </c>
      <c r="H112" s="28"/>
      <c r="I112" s="28"/>
      <c r="K112" s="28">
        <f t="shared" ref="K112:K119" si="20">+G112</f>
        <v>-6.8577999918488786E-3</v>
      </c>
      <c r="L112" s="28"/>
      <c r="M112" s="28"/>
      <c r="N112" s="28"/>
      <c r="O112" s="28">
        <f t="shared" ca="1" si="14"/>
        <v>-6.5720645999295755E-3</v>
      </c>
      <c r="P112" s="28"/>
      <c r="Q112" s="31">
        <f t="shared" si="17"/>
        <v>37668.595000000001</v>
      </c>
      <c r="S112" s="28"/>
      <c r="T112" s="28"/>
      <c r="U112" s="28"/>
      <c r="V112" s="28"/>
    </row>
    <row r="113" spans="1:22">
      <c r="A113" s="33" t="s">
        <v>51</v>
      </c>
      <c r="B113" s="42" t="s">
        <v>45</v>
      </c>
      <c r="C113" s="34">
        <v>52687.095000000001</v>
      </c>
      <c r="D113" s="34">
        <v>1E-4</v>
      </c>
      <c r="E113" s="35">
        <f t="shared" si="15"/>
        <v>18083.491109316852</v>
      </c>
      <c r="F113" s="28">
        <f t="shared" si="16"/>
        <v>18083.5</v>
      </c>
      <c r="G113" s="28">
        <f t="shared" si="19"/>
        <v>-6.8577999918488786E-3</v>
      </c>
      <c r="H113" s="28"/>
      <c r="I113" s="28"/>
      <c r="K113" s="28">
        <f t="shared" si="20"/>
        <v>-6.8577999918488786E-3</v>
      </c>
      <c r="L113" s="28"/>
      <c r="M113" s="28"/>
      <c r="N113" s="28"/>
      <c r="O113" s="28">
        <f t="shared" ca="1" si="14"/>
        <v>-6.5720645999295755E-3</v>
      </c>
      <c r="P113" s="28"/>
      <c r="Q113" s="31">
        <f t="shared" si="17"/>
        <v>37668.595000000001</v>
      </c>
      <c r="S113" s="28"/>
      <c r="T113" s="28"/>
      <c r="U113" s="28"/>
      <c r="V113" s="28"/>
    </row>
    <row r="114" spans="1:22">
      <c r="A114" s="8" t="s">
        <v>48</v>
      </c>
      <c r="B114" s="42" t="s">
        <v>45</v>
      </c>
      <c r="C114" s="34">
        <v>52725.660499999998</v>
      </c>
      <c r="D114" s="34">
        <v>2.0999999999999999E-3</v>
      </c>
      <c r="E114" s="35">
        <f t="shared" si="15"/>
        <v>18133.488723878807</v>
      </c>
      <c r="F114" s="28">
        <f t="shared" si="16"/>
        <v>18133.5</v>
      </c>
      <c r="G114" s="28">
        <f t="shared" si="19"/>
        <v>-8.6978000035742298E-3</v>
      </c>
      <c r="H114" s="28"/>
      <c r="I114" s="28"/>
      <c r="K114" s="28">
        <f t="shared" si="20"/>
        <v>-8.6978000035742298E-3</v>
      </c>
      <c r="L114" s="28"/>
      <c r="M114" s="28"/>
      <c r="N114" s="28"/>
      <c r="O114" s="28">
        <f t="shared" ca="1" si="14"/>
        <v>-6.5932790136588705E-3</v>
      </c>
      <c r="P114" s="28"/>
      <c r="Q114" s="31">
        <f t="shared" si="17"/>
        <v>37707.160499999998</v>
      </c>
      <c r="S114" s="28"/>
      <c r="T114" s="28"/>
      <c r="U114" s="28"/>
      <c r="V114" s="28"/>
    </row>
    <row r="115" spans="1:22">
      <c r="A115" s="8" t="s">
        <v>48</v>
      </c>
      <c r="B115" s="42" t="s">
        <v>44</v>
      </c>
      <c r="C115" s="34">
        <v>52726.043400000002</v>
      </c>
      <c r="D115" s="34">
        <v>2.5000000000000001E-3</v>
      </c>
      <c r="E115" s="35">
        <f t="shared" si="15"/>
        <v>18133.985128349537</v>
      </c>
      <c r="F115" s="28">
        <f t="shared" si="16"/>
        <v>18134</v>
      </c>
      <c r="G115" s="28">
        <f t="shared" si="19"/>
        <v>-1.1471199999505188E-2</v>
      </c>
      <c r="H115" s="28"/>
      <c r="I115" s="28"/>
      <c r="K115" s="28">
        <f t="shared" si="20"/>
        <v>-1.1471199999505188E-2</v>
      </c>
      <c r="L115" s="28"/>
      <c r="M115" s="28"/>
      <c r="N115" s="28"/>
      <c r="O115" s="28">
        <f t="shared" ca="1" si="14"/>
        <v>-6.5934911577961632E-3</v>
      </c>
      <c r="P115" s="28"/>
      <c r="Q115" s="31">
        <f t="shared" si="17"/>
        <v>37707.543400000002</v>
      </c>
      <c r="S115" s="28"/>
      <c r="T115" s="28"/>
      <c r="U115" s="28"/>
      <c r="V115" s="28"/>
    </row>
    <row r="116" spans="1:22">
      <c r="A116" s="41" t="s">
        <v>51</v>
      </c>
      <c r="B116" s="42" t="s">
        <v>44</v>
      </c>
      <c r="C116" s="34">
        <v>53302.244400000003</v>
      </c>
      <c r="D116" s="8">
        <v>1E-4</v>
      </c>
      <c r="E116" s="35">
        <f t="shared" si="15"/>
        <v>18880.991533250679</v>
      </c>
      <c r="F116" s="28">
        <f t="shared" si="16"/>
        <v>18881</v>
      </c>
      <c r="G116" s="28">
        <f t="shared" si="19"/>
        <v>-6.5307999975630082E-3</v>
      </c>
      <c r="H116" s="28"/>
      <c r="I116" s="28"/>
      <c r="K116" s="28">
        <f t="shared" si="20"/>
        <v>-6.5307999975630082E-3</v>
      </c>
      <c r="L116" s="28"/>
      <c r="M116" s="28"/>
      <c r="N116" s="28"/>
      <c r="O116" s="28">
        <f t="shared" ca="1" si="14"/>
        <v>-6.9104344989118285E-3</v>
      </c>
      <c r="P116" s="28"/>
      <c r="Q116" s="31">
        <f t="shared" si="17"/>
        <v>38283.744400000003</v>
      </c>
      <c r="S116" s="28"/>
      <c r="T116" s="28"/>
      <c r="U116" s="28"/>
      <c r="V116" s="28"/>
    </row>
    <row r="117" spans="1:22">
      <c r="A117" s="33" t="s">
        <v>51</v>
      </c>
      <c r="B117" s="42" t="s">
        <v>44</v>
      </c>
      <c r="C117" s="34">
        <v>53302.244400000003</v>
      </c>
      <c r="D117" s="34">
        <v>1E-4</v>
      </c>
      <c r="E117" s="35">
        <f t="shared" ref="E117:E126" si="21">+(C117-C$7)/C$8</f>
        <v>18880.991533250679</v>
      </c>
      <c r="F117" s="28">
        <f t="shared" ref="F117:F130" si="22">ROUND(2*E117,0)/2</f>
        <v>18881</v>
      </c>
      <c r="G117" s="28">
        <f t="shared" si="19"/>
        <v>-6.5307999975630082E-3</v>
      </c>
      <c r="H117" s="28"/>
      <c r="I117" s="28"/>
      <c r="K117" s="28">
        <f t="shared" si="20"/>
        <v>-6.5307999975630082E-3</v>
      </c>
      <c r="L117" s="28"/>
      <c r="M117" s="28"/>
      <c r="N117" s="28"/>
      <c r="O117" s="28">
        <f t="shared" ca="1" si="14"/>
        <v>-6.9104344989118285E-3</v>
      </c>
      <c r="P117" s="28"/>
      <c r="Q117" s="31">
        <f t="shared" ref="Q117:Q126" si="23">+C117-15018.5</f>
        <v>38283.744400000003</v>
      </c>
      <c r="S117" s="28"/>
      <c r="T117" s="28"/>
      <c r="U117" s="28"/>
      <c r="V117" s="28"/>
    </row>
    <row r="118" spans="1:22">
      <c r="A118" s="41" t="s">
        <v>51</v>
      </c>
      <c r="B118" s="42" t="s">
        <v>44</v>
      </c>
      <c r="C118" s="34">
        <v>53384.0069</v>
      </c>
      <c r="D118" s="8">
        <v>1E-4</v>
      </c>
      <c r="E118" s="35">
        <f t="shared" si="21"/>
        <v>18986.991195140763</v>
      </c>
      <c r="F118" s="28">
        <f t="shared" si="22"/>
        <v>18987</v>
      </c>
      <c r="G118" s="28">
        <f t="shared" si="19"/>
        <v>-6.7915999970864505E-3</v>
      </c>
      <c r="H118" s="28"/>
      <c r="I118" s="28"/>
      <c r="K118" s="28">
        <f t="shared" si="20"/>
        <v>-6.7915999970864505E-3</v>
      </c>
      <c r="L118" s="28"/>
      <c r="M118" s="28"/>
      <c r="N118" s="28"/>
      <c r="O118" s="28">
        <f t="shared" ca="1" si="14"/>
        <v>-6.9554090560179343E-3</v>
      </c>
      <c r="P118" s="28"/>
      <c r="Q118" s="31">
        <f t="shared" si="23"/>
        <v>38365.5069</v>
      </c>
      <c r="S118" s="28"/>
      <c r="T118" s="28"/>
      <c r="U118" s="28"/>
      <c r="V118" s="28"/>
    </row>
    <row r="119" spans="1:22">
      <c r="A119" s="33" t="s">
        <v>51</v>
      </c>
      <c r="B119" s="42" t="s">
        <v>44</v>
      </c>
      <c r="C119" s="34">
        <v>53384.0069</v>
      </c>
      <c r="D119" s="34">
        <v>1E-4</v>
      </c>
      <c r="E119" s="35">
        <f t="shared" si="21"/>
        <v>18986.991195140763</v>
      </c>
      <c r="F119" s="28">
        <f t="shared" si="22"/>
        <v>18987</v>
      </c>
      <c r="G119" s="28">
        <f t="shared" si="19"/>
        <v>-6.7915999970864505E-3</v>
      </c>
      <c r="H119" s="28"/>
      <c r="I119" s="28"/>
      <c r="K119" s="28">
        <f t="shared" si="20"/>
        <v>-6.7915999970864505E-3</v>
      </c>
      <c r="L119" s="28"/>
      <c r="M119" s="28"/>
      <c r="N119" s="28"/>
      <c r="O119" s="28">
        <f t="shared" ca="1" si="14"/>
        <v>-6.9554090560179343E-3</v>
      </c>
      <c r="P119" s="28"/>
      <c r="Q119" s="31">
        <f t="shared" si="23"/>
        <v>38365.5069</v>
      </c>
      <c r="S119" s="28"/>
      <c r="T119" s="28"/>
      <c r="U119" s="28"/>
      <c r="V119" s="28"/>
    </row>
    <row r="120" spans="1:22">
      <c r="A120" s="33" t="s">
        <v>59</v>
      </c>
      <c r="B120" s="42" t="s">
        <v>44</v>
      </c>
      <c r="C120" s="8">
        <v>53966.366999999998</v>
      </c>
      <c r="D120" s="8">
        <v>1.1000000000000001E-3</v>
      </c>
      <c r="E120" s="35">
        <f t="shared" si="21"/>
        <v>19741.982464956101</v>
      </c>
      <c r="F120" s="28">
        <f t="shared" si="22"/>
        <v>19742</v>
      </c>
      <c r="G120" s="28">
        <f t="shared" si="19"/>
        <v>-1.3525599999411497E-2</v>
      </c>
      <c r="H120" s="28"/>
      <c r="I120" s="28"/>
      <c r="J120" s="28">
        <f>+G120</f>
        <v>-1.3525599999411497E-2</v>
      </c>
      <c r="K120" s="28"/>
      <c r="L120" s="28"/>
      <c r="M120" s="28"/>
      <c r="N120" s="28"/>
      <c r="O120" s="28">
        <f t="shared" ca="1" si="14"/>
        <v>-7.2757467033302877E-3</v>
      </c>
      <c r="P120" s="28"/>
      <c r="Q120" s="31">
        <f t="shared" si="23"/>
        <v>38947.866999999998</v>
      </c>
      <c r="S120" s="28"/>
      <c r="T120" s="28"/>
      <c r="U120" s="28"/>
      <c r="V120" s="28"/>
    </row>
    <row r="121" spans="1:22">
      <c r="A121" s="33" t="s">
        <v>65</v>
      </c>
      <c r="B121" s="39" t="s">
        <v>45</v>
      </c>
      <c r="C121" s="8">
        <v>55617.43737</v>
      </c>
      <c r="D121" s="8">
        <v>8.0000000000000004E-4</v>
      </c>
      <c r="E121" s="35">
        <f t="shared" si="21"/>
        <v>21882.485763861343</v>
      </c>
      <c r="F121" s="28">
        <f t="shared" si="22"/>
        <v>21882.5</v>
      </c>
      <c r="G121" s="28">
        <f t="shared" si="19"/>
        <v>-1.0980999999446794E-2</v>
      </c>
      <c r="H121" s="28"/>
      <c r="I121" s="28"/>
      <c r="K121" s="28">
        <f>+G121</f>
        <v>-1.0980999999446794E-2</v>
      </c>
      <c r="L121" s="28"/>
      <c r="M121" s="28"/>
      <c r="O121" s="28">
        <f t="shared" ca="1" si="14"/>
        <v>-8.1839357550814017E-3</v>
      </c>
      <c r="P121" s="28"/>
      <c r="Q121" s="31">
        <f t="shared" si="23"/>
        <v>40598.93737</v>
      </c>
      <c r="S121" s="28"/>
      <c r="T121" s="28"/>
      <c r="U121" s="28"/>
      <c r="V121" s="28"/>
    </row>
    <row r="122" spans="1:22">
      <c r="A122" s="8" t="s">
        <v>66</v>
      </c>
      <c r="B122" s="39" t="s">
        <v>44</v>
      </c>
      <c r="C122" s="8">
        <v>56356.386599999998</v>
      </c>
      <c r="D122" s="8">
        <v>9.4999999999999998E-3</v>
      </c>
      <c r="E122" s="35">
        <f t="shared" si="21"/>
        <v>22840.484461723314</v>
      </c>
      <c r="F122" s="28">
        <f t="shared" si="22"/>
        <v>22840.5</v>
      </c>
      <c r="G122" s="28">
        <f t="shared" si="19"/>
        <v>-1.1985400000412483E-2</v>
      </c>
      <c r="H122" s="28"/>
      <c r="I122" s="28"/>
      <c r="J122" s="28">
        <f>+G122</f>
        <v>-1.1985400000412483E-2</v>
      </c>
      <c r="K122" s="28"/>
      <c r="L122" s="28"/>
      <c r="M122" s="28"/>
      <c r="N122" s="28"/>
      <c r="O122" s="28">
        <f t="shared" ca="1" si="14"/>
        <v>-8.5904039221346915E-3</v>
      </c>
      <c r="P122" s="28"/>
      <c r="Q122" s="31">
        <f t="shared" si="23"/>
        <v>41337.886599999998</v>
      </c>
      <c r="S122" s="28"/>
      <c r="T122" s="28"/>
      <c r="U122" s="28"/>
      <c r="V122" s="28"/>
    </row>
    <row r="123" spans="1:22">
      <c r="A123" s="8" t="s">
        <v>66</v>
      </c>
      <c r="B123" s="39" t="s">
        <v>44</v>
      </c>
      <c r="C123" s="8">
        <v>56371.430399999997</v>
      </c>
      <c r="D123" s="8">
        <v>1.1000000000000001E-3</v>
      </c>
      <c r="E123" s="35">
        <f t="shared" si="21"/>
        <v>22859.987751294229</v>
      </c>
      <c r="F123" s="28">
        <f t="shared" si="22"/>
        <v>22860</v>
      </c>
      <c r="G123" s="28">
        <f t="shared" si="19"/>
        <v>-9.4479999970644712E-3</v>
      </c>
      <c r="H123" s="28"/>
      <c r="I123" s="28"/>
      <c r="J123" s="28">
        <f>+G123</f>
        <v>-9.4479999970644712E-3</v>
      </c>
      <c r="K123" s="28"/>
      <c r="L123" s="28"/>
      <c r="M123" s="28"/>
      <c r="N123" s="28"/>
      <c r="O123" s="28">
        <f t="shared" ca="1" si="14"/>
        <v>-8.5986775434891173E-3</v>
      </c>
      <c r="P123" s="28"/>
      <c r="Q123" s="31">
        <f t="shared" si="23"/>
        <v>41352.930399999997</v>
      </c>
      <c r="S123" s="28"/>
      <c r="T123" s="28"/>
      <c r="U123" s="28"/>
      <c r="V123" s="28"/>
    </row>
    <row r="124" spans="1:22">
      <c r="A124" s="43" t="s">
        <v>67</v>
      </c>
      <c r="B124" s="44" t="s">
        <v>44</v>
      </c>
      <c r="C124" s="45">
        <v>56698.482499999998</v>
      </c>
      <c r="D124" s="46">
        <v>2.3999999999999998E-3</v>
      </c>
      <c r="E124" s="35">
        <f t="shared" si="21"/>
        <v>23283.989121365383</v>
      </c>
      <c r="F124" s="28">
        <f t="shared" si="22"/>
        <v>23284</v>
      </c>
      <c r="G124" s="28">
        <f t="shared" si="19"/>
        <v>-8.3911999972769991E-3</v>
      </c>
      <c r="H124" s="28"/>
      <c r="I124" s="28"/>
      <c r="J124" s="28">
        <f>+G124</f>
        <v>-8.3911999972769991E-3</v>
      </c>
      <c r="K124" s="28"/>
      <c r="L124" s="28"/>
      <c r="M124" s="28"/>
      <c r="N124" s="28"/>
      <c r="O124" s="28">
        <f t="shared" ca="1" si="14"/>
        <v>-8.7785757719135368E-3</v>
      </c>
      <c r="P124" s="28"/>
      <c r="Q124" s="31">
        <f t="shared" si="23"/>
        <v>41679.982499999998</v>
      </c>
      <c r="S124" s="28"/>
      <c r="T124" s="28"/>
      <c r="U124" s="28"/>
      <c r="V124" s="28"/>
    </row>
    <row r="125" spans="1:22">
      <c r="A125" s="45" t="s">
        <v>68</v>
      </c>
      <c r="B125" s="63" t="s">
        <v>44</v>
      </c>
      <c r="C125" s="64">
        <v>56749.389309999999</v>
      </c>
      <c r="D125" s="45">
        <v>2.9999999999999997E-4</v>
      </c>
      <c r="E125" s="35">
        <f t="shared" si="21"/>
        <v>23349.986426338972</v>
      </c>
      <c r="F125" s="28">
        <f t="shared" si="22"/>
        <v>23350</v>
      </c>
      <c r="G125" s="28">
        <f t="shared" si="19"/>
        <v>-1.0469999993802048E-2</v>
      </c>
      <c r="H125" s="28"/>
      <c r="I125" s="28"/>
      <c r="K125" s="28">
        <f>+G125</f>
        <v>-1.0469999993802048E-2</v>
      </c>
      <c r="L125" s="28"/>
      <c r="M125" s="28"/>
      <c r="O125" s="28">
        <f t="shared" ca="1" si="14"/>
        <v>-8.8065787980362072E-3</v>
      </c>
      <c r="P125" s="28"/>
      <c r="Q125" s="31">
        <f t="shared" si="23"/>
        <v>41730.889309999999</v>
      </c>
      <c r="S125" s="28"/>
      <c r="T125" s="28"/>
      <c r="U125" s="28"/>
      <c r="V125" s="28"/>
    </row>
    <row r="126" spans="1:22">
      <c r="A126" s="8" t="s">
        <v>386</v>
      </c>
      <c r="B126" s="39"/>
      <c r="C126" s="8">
        <v>57080.299400000004</v>
      </c>
      <c r="D126" s="8">
        <v>1E-3</v>
      </c>
      <c r="E126" s="35">
        <f t="shared" si="21"/>
        <v>23778.98942473088</v>
      </c>
      <c r="F126" s="28">
        <f t="shared" si="22"/>
        <v>23779</v>
      </c>
      <c r="G126" s="28">
        <f t="shared" si="19"/>
        <v>-8.1571999908192083E-3</v>
      </c>
      <c r="H126" s="28"/>
      <c r="I126" s="28"/>
      <c r="J126" s="28">
        <f>+G126</f>
        <v>-8.1571999908192083E-3</v>
      </c>
      <c r="K126" s="28"/>
      <c r="L126" s="28"/>
      <c r="M126" s="28"/>
      <c r="N126" s="28"/>
      <c r="O126" s="28">
        <f t="shared" ca="1" si="14"/>
        <v>-8.988598467833557E-3</v>
      </c>
      <c r="P126" s="28"/>
      <c r="Q126" s="31">
        <f t="shared" si="23"/>
        <v>42061.799400000004</v>
      </c>
      <c r="S126" s="28"/>
      <c r="T126" s="28"/>
      <c r="U126" s="28"/>
      <c r="V126" s="28"/>
    </row>
    <row r="127" spans="1:22">
      <c r="A127" s="65" t="s">
        <v>1</v>
      </c>
      <c r="B127" s="66" t="s">
        <v>44</v>
      </c>
      <c r="C127" s="67">
        <v>57364.543100000003</v>
      </c>
      <c r="D127" s="67">
        <v>8.5000000000000006E-3</v>
      </c>
      <c r="E127" s="35">
        <f>+(C127-C$7)/C$8</f>
        <v>24147.492541616826</v>
      </c>
      <c r="F127" s="28">
        <f t="shared" si="22"/>
        <v>24147.5</v>
      </c>
      <c r="G127" s="28">
        <f>+C127-(C$7+F127*C$8)</f>
        <v>-5.7529999976395629E-3</v>
      </c>
      <c r="H127" s="28"/>
      <c r="I127" s="28"/>
      <c r="K127" s="28">
        <f>+G127</f>
        <v>-5.7529999976395629E-3</v>
      </c>
      <c r="L127" s="28"/>
      <c r="M127" s="28"/>
      <c r="N127" s="28"/>
      <c r="O127" s="28">
        <f ca="1">+C$11+C$12*F127</f>
        <v>-9.1449486970184603E-3</v>
      </c>
      <c r="P127" s="28"/>
      <c r="Q127" s="31">
        <f>+C127-15018.5</f>
        <v>42346.043100000003</v>
      </c>
      <c r="S127" s="28"/>
      <c r="T127" s="28"/>
      <c r="U127" s="28"/>
      <c r="V127" s="28"/>
    </row>
    <row r="128" spans="1:22">
      <c r="A128" s="69" t="s">
        <v>0</v>
      </c>
      <c r="B128" s="70" t="s">
        <v>44</v>
      </c>
      <c r="C128" s="71">
        <v>58132.413</v>
      </c>
      <c r="D128" s="68">
        <v>4.0000000000000001E-3</v>
      </c>
      <c r="E128" s="35">
        <f>+(C128-C$7)/C$8</f>
        <v>25142.984971221769</v>
      </c>
      <c r="F128" s="28">
        <f t="shared" si="22"/>
        <v>25143</v>
      </c>
      <c r="G128" s="28">
        <f>+C128-(C$7+F128*C$8)</f>
        <v>-1.1592399998335168E-2</v>
      </c>
      <c r="H128" s="28"/>
      <c r="I128" s="28"/>
      <c r="K128" s="28">
        <f>+G128</f>
        <v>-1.1592399998335168E-2</v>
      </c>
      <c r="L128" s="28"/>
      <c r="M128" s="28"/>
      <c r="N128" s="28"/>
      <c r="O128" s="28">
        <f ca="1">+C$11+C$12*F128</f>
        <v>-9.5673276743687228E-3</v>
      </c>
      <c r="P128" s="28"/>
      <c r="Q128" s="31">
        <f>+C128-15018.5</f>
        <v>43113.913</v>
      </c>
      <c r="S128" s="28"/>
      <c r="T128" s="28"/>
      <c r="U128" s="28"/>
      <c r="V128" s="28"/>
    </row>
    <row r="129" spans="1:22">
      <c r="A129" s="72" t="s">
        <v>388</v>
      </c>
      <c r="B129" s="73" t="s">
        <v>44</v>
      </c>
      <c r="C129" s="79">
        <v>58861.3379139998</v>
      </c>
      <c r="D129" s="74">
        <v>4.8900000000000002E-3</v>
      </c>
      <c r="E129" s="35">
        <f>+(C129-C$7)/C$8</f>
        <v>26087.987807818485</v>
      </c>
      <c r="F129" s="28">
        <f t="shared" si="22"/>
        <v>26088</v>
      </c>
      <c r="G129" s="28">
        <f>+C129-(C$7+F129*C$8)</f>
        <v>-9.4044001962174661E-3</v>
      </c>
      <c r="H129" s="28"/>
      <c r="I129" s="28"/>
      <c r="K129" s="28">
        <f>+G129</f>
        <v>-9.4044001962174661E-3</v>
      </c>
      <c r="L129" s="28"/>
      <c r="M129" s="28"/>
      <c r="N129" s="28"/>
      <c r="O129" s="28">
        <f ca="1">+C$11+C$12*F129</f>
        <v>-9.9682800938523958E-3</v>
      </c>
      <c r="P129" s="28"/>
      <c r="Q129" s="31">
        <f>+C129-15018.5</f>
        <v>43842.8379139998</v>
      </c>
      <c r="S129" s="28"/>
      <c r="T129" s="28"/>
      <c r="U129" s="28"/>
      <c r="V129" s="28"/>
    </row>
    <row r="130" spans="1:22">
      <c r="A130" s="72" t="s">
        <v>389</v>
      </c>
      <c r="B130" s="73" t="s">
        <v>44</v>
      </c>
      <c r="C130" s="79">
        <v>57619.469200000167</v>
      </c>
      <c r="D130" s="74">
        <v>1E-4</v>
      </c>
      <c r="E130" s="35">
        <f>+(C130-C$7)/C$8</f>
        <v>24477.987333324218</v>
      </c>
      <c r="F130" s="28">
        <f t="shared" si="22"/>
        <v>24478</v>
      </c>
      <c r="G130" s="28">
        <f>+C130-(C$7+F130*C$8)</f>
        <v>-9.7703998326323926E-3</v>
      </c>
      <c r="H130" s="28"/>
      <c r="I130" s="28"/>
      <c r="K130" s="28">
        <f>+G130</f>
        <v>-9.7703998326323926E-3</v>
      </c>
      <c r="L130" s="28"/>
      <c r="M130" s="28"/>
      <c r="N130" s="28"/>
      <c r="O130" s="28">
        <f ca="1">+C$11+C$12*F130</f>
        <v>-9.2851759717691006E-3</v>
      </c>
      <c r="P130" s="28"/>
      <c r="Q130" s="31">
        <f>+C130-15018.5</f>
        <v>42600.969200000167</v>
      </c>
      <c r="S130" s="28"/>
      <c r="T130" s="28"/>
      <c r="U130" s="28"/>
      <c r="V130" s="28"/>
    </row>
    <row r="131" spans="1:22">
      <c r="A131" s="75" t="s">
        <v>390</v>
      </c>
      <c r="B131" s="76" t="s">
        <v>44</v>
      </c>
      <c r="C131" s="77">
        <v>59259.348900000099</v>
      </c>
      <c r="D131" s="75" t="s">
        <v>391</v>
      </c>
      <c r="E131" s="35">
        <f t="shared" ref="E131:E132" si="24">+(C131-C$7)/C$8</f>
        <v>26603.982670311332</v>
      </c>
      <c r="F131" s="28">
        <f t="shared" ref="F131:F132" si="25">ROUND(2*E131,0)/2</f>
        <v>26604</v>
      </c>
      <c r="G131" s="28">
        <f t="shared" ref="G131:G132" si="26">+C131-(C$7+F131*C$8)</f>
        <v>-1.3367199899221305E-2</v>
      </c>
      <c r="H131" s="28"/>
      <c r="I131" s="28"/>
      <c r="K131" s="28">
        <f t="shared" ref="K131:K132" si="27">+G131</f>
        <v>-1.3367199899221305E-2</v>
      </c>
      <c r="L131" s="28"/>
      <c r="M131" s="28"/>
      <c r="N131" s="28"/>
      <c r="O131" s="28">
        <f t="shared" ref="O131:O132" ca="1" si="28">+C$11+C$12*F131</f>
        <v>-1.0187212843538719E-2</v>
      </c>
      <c r="P131" s="28"/>
      <c r="Q131" s="31">
        <f t="shared" ref="Q131:Q132" si="29">+C131-15018.5</f>
        <v>44240.848900000099</v>
      </c>
      <c r="S131" s="28"/>
      <c r="T131" s="28"/>
      <c r="U131" s="28"/>
      <c r="V131" s="28"/>
    </row>
    <row r="132" spans="1:22">
      <c r="A132" s="75" t="s">
        <v>390</v>
      </c>
      <c r="B132" s="76" t="s">
        <v>44</v>
      </c>
      <c r="C132" s="77">
        <v>59276.322300000116</v>
      </c>
      <c r="D132" s="75" t="s">
        <v>391</v>
      </c>
      <c r="E132" s="35">
        <f t="shared" si="24"/>
        <v>26625.987558385048</v>
      </c>
      <c r="F132" s="28">
        <f t="shared" si="25"/>
        <v>26626</v>
      </c>
      <c r="G132" s="28">
        <f t="shared" si="26"/>
        <v>-9.5967998786363751E-3</v>
      </c>
      <c r="H132" s="28"/>
      <c r="I132" s="28"/>
      <c r="K132" s="28">
        <f t="shared" si="27"/>
        <v>-9.5967998786363751E-3</v>
      </c>
      <c r="L132" s="28"/>
      <c r="M132" s="28"/>
      <c r="N132" s="28"/>
      <c r="O132" s="28">
        <f t="shared" ca="1" si="28"/>
        <v>-1.0196547185579609E-2</v>
      </c>
      <c r="P132" s="28"/>
      <c r="Q132" s="31">
        <f t="shared" si="29"/>
        <v>44257.822300000116</v>
      </c>
      <c r="S132" s="28"/>
      <c r="T132" s="28"/>
      <c r="U132" s="28"/>
      <c r="V132" s="28"/>
    </row>
    <row r="133" spans="1:22">
      <c r="A133" s="78" t="s">
        <v>392</v>
      </c>
      <c r="B133" s="78" t="s">
        <v>44</v>
      </c>
      <c r="C133" s="80">
        <v>59964.362300000153</v>
      </c>
      <c r="D133" s="75">
        <v>2.9999999999999997E-4</v>
      </c>
      <c r="E133" s="35">
        <f t="shared" ref="E133" si="30">+(C133-C$7)/C$8</f>
        <v>27517.985813903884</v>
      </c>
      <c r="F133" s="28">
        <f t="shared" ref="F133" si="31">ROUND(2*E133,0)/2</f>
        <v>27518</v>
      </c>
      <c r="G133" s="28">
        <f t="shared" ref="G133" si="32">+C133-(C$7+F133*C$8)</f>
        <v>-1.0942399843770545E-2</v>
      </c>
      <c r="H133" s="28"/>
      <c r="I133" s="28"/>
      <c r="K133" s="28">
        <f t="shared" ref="K133" si="33">+G133</f>
        <v>-1.0942399843770545E-2</v>
      </c>
      <c r="L133" s="28"/>
      <c r="M133" s="28"/>
      <c r="N133" s="28"/>
      <c r="O133" s="28">
        <f t="shared" ref="O133" ca="1" si="34">+C$11+C$12*F133</f>
        <v>-1.057501232651023E-2</v>
      </c>
      <c r="P133" s="28"/>
      <c r="Q133" s="31">
        <f t="shared" ref="Q133" si="35">+C133-15018.5</f>
        <v>44945.862300000153</v>
      </c>
      <c r="S133" s="28"/>
      <c r="T133" s="28"/>
      <c r="U133" s="28"/>
      <c r="V133" s="28"/>
    </row>
    <row r="134" spans="1:22">
      <c r="A134" s="29"/>
      <c r="B134" s="32"/>
      <c r="C134" s="81"/>
      <c r="D134" s="29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S134" s="28"/>
      <c r="T134" s="28"/>
      <c r="U134" s="28"/>
      <c r="V134" s="28"/>
    </row>
    <row r="135" spans="1:22">
      <c r="A135" s="29"/>
      <c r="B135" s="32"/>
      <c r="C135" s="29"/>
      <c r="D135" s="29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S135" s="28"/>
      <c r="T135" s="28"/>
      <c r="U135" s="28"/>
      <c r="V135" s="28"/>
    </row>
    <row r="136" spans="1:22">
      <c r="A136" s="29"/>
      <c r="B136" s="32"/>
      <c r="C136" s="29"/>
      <c r="D136" s="29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S136" s="28"/>
      <c r="T136" s="28"/>
      <c r="U136" s="28"/>
      <c r="V136" s="28"/>
    </row>
    <row r="137" spans="1:22">
      <c r="A137" s="29"/>
      <c r="B137" s="32"/>
      <c r="C137" s="29"/>
      <c r="D137" s="29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S137" s="28"/>
      <c r="T137" s="28"/>
      <c r="U137" s="28"/>
      <c r="V137" s="28"/>
    </row>
    <row r="138" spans="1:22">
      <c r="A138" s="29"/>
      <c r="B138" s="32"/>
      <c r="C138" s="29"/>
      <c r="D138" s="29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S138" s="28"/>
      <c r="T138" s="28"/>
      <c r="U138" s="28"/>
      <c r="V138" s="28"/>
    </row>
    <row r="139" spans="1:22">
      <c r="A139" s="29"/>
      <c r="B139" s="32"/>
      <c r="C139" s="29"/>
      <c r="D139" s="29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S139" s="28"/>
      <c r="T139" s="28"/>
      <c r="U139" s="28"/>
      <c r="V139" s="28"/>
    </row>
    <row r="140" spans="1:22">
      <c r="A140" s="29"/>
      <c r="B140" s="32"/>
      <c r="C140" s="29"/>
      <c r="D140" s="29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S140" s="28"/>
      <c r="T140" s="28"/>
      <c r="U140" s="28"/>
      <c r="V140" s="28"/>
    </row>
    <row r="141" spans="1:22">
      <c r="A141" s="29"/>
      <c r="B141" s="32"/>
      <c r="C141" s="29"/>
      <c r="D141" s="29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S141" s="28"/>
      <c r="T141" s="28"/>
      <c r="U141" s="28"/>
      <c r="V141" s="28"/>
    </row>
    <row r="142" spans="1:22">
      <c r="A142" s="29"/>
      <c r="B142" s="32"/>
      <c r="C142" s="29"/>
      <c r="D142" s="29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S142" s="28"/>
      <c r="T142" s="28"/>
      <c r="U142" s="28"/>
      <c r="V142" s="28"/>
    </row>
    <row r="143" spans="1:22">
      <c r="A143" s="29"/>
      <c r="B143" s="32"/>
      <c r="C143" s="29"/>
      <c r="D143" s="29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S143" s="28"/>
      <c r="T143" s="28"/>
      <c r="U143" s="28"/>
      <c r="V143" s="28"/>
    </row>
    <row r="144" spans="1:22">
      <c r="A144" s="29"/>
      <c r="B144" s="32"/>
      <c r="C144" s="29"/>
      <c r="D144" s="29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S144" s="28"/>
      <c r="T144" s="28"/>
      <c r="U144" s="28"/>
      <c r="V144" s="28"/>
    </row>
    <row r="145" spans="1:22">
      <c r="A145" s="29"/>
      <c r="B145" s="32"/>
      <c r="C145" s="29"/>
      <c r="D145" s="29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S145" s="28"/>
      <c r="T145" s="28"/>
      <c r="U145" s="28"/>
      <c r="V145" s="28"/>
    </row>
    <row r="146" spans="1:22">
      <c r="A146" s="29"/>
      <c r="B146" s="32"/>
      <c r="C146" s="29"/>
      <c r="D146" s="29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S146" s="28"/>
      <c r="T146" s="28"/>
      <c r="U146" s="28"/>
      <c r="V146" s="28"/>
    </row>
    <row r="147" spans="1:22">
      <c r="A147" s="29"/>
      <c r="B147" s="32"/>
      <c r="C147" s="29"/>
      <c r="D147" s="29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S147" s="28"/>
      <c r="T147" s="28"/>
      <c r="U147" s="28"/>
      <c r="V147" s="28"/>
    </row>
    <row r="148" spans="1:22">
      <c r="A148" s="29"/>
      <c r="B148" s="32"/>
      <c r="C148" s="29"/>
      <c r="D148" s="29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S148" s="28"/>
      <c r="T148" s="28"/>
      <c r="U148" s="28"/>
      <c r="V148" s="28"/>
    </row>
    <row r="149" spans="1:22">
      <c r="A149" s="29"/>
      <c r="B149" s="32"/>
      <c r="C149" s="29"/>
      <c r="D149" s="29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S149" s="28"/>
      <c r="T149" s="28"/>
      <c r="U149" s="28"/>
      <c r="V149" s="28"/>
    </row>
    <row r="150" spans="1:22">
      <c r="A150" s="29"/>
      <c r="B150" s="32"/>
      <c r="C150" s="29"/>
      <c r="D150" s="29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S150" s="28"/>
      <c r="T150" s="28"/>
      <c r="U150" s="28"/>
      <c r="V150" s="28"/>
    </row>
    <row r="151" spans="1:22">
      <c r="A151" s="29"/>
      <c r="B151" s="32"/>
      <c r="C151" s="29"/>
      <c r="D151" s="29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S151" s="28"/>
      <c r="T151" s="28"/>
      <c r="U151" s="28"/>
      <c r="V151" s="28"/>
    </row>
    <row r="152" spans="1:22">
      <c r="A152" s="29"/>
      <c r="B152" s="32"/>
      <c r="C152" s="29"/>
      <c r="D152" s="29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S152" s="28"/>
      <c r="T152" s="28"/>
      <c r="U152" s="28"/>
      <c r="V152" s="28"/>
    </row>
    <row r="153" spans="1:22">
      <c r="A153" s="29"/>
      <c r="B153" s="32"/>
      <c r="C153" s="29"/>
      <c r="D153" s="29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S153" s="28"/>
      <c r="T153" s="28"/>
      <c r="U153" s="28"/>
      <c r="V153" s="28"/>
    </row>
    <row r="154" spans="1:22">
      <c r="A154" s="29"/>
      <c r="B154" s="32"/>
      <c r="C154" s="29"/>
      <c r="D154" s="29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S154" s="28"/>
      <c r="T154" s="28"/>
      <c r="U154" s="28"/>
      <c r="V154" s="28"/>
    </row>
    <row r="155" spans="1:22">
      <c r="A155" s="29"/>
      <c r="B155" s="32"/>
      <c r="C155" s="29"/>
      <c r="D155" s="29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S155" s="28"/>
      <c r="T155" s="28"/>
      <c r="U155" s="28"/>
      <c r="V155" s="28"/>
    </row>
    <row r="156" spans="1:22">
      <c r="A156" s="29"/>
      <c r="B156" s="32"/>
      <c r="C156" s="29"/>
      <c r="D156" s="29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S156" s="28"/>
      <c r="T156" s="28"/>
      <c r="U156" s="28"/>
      <c r="V156" s="28"/>
    </row>
    <row r="157" spans="1:22">
      <c r="A157" s="29"/>
      <c r="B157" s="32"/>
      <c r="C157" s="29"/>
      <c r="D157" s="29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S157" s="28"/>
      <c r="T157" s="28"/>
      <c r="U157" s="28"/>
      <c r="V157" s="28"/>
    </row>
    <row r="158" spans="1:22">
      <c r="A158" s="29"/>
      <c r="B158" s="32"/>
      <c r="C158" s="29"/>
      <c r="D158" s="29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S158" s="28"/>
      <c r="T158" s="28"/>
      <c r="U158" s="28"/>
      <c r="V158" s="28"/>
    </row>
    <row r="159" spans="1:22">
      <c r="A159" s="29"/>
      <c r="B159" s="32"/>
      <c r="C159" s="29"/>
      <c r="D159" s="29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S159" s="28"/>
      <c r="T159" s="28"/>
      <c r="U159" s="28"/>
      <c r="V159" s="28"/>
    </row>
    <row r="160" spans="1:22">
      <c r="A160" s="29"/>
      <c r="B160" s="32"/>
      <c r="C160" s="29"/>
      <c r="D160" s="29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S160" s="28"/>
      <c r="T160" s="28"/>
      <c r="U160" s="28"/>
      <c r="V160" s="28"/>
    </row>
    <row r="161" spans="1:22">
      <c r="A161" s="29"/>
      <c r="B161" s="32"/>
      <c r="C161" s="29"/>
      <c r="D161" s="29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S161" s="28"/>
      <c r="T161" s="28"/>
      <c r="U161" s="28"/>
      <c r="V161" s="28"/>
    </row>
    <row r="162" spans="1:22">
      <c r="A162" s="29"/>
      <c r="B162" s="32"/>
      <c r="C162" s="29"/>
      <c r="D162" s="29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S162" s="28"/>
      <c r="T162" s="28"/>
      <c r="U162" s="28"/>
      <c r="V162" s="28"/>
    </row>
    <row r="163" spans="1:22">
      <c r="A163" s="29"/>
      <c r="B163" s="32"/>
      <c r="C163" s="29"/>
      <c r="D163" s="29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S163" s="28"/>
      <c r="T163" s="28"/>
      <c r="U163" s="28"/>
      <c r="V163" s="28"/>
    </row>
    <row r="164" spans="1:22">
      <c r="A164" s="29"/>
      <c r="B164" s="32"/>
      <c r="C164" s="29"/>
      <c r="D164" s="29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S164" s="28"/>
      <c r="T164" s="28"/>
      <c r="U164" s="28"/>
      <c r="V164" s="28"/>
    </row>
    <row r="165" spans="1:22">
      <c r="A165" s="29"/>
      <c r="B165" s="32"/>
      <c r="C165" s="29"/>
      <c r="D165" s="29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S165" s="28"/>
      <c r="T165" s="28"/>
      <c r="U165" s="28"/>
      <c r="V165" s="28"/>
    </row>
    <row r="166" spans="1:22">
      <c r="A166" s="29"/>
      <c r="B166" s="32"/>
      <c r="C166" s="29"/>
      <c r="D166" s="29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S166" s="28"/>
      <c r="T166" s="28"/>
      <c r="U166" s="28"/>
      <c r="V166" s="28"/>
    </row>
    <row r="167" spans="1:22">
      <c r="A167" s="29"/>
      <c r="B167" s="32"/>
      <c r="C167" s="29"/>
      <c r="D167" s="29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S167" s="28"/>
      <c r="T167" s="28"/>
      <c r="U167" s="28"/>
      <c r="V167" s="28"/>
    </row>
    <row r="168" spans="1:22">
      <c r="A168" s="29"/>
      <c r="B168" s="32"/>
      <c r="C168" s="29"/>
      <c r="D168" s="29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S168" s="28"/>
      <c r="T168" s="28"/>
      <c r="U168" s="28"/>
      <c r="V168" s="28"/>
    </row>
    <row r="169" spans="1:22">
      <c r="A169" s="29"/>
      <c r="B169" s="32"/>
      <c r="C169" s="29"/>
      <c r="D169" s="29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S169" s="28"/>
      <c r="T169" s="28"/>
      <c r="U169" s="28"/>
      <c r="V169" s="28"/>
    </row>
    <row r="170" spans="1:22">
      <c r="A170" s="29"/>
      <c r="B170" s="32"/>
      <c r="C170" s="29"/>
      <c r="D170" s="29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S170" s="28"/>
      <c r="T170" s="28"/>
      <c r="U170" s="28"/>
      <c r="V170" s="28"/>
    </row>
    <row r="171" spans="1:22">
      <c r="A171" s="29"/>
      <c r="B171" s="32"/>
      <c r="C171" s="29"/>
      <c r="D171" s="29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S171" s="28"/>
      <c r="T171" s="28"/>
      <c r="U171" s="28"/>
      <c r="V171" s="28"/>
    </row>
    <row r="172" spans="1:22">
      <c r="A172" s="29"/>
      <c r="B172" s="32"/>
      <c r="C172" s="29"/>
      <c r="D172" s="29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S172" s="28"/>
      <c r="T172" s="28"/>
      <c r="U172" s="28"/>
      <c r="V172" s="28"/>
    </row>
    <row r="173" spans="1:22">
      <c r="A173" s="29"/>
      <c r="B173" s="32"/>
      <c r="C173" s="29"/>
      <c r="D173" s="29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S173" s="28"/>
      <c r="T173" s="28"/>
      <c r="U173" s="28"/>
      <c r="V173" s="28"/>
    </row>
    <row r="174" spans="1:22">
      <c r="A174" s="29"/>
      <c r="B174" s="32"/>
      <c r="C174" s="29"/>
      <c r="D174" s="29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S174" s="28"/>
      <c r="T174" s="28"/>
      <c r="U174" s="28"/>
      <c r="V174" s="28"/>
    </row>
    <row r="175" spans="1:22">
      <c r="A175" s="29"/>
      <c r="B175" s="32"/>
      <c r="C175" s="29"/>
      <c r="D175" s="29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S175" s="28"/>
      <c r="T175" s="28"/>
      <c r="U175" s="28"/>
      <c r="V175" s="28"/>
    </row>
    <row r="176" spans="1:22">
      <c r="A176" s="29"/>
      <c r="B176" s="32"/>
      <c r="C176" s="29"/>
      <c r="D176" s="29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S176" s="28"/>
      <c r="T176" s="28"/>
      <c r="U176" s="28"/>
      <c r="V176" s="28"/>
    </row>
    <row r="177" spans="1:22">
      <c r="A177" s="29"/>
      <c r="B177" s="32"/>
      <c r="C177" s="29"/>
      <c r="D177" s="29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S177" s="28"/>
      <c r="T177" s="28"/>
      <c r="U177" s="28"/>
      <c r="V177" s="28"/>
    </row>
    <row r="178" spans="1:22">
      <c r="A178" s="29"/>
      <c r="B178" s="32"/>
      <c r="C178" s="29"/>
      <c r="D178" s="29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S178" s="28"/>
      <c r="T178" s="28"/>
      <c r="U178" s="28"/>
      <c r="V178" s="28"/>
    </row>
    <row r="179" spans="1:22">
      <c r="A179" s="29"/>
      <c r="B179" s="32"/>
      <c r="C179" s="29"/>
      <c r="D179" s="29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S179" s="28"/>
      <c r="T179" s="28"/>
      <c r="U179" s="28"/>
      <c r="V179" s="28"/>
    </row>
    <row r="180" spans="1:22">
      <c r="A180" s="29"/>
      <c r="B180" s="32"/>
      <c r="C180" s="29"/>
      <c r="D180" s="29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S180" s="28"/>
      <c r="T180" s="28"/>
      <c r="U180" s="28"/>
      <c r="V180" s="28"/>
    </row>
    <row r="181" spans="1:22">
      <c r="A181" s="29"/>
      <c r="B181" s="32"/>
      <c r="C181" s="29"/>
      <c r="D181" s="29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S181" s="28"/>
      <c r="T181" s="28"/>
      <c r="U181" s="28"/>
      <c r="V181" s="28"/>
    </row>
    <row r="182" spans="1:22">
      <c r="A182" s="29"/>
      <c r="B182" s="32"/>
      <c r="C182" s="29"/>
      <c r="D182" s="29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S182" s="28"/>
      <c r="T182" s="28"/>
      <c r="U182" s="28"/>
      <c r="V182" s="28"/>
    </row>
    <row r="183" spans="1:22">
      <c r="A183" s="29"/>
      <c r="B183" s="32"/>
      <c r="C183" s="29"/>
      <c r="D183" s="29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S183" s="28"/>
      <c r="T183" s="28"/>
      <c r="U183" s="28"/>
      <c r="V183" s="28"/>
    </row>
    <row r="184" spans="1:22">
      <c r="A184" s="29"/>
      <c r="B184" s="32"/>
      <c r="C184" s="29"/>
      <c r="D184" s="29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S184" s="28"/>
      <c r="T184" s="28"/>
      <c r="U184" s="28"/>
      <c r="V184" s="28"/>
    </row>
    <row r="185" spans="1:22">
      <c r="A185" s="29"/>
      <c r="B185" s="32"/>
      <c r="C185" s="29"/>
      <c r="D185" s="29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S185" s="28"/>
      <c r="T185" s="28"/>
      <c r="U185" s="28"/>
      <c r="V185" s="28"/>
    </row>
    <row r="186" spans="1:22">
      <c r="A186" s="29"/>
      <c r="B186" s="32"/>
      <c r="C186" s="29"/>
      <c r="D186" s="29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S186" s="28"/>
      <c r="T186" s="28"/>
      <c r="U186" s="28"/>
      <c r="V186" s="28"/>
    </row>
    <row r="187" spans="1:22">
      <c r="A187" s="29"/>
      <c r="B187" s="32"/>
      <c r="C187" s="29"/>
      <c r="D187" s="29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S187" s="28"/>
      <c r="T187" s="28"/>
      <c r="U187" s="28"/>
      <c r="V187" s="28"/>
    </row>
    <row r="188" spans="1:22">
      <c r="A188" s="29"/>
      <c r="B188" s="32"/>
      <c r="C188" s="29"/>
      <c r="D188" s="29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S188" s="28"/>
      <c r="T188" s="28"/>
      <c r="U188" s="28"/>
      <c r="V188" s="28"/>
    </row>
    <row r="189" spans="1:22">
      <c r="A189" s="29"/>
      <c r="B189" s="32"/>
      <c r="C189" s="29"/>
      <c r="D189" s="29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S189" s="28"/>
      <c r="T189" s="28"/>
      <c r="U189" s="28"/>
      <c r="V189" s="28"/>
    </row>
    <row r="190" spans="1:22">
      <c r="A190" s="29"/>
      <c r="B190" s="32"/>
      <c r="C190" s="29"/>
      <c r="D190" s="29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S190" s="28"/>
      <c r="T190" s="28"/>
      <c r="U190" s="28"/>
      <c r="V190" s="28"/>
    </row>
    <row r="191" spans="1:22">
      <c r="A191" s="29"/>
      <c r="B191" s="32"/>
      <c r="C191" s="29"/>
      <c r="D191" s="29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S191" s="28"/>
      <c r="T191" s="28"/>
      <c r="U191" s="28"/>
      <c r="V191" s="28"/>
    </row>
    <row r="192" spans="1:22">
      <c r="A192" s="29"/>
      <c r="B192" s="32"/>
      <c r="C192" s="29"/>
      <c r="D192" s="29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S192" s="28"/>
      <c r="T192" s="28"/>
      <c r="U192" s="28"/>
      <c r="V192" s="28"/>
    </row>
    <row r="193" spans="1:22">
      <c r="A193" s="28"/>
      <c r="B193" s="32"/>
      <c r="C193" s="29"/>
      <c r="D193" s="29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S193" s="28"/>
      <c r="T193" s="28"/>
      <c r="U193" s="28"/>
      <c r="V193" s="28"/>
    </row>
    <row r="194" spans="1:22">
      <c r="A194" s="28"/>
      <c r="B194" s="32"/>
      <c r="C194" s="29"/>
      <c r="D194" s="29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S194" s="28"/>
      <c r="T194" s="28"/>
      <c r="U194" s="28"/>
      <c r="V194" s="28"/>
    </row>
    <row r="195" spans="1:22">
      <c r="A195" s="28"/>
      <c r="B195" s="32"/>
      <c r="C195" s="29"/>
      <c r="D195" s="29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S195" s="28"/>
      <c r="T195" s="28"/>
      <c r="U195" s="28"/>
      <c r="V195" s="28"/>
    </row>
    <row r="196" spans="1:22">
      <c r="A196" s="28"/>
      <c r="B196" s="32"/>
      <c r="C196" s="29"/>
      <c r="D196" s="29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S196" s="28"/>
      <c r="T196" s="28"/>
      <c r="U196" s="28"/>
      <c r="V196" s="28"/>
    </row>
    <row r="197" spans="1:22">
      <c r="A197" s="28"/>
      <c r="B197" s="32"/>
      <c r="C197" s="29"/>
      <c r="D197" s="29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S197" s="28"/>
      <c r="T197" s="28"/>
      <c r="U197" s="28"/>
      <c r="V197" s="28"/>
    </row>
    <row r="198" spans="1:22">
      <c r="A198" s="28"/>
      <c r="B198" s="32"/>
      <c r="C198" s="29"/>
      <c r="D198" s="29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S198" s="28"/>
      <c r="T198" s="28"/>
      <c r="U198" s="28"/>
      <c r="V198" s="28"/>
    </row>
    <row r="199" spans="1:22">
      <c r="A199" s="28"/>
      <c r="B199" s="32"/>
      <c r="C199" s="29"/>
      <c r="D199" s="29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S199" s="28"/>
      <c r="T199" s="28"/>
      <c r="U199" s="28"/>
      <c r="V199" s="28"/>
    </row>
    <row r="200" spans="1:22">
      <c r="A200" s="28"/>
      <c r="B200" s="32"/>
      <c r="C200" s="29"/>
      <c r="D200" s="29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S200" s="28"/>
      <c r="T200" s="28"/>
      <c r="U200" s="28"/>
      <c r="V200" s="28"/>
    </row>
    <row r="201" spans="1:22">
      <c r="A201" s="28"/>
      <c r="B201" s="32"/>
      <c r="C201" s="29"/>
      <c r="D201" s="29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S201" s="28"/>
      <c r="T201" s="28"/>
      <c r="U201" s="28"/>
      <c r="V201" s="28"/>
    </row>
    <row r="202" spans="1:22">
      <c r="A202" s="28"/>
      <c r="B202" s="32"/>
      <c r="C202" s="29"/>
      <c r="D202" s="29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S202" s="28"/>
      <c r="T202" s="28"/>
      <c r="U202" s="28"/>
      <c r="V202" s="28"/>
    </row>
    <row r="203" spans="1:22">
      <c r="A203" s="28"/>
      <c r="B203" s="32"/>
      <c r="C203" s="29"/>
      <c r="D203" s="29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S203" s="28"/>
      <c r="T203" s="28"/>
      <c r="U203" s="28"/>
      <c r="V203" s="28"/>
    </row>
    <row r="204" spans="1:22">
      <c r="A204" s="28"/>
      <c r="B204" s="32"/>
      <c r="C204" s="29"/>
      <c r="D204" s="29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S204" s="28"/>
      <c r="T204" s="28"/>
      <c r="U204" s="28"/>
      <c r="V204" s="28"/>
    </row>
    <row r="205" spans="1:22">
      <c r="A205" s="28"/>
      <c r="B205" s="32"/>
      <c r="C205" s="29"/>
      <c r="D205" s="29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S205" s="28"/>
      <c r="T205" s="28"/>
      <c r="U205" s="28"/>
      <c r="V205" s="28"/>
    </row>
    <row r="206" spans="1:22">
      <c r="A206" s="28"/>
      <c r="B206" s="32"/>
      <c r="C206" s="29"/>
      <c r="D206" s="29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S206" s="28"/>
      <c r="T206" s="28"/>
      <c r="U206" s="28"/>
      <c r="V206" s="28"/>
    </row>
    <row r="207" spans="1:22">
      <c r="A207" s="28"/>
      <c r="B207" s="32"/>
      <c r="C207" s="29"/>
      <c r="D207" s="29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S207" s="28"/>
      <c r="T207" s="28"/>
      <c r="U207" s="28"/>
      <c r="V207" s="28"/>
    </row>
    <row r="208" spans="1:22">
      <c r="A208" s="28"/>
      <c r="B208" s="32"/>
      <c r="C208" s="29"/>
      <c r="D208" s="29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S208" s="28"/>
      <c r="T208" s="28"/>
      <c r="U208" s="28"/>
      <c r="V208" s="28"/>
    </row>
    <row r="209" spans="1:22">
      <c r="A209" s="28"/>
      <c r="B209" s="32"/>
      <c r="C209" s="29"/>
      <c r="D209" s="29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S209" s="28"/>
      <c r="T209" s="28"/>
      <c r="U209" s="28"/>
      <c r="V209" s="28"/>
    </row>
    <row r="210" spans="1:22">
      <c r="A210" s="28"/>
      <c r="B210" s="32"/>
      <c r="C210" s="29"/>
      <c r="D210" s="29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S210" s="28"/>
      <c r="T210" s="28"/>
      <c r="U210" s="28"/>
      <c r="V210" s="28"/>
    </row>
    <row r="211" spans="1:22">
      <c r="A211" s="28"/>
      <c r="B211" s="32"/>
      <c r="C211" s="29"/>
      <c r="D211" s="29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S211" s="28"/>
      <c r="T211" s="28"/>
      <c r="U211" s="28"/>
      <c r="V211" s="28"/>
    </row>
    <row r="212" spans="1:22">
      <c r="A212" s="28"/>
      <c r="B212" s="32"/>
      <c r="C212" s="29"/>
      <c r="D212" s="29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S212" s="28"/>
      <c r="T212" s="28"/>
      <c r="U212" s="28"/>
      <c r="V212" s="28"/>
    </row>
    <row r="213" spans="1:22">
      <c r="A213" s="28"/>
      <c r="B213" s="32"/>
      <c r="C213" s="29"/>
      <c r="D213" s="29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S213" s="28"/>
      <c r="T213" s="28"/>
      <c r="U213" s="28"/>
      <c r="V213" s="28"/>
    </row>
    <row r="214" spans="1:22">
      <c r="A214" s="28"/>
      <c r="B214" s="32"/>
      <c r="C214" s="29"/>
      <c r="D214" s="29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S214" s="28"/>
      <c r="T214" s="28"/>
      <c r="U214" s="28"/>
      <c r="V214" s="28"/>
    </row>
    <row r="215" spans="1:22">
      <c r="A215" s="28"/>
      <c r="B215" s="32"/>
      <c r="C215" s="29"/>
      <c r="D215" s="29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S215" s="28"/>
      <c r="T215" s="28"/>
      <c r="U215" s="28"/>
      <c r="V215" s="28"/>
    </row>
    <row r="216" spans="1:22">
      <c r="A216" s="28"/>
      <c r="B216" s="32"/>
      <c r="C216" s="29"/>
      <c r="D216" s="29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S216" s="28"/>
      <c r="T216" s="28"/>
      <c r="U216" s="28"/>
      <c r="V216" s="28"/>
    </row>
    <row r="217" spans="1:22">
      <c r="A217" s="28"/>
      <c r="B217" s="32"/>
      <c r="C217" s="29"/>
      <c r="D217" s="29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S217" s="28"/>
      <c r="T217" s="28"/>
      <c r="U217" s="28"/>
      <c r="V217" s="28"/>
    </row>
    <row r="218" spans="1:22">
      <c r="A218" s="28"/>
      <c r="B218" s="32"/>
      <c r="C218" s="29"/>
      <c r="D218" s="29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S218" s="28"/>
      <c r="T218" s="28"/>
      <c r="U218" s="28"/>
      <c r="V218" s="28"/>
    </row>
    <row r="219" spans="1:22">
      <c r="A219" s="28"/>
      <c r="B219" s="32"/>
      <c r="C219" s="29"/>
      <c r="D219" s="29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S219" s="28"/>
      <c r="T219" s="28"/>
      <c r="U219" s="28"/>
      <c r="V219" s="28"/>
    </row>
    <row r="220" spans="1:22">
      <c r="A220" s="28"/>
      <c r="B220" s="32"/>
      <c r="C220" s="29"/>
      <c r="D220" s="29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S220" s="28"/>
      <c r="T220" s="28"/>
      <c r="U220" s="28"/>
      <c r="V220" s="28"/>
    </row>
    <row r="221" spans="1:22">
      <c r="A221" s="28"/>
      <c r="B221" s="32"/>
      <c r="C221" s="29"/>
      <c r="D221" s="29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S221" s="28"/>
      <c r="T221" s="28"/>
      <c r="U221" s="28"/>
      <c r="V221" s="28"/>
    </row>
    <row r="222" spans="1:22">
      <c r="A222" s="28"/>
      <c r="B222" s="32"/>
      <c r="C222" s="29"/>
      <c r="D222" s="29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S222" s="28"/>
      <c r="T222" s="28"/>
      <c r="U222" s="28"/>
      <c r="V222" s="28"/>
    </row>
    <row r="223" spans="1:22">
      <c r="A223" s="28"/>
      <c r="B223" s="32"/>
      <c r="C223" s="29"/>
      <c r="D223" s="29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S223" s="28"/>
      <c r="T223" s="28"/>
      <c r="U223" s="28"/>
      <c r="V223" s="28"/>
    </row>
    <row r="224" spans="1:22">
      <c r="A224" s="28"/>
      <c r="B224" s="32"/>
      <c r="C224" s="29"/>
      <c r="D224" s="29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S224" s="28"/>
      <c r="T224" s="28"/>
      <c r="U224" s="28"/>
      <c r="V224" s="28"/>
    </row>
    <row r="225" spans="1:22">
      <c r="A225" s="28"/>
      <c r="B225" s="32"/>
      <c r="C225" s="29"/>
      <c r="D225" s="29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S225" s="28"/>
      <c r="T225" s="28"/>
      <c r="U225" s="28"/>
      <c r="V225" s="28"/>
    </row>
    <row r="226" spans="1:22">
      <c r="A226" s="28"/>
      <c r="B226" s="32"/>
      <c r="C226" s="29"/>
      <c r="D226" s="29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S226" s="28"/>
      <c r="T226" s="28"/>
      <c r="U226" s="28"/>
      <c r="V226" s="28"/>
    </row>
    <row r="227" spans="1:22">
      <c r="A227" s="28"/>
      <c r="B227" s="32"/>
      <c r="C227" s="29"/>
      <c r="D227" s="29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S227" s="28"/>
      <c r="T227" s="28"/>
      <c r="U227" s="28"/>
      <c r="V227" s="28"/>
    </row>
    <row r="228" spans="1:22">
      <c r="A228" s="28"/>
      <c r="B228" s="32"/>
      <c r="C228" s="29"/>
      <c r="D228" s="29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S228" s="28"/>
      <c r="T228" s="28"/>
      <c r="U228" s="28"/>
      <c r="V228" s="28"/>
    </row>
    <row r="229" spans="1:22">
      <c r="A229" s="28"/>
      <c r="B229" s="32"/>
      <c r="C229" s="29"/>
      <c r="D229" s="29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S229" s="28"/>
      <c r="T229" s="28"/>
      <c r="U229" s="28"/>
      <c r="V229" s="28"/>
    </row>
    <row r="230" spans="1:22">
      <c r="A230" s="28"/>
      <c r="B230" s="32"/>
      <c r="C230" s="29"/>
      <c r="D230" s="29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S230" s="28"/>
      <c r="T230" s="28"/>
      <c r="U230" s="28"/>
      <c r="V230" s="28"/>
    </row>
    <row r="231" spans="1:22">
      <c r="A231" s="28"/>
      <c r="B231" s="32"/>
      <c r="C231" s="29"/>
      <c r="D231" s="29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S231" s="28"/>
      <c r="T231" s="28"/>
      <c r="U231" s="28"/>
      <c r="V231" s="28"/>
    </row>
    <row r="232" spans="1:22">
      <c r="A232" s="28"/>
      <c r="B232" s="32"/>
      <c r="C232" s="29"/>
      <c r="D232" s="29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S232" s="28"/>
      <c r="T232" s="28"/>
      <c r="U232" s="28"/>
      <c r="V232" s="28"/>
    </row>
    <row r="233" spans="1:22">
      <c r="A233" s="28"/>
      <c r="B233" s="32"/>
      <c r="C233" s="29"/>
      <c r="D233" s="29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S233" s="28"/>
      <c r="T233" s="28"/>
      <c r="U233" s="28"/>
      <c r="V233" s="28"/>
    </row>
    <row r="234" spans="1:22">
      <c r="A234" s="28"/>
      <c r="B234" s="32"/>
      <c r="C234" s="29"/>
      <c r="D234" s="29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S234" s="28"/>
      <c r="T234" s="28"/>
      <c r="U234" s="28"/>
      <c r="V234" s="28"/>
    </row>
    <row r="235" spans="1:22">
      <c r="A235" s="28"/>
      <c r="B235" s="32"/>
      <c r="C235" s="29"/>
      <c r="D235" s="29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S235" s="28"/>
      <c r="T235" s="28"/>
      <c r="U235" s="28"/>
      <c r="V235" s="28"/>
    </row>
    <row r="236" spans="1:22">
      <c r="A236" s="28"/>
      <c r="B236" s="32"/>
      <c r="C236" s="29"/>
      <c r="D236" s="29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S236" s="28"/>
      <c r="T236" s="28"/>
      <c r="U236" s="28"/>
      <c r="V236" s="28"/>
    </row>
    <row r="237" spans="1:22">
      <c r="A237" s="28"/>
      <c r="B237" s="32"/>
      <c r="C237" s="29"/>
      <c r="D237" s="29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S237" s="28"/>
      <c r="T237" s="28"/>
      <c r="U237" s="28"/>
      <c r="V237" s="28"/>
    </row>
    <row r="238" spans="1:22">
      <c r="A238" s="28"/>
      <c r="B238" s="32"/>
      <c r="C238" s="29"/>
      <c r="D238" s="29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S238" s="28"/>
      <c r="T238" s="28"/>
      <c r="U238" s="28"/>
      <c r="V238" s="28"/>
    </row>
    <row r="239" spans="1:22">
      <c r="A239" s="28"/>
      <c r="B239" s="32"/>
      <c r="C239" s="29"/>
      <c r="D239" s="29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S239" s="28"/>
      <c r="T239" s="28"/>
      <c r="U239" s="28"/>
      <c r="V239" s="28"/>
    </row>
    <row r="240" spans="1:22">
      <c r="A240" s="28"/>
      <c r="B240" s="32"/>
      <c r="C240" s="29"/>
      <c r="D240" s="29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S240" s="28"/>
      <c r="T240" s="28"/>
      <c r="U240" s="28"/>
      <c r="V240" s="28"/>
    </row>
    <row r="241" spans="1:22">
      <c r="A241" s="28"/>
      <c r="B241" s="32"/>
      <c r="C241" s="29"/>
      <c r="D241" s="29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S241" s="28"/>
      <c r="T241" s="28"/>
      <c r="U241" s="28"/>
      <c r="V241" s="28"/>
    </row>
    <row r="242" spans="1:22">
      <c r="A242" s="28"/>
      <c r="B242" s="32"/>
      <c r="C242" s="29"/>
      <c r="D242" s="29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S242" s="28"/>
      <c r="T242" s="28"/>
      <c r="U242" s="28"/>
      <c r="V242" s="28"/>
    </row>
    <row r="243" spans="1:22">
      <c r="A243" s="28"/>
      <c r="B243" s="32"/>
      <c r="C243" s="29"/>
      <c r="D243" s="29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S243" s="28"/>
      <c r="T243" s="28"/>
      <c r="U243" s="28"/>
      <c r="V243" s="28"/>
    </row>
    <row r="244" spans="1:22">
      <c r="A244" s="28"/>
      <c r="B244" s="32"/>
      <c r="C244" s="29"/>
      <c r="D244" s="29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S244" s="28"/>
      <c r="T244" s="28"/>
      <c r="U244" s="28"/>
      <c r="V244" s="28"/>
    </row>
    <row r="245" spans="1:22">
      <c r="A245" s="28"/>
      <c r="B245" s="32"/>
      <c r="C245" s="29"/>
      <c r="D245" s="29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S245" s="28"/>
      <c r="T245" s="28"/>
      <c r="U245" s="28"/>
      <c r="V245" s="28"/>
    </row>
    <row r="246" spans="1:22">
      <c r="A246" s="28"/>
      <c r="B246" s="32"/>
      <c r="C246" s="29"/>
      <c r="D246" s="29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S246" s="28"/>
      <c r="T246" s="28"/>
      <c r="U246" s="28"/>
      <c r="V246" s="28"/>
    </row>
    <row r="247" spans="1:22">
      <c r="A247" s="28"/>
      <c r="B247" s="32"/>
      <c r="C247" s="29"/>
      <c r="D247" s="29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S247" s="28"/>
      <c r="T247" s="28"/>
      <c r="U247" s="28"/>
      <c r="V247" s="28"/>
    </row>
    <row r="248" spans="1:22">
      <c r="A248" s="28"/>
      <c r="B248" s="32"/>
      <c r="C248" s="29"/>
      <c r="D248" s="29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S248" s="28"/>
      <c r="T248" s="28"/>
      <c r="U248" s="28"/>
      <c r="V248" s="28"/>
    </row>
    <row r="249" spans="1:22">
      <c r="A249" s="28"/>
      <c r="B249" s="32"/>
      <c r="C249" s="29"/>
      <c r="D249" s="29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S249" s="28"/>
      <c r="T249" s="28"/>
      <c r="U249" s="28"/>
      <c r="V249" s="28"/>
    </row>
    <row r="250" spans="1:22">
      <c r="A250" s="28"/>
      <c r="B250" s="32"/>
      <c r="C250" s="29"/>
      <c r="D250" s="29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S250" s="28"/>
      <c r="T250" s="28"/>
      <c r="U250" s="28"/>
      <c r="V250" s="28"/>
    </row>
    <row r="251" spans="1:22">
      <c r="A251" s="28"/>
      <c r="B251" s="32"/>
      <c r="C251" s="29"/>
      <c r="D251" s="29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S251" s="28"/>
      <c r="T251" s="28"/>
      <c r="U251" s="28"/>
      <c r="V251" s="28"/>
    </row>
    <row r="252" spans="1:22">
      <c r="A252" s="28"/>
      <c r="B252" s="32"/>
      <c r="C252" s="29"/>
      <c r="D252" s="29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S252" s="28"/>
      <c r="T252" s="28"/>
      <c r="U252" s="28"/>
      <c r="V252" s="28"/>
    </row>
    <row r="253" spans="1:22">
      <c r="A253" s="28"/>
      <c r="B253" s="32"/>
      <c r="C253" s="29"/>
      <c r="D253" s="29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S253" s="28"/>
      <c r="T253" s="28"/>
      <c r="U253" s="28"/>
      <c r="V253" s="28"/>
    </row>
    <row r="254" spans="1:22">
      <c r="A254" s="28"/>
      <c r="B254" s="32"/>
      <c r="C254" s="29"/>
      <c r="D254" s="29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S254" s="28"/>
      <c r="T254" s="28"/>
      <c r="U254" s="28"/>
      <c r="V254" s="28"/>
    </row>
    <row r="255" spans="1:22">
      <c r="A255" s="28"/>
      <c r="B255" s="32"/>
      <c r="C255" s="29"/>
      <c r="D255" s="29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S255" s="28"/>
      <c r="T255" s="28"/>
      <c r="U255" s="28"/>
      <c r="V255" s="28"/>
    </row>
    <row r="256" spans="1:22">
      <c r="B256" s="11"/>
      <c r="C256" s="48"/>
      <c r="D256" s="48"/>
    </row>
    <row r="257" spans="2:4">
      <c r="B257" s="11"/>
      <c r="C257" s="48"/>
      <c r="D257" s="48"/>
    </row>
    <row r="258" spans="2:4">
      <c r="B258" s="11"/>
      <c r="C258" s="48"/>
      <c r="D258" s="48"/>
    </row>
    <row r="259" spans="2:4">
      <c r="B259" s="11"/>
      <c r="C259" s="48"/>
      <c r="D259" s="48"/>
    </row>
    <row r="260" spans="2:4">
      <c r="B260" s="11"/>
      <c r="C260" s="48"/>
      <c r="D260" s="48"/>
    </row>
    <row r="261" spans="2:4">
      <c r="B261" s="11"/>
      <c r="C261" s="48"/>
      <c r="D261" s="48"/>
    </row>
    <row r="262" spans="2:4">
      <c r="B262" s="11"/>
      <c r="C262" s="48"/>
      <c r="D262" s="48"/>
    </row>
    <row r="263" spans="2:4">
      <c r="B263" s="11"/>
      <c r="C263" s="48"/>
      <c r="D263" s="48"/>
    </row>
    <row r="264" spans="2:4">
      <c r="B264" s="11"/>
      <c r="C264" s="48"/>
      <c r="D264" s="48"/>
    </row>
    <row r="265" spans="2:4">
      <c r="B265" s="11"/>
      <c r="C265" s="48"/>
      <c r="D265" s="48"/>
    </row>
    <row r="266" spans="2:4">
      <c r="B266" s="11"/>
      <c r="C266" s="48"/>
      <c r="D266" s="48"/>
    </row>
    <row r="267" spans="2:4">
      <c r="B267" s="11"/>
      <c r="C267" s="48"/>
      <c r="D267" s="48"/>
    </row>
    <row r="268" spans="2:4">
      <c r="B268" s="11"/>
      <c r="C268" s="48"/>
      <c r="D268" s="48"/>
    </row>
    <row r="269" spans="2:4">
      <c r="B269" s="11"/>
      <c r="C269" s="48"/>
      <c r="D269" s="48"/>
    </row>
    <row r="270" spans="2:4">
      <c r="B270" s="11"/>
      <c r="C270" s="48"/>
      <c r="D270" s="48"/>
    </row>
    <row r="271" spans="2:4">
      <c r="B271" s="11"/>
      <c r="C271" s="48"/>
      <c r="D271" s="48"/>
    </row>
    <row r="272" spans="2:4">
      <c r="B272" s="11"/>
      <c r="C272" s="48"/>
      <c r="D272" s="48"/>
    </row>
    <row r="273" spans="2:4">
      <c r="B273" s="11"/>
      <c r="C273" s="48"/>
      <c r="D273" s="48"/>
    </row>
    <row r="274" spans="2:4">
      <c r="B274" s="11"/>
      <c r="C274" s="48"/>
      <c r="D274" s="48"/>
    </row>
    <row r="275" spans="2:4">
      <c r="B275" s="11"/>
      <c r="C275" s="48"/>
      <c r="D275" s="48"/>
    </row>
    <row r="276" spans="2:4">
      <c r="B276" s="11"/>
      <c r="C276" s="48"/>
      <c r="D276" s="48"/>
    </row>
    <row r="277" spans="2:4">
      <c r="B277" s="11"/>
      <c r="C277" s="48"/>
      <c r="D277" s="48"/>
    </row>
    <row r="278" spans="2:4">
      <c r="B278" s="11"/>
      <c r="C278" s="48"/>
      <c r="D278" s="48"/>
    </row>
    <row r="279" spans="2:4">
      <c r="B279" s="11"/>
      <c r="C279" s="48"/>
      <c r="D279" s="48"/>
    </row>
    <row r="280" spans="2:4">
      <c r="B280" s="11"/>
      <c r="C280" s="48"/>
      <c r="D280" s="48"/>
    </row>
    <row r="281" spans="2:4">
      <c r="B281" s="11"/>
      <c r="C281" s="48"/>
      <c r="D281" s="48"/>
    </row>
    <row r="282" spans="2:4">
      <c r="B282" s="11"/>
      <c r="C282" s="48"/>
      <c r="D282" s="48"/>
    </row>
    <row r="283" spans="2:4">
      <c r="B283" s="11"/>
      <c r="C283" s="48"/>
      <c r="D283" s="48"/>
    </row>
    <row r="284" spans="2:4">
      <c r="B284" s="11"/>
      <c r="C284" s="48"/>
      <c r="D284" s="48"/>
    </row>
    <row r="285" spans="2:4">
      <c r="B285" s="11"/>
      <c r="C285" s="48"/>
      <c r="D285" s="48"/>
    </row>
    <row r="286" spans="2:4">
      <c r="B286" s="11"/>
      <c r="C286" s="48"/>
      <c r="D286" s="48"/>
    </row>
    <row r="287" spans="2:4">
      <c r="B287" s="11"/>
      <c r="C287" s="48"/>
      <c r="D287" s="48"/>
    </row>
    <row r="288" spans="2:4">
      <c r="B288" s="11"/>
      <c r="C288" s="48"/>
      <c r="D288" s="48"/>
    </row>
    <row r="289" spans="2:4">
      <c r="B289" s="11"/>
      <c r="C289" s="48"/>
      <c r="D289" s="48"/>
    </row>
    <row r="290" spans="2:4">
      <c r="B290" s="11"/>
      <c r="C290" s="48"/>
      <c r="D290" s="48"/>
    </row>
    <row r="291" spans="2:4">
      <c r="B291" s="11"/>
      <c r="C291" s="48"/>
      <c r="D291" s="48"/>
    </row>
    <row r="292" spans="2:4">
      <c r="B292" s="11"/>
      <c r="C292" s="48"/>
      <c r="D292" s="48"/>
    </row>
    <row r="293" spans="2:4">
      <c r="B293" s="11"/>
      <c r="C293" s="48"/>
      <c r="D293" s="48"/>
    </row>
    <row r="294" spans="2:4">
      <c r="B294" s="11"/>
      <c r="C294" s="48"/>
      <c r="D294" s="48"/>
    </row>
    <row r="295" spans="2:4">
      <c r="B295" s="11"/>
      <c r="C295" s="48"/>
      <c r="D295" s="48"/>
    </row>
    <row r="296" spans="2:4">
      <c r="B296" s="11"/>
      <c r="C296" s="48"/>
      <c r="D296" s="48"/>
    </row>
    <row r="297" spans="2:4">
      <c r="B297" s="11"/>
      <c r="C297" s="48"/>
      <c r="D297" s="48"/>
    </row>
    <row r="298" spans="2:4">
      <c r="B298" s="11"/>
      <c r="C298" s="48"/>
      <c r="D298" s="48"/>
    </row>
    <row r="299" spans="2:4">
      <c r="B299" s="11"/>
      <c r="C299" s="48"/>
      <c r="D299" s="48"/>
    </row>
    <row r="300" spans="2:4">
      <c r="B300" s="11"/>
      <c r="C300" s="48"/>
      <c r="D300" s="48"/>
    </row>
    <row r="301" spans="2:4">
      <c r="B301" s="11"/>
      <c r="C301" s="48"/>
      <c r="D301" s="48"/>
    </row>
    <row r="302" spans="2:4">
      <c r="B302" s="11"/>
      <c r="C302" s="48"/>
      <c r="D302" s="48"/>
    </row>
    <row r="303" spans="2:4">
      <c r="C303" s="48"/>
      <c r="D303" s="48"/>
    </row>
    <row r="304" spans="2:4">
      <c r="C304" s="48"/>
      <c r="D304" s="48"/>
    </row>
    <row r="305" spans="3:4">
      <c r="C305" s="48"/>
      <c r="D305" s="48"/>
    </row>
    <row r="306" spans="3:4">
      <c r="C306" s="48"/>
      <c r="D306" s="48"/>
    </row>
    <row r="307" spans="3:4">
      <c r="C307" s="48"/>
      <c r="D307" s="48"/>
    </row>
    <row r="308" spans="3:4">
      <c r="C308" s="48"/>
      <c r="D308" s="48"/>
    </row>
    <row r="309" spans="3:4">
      <c r="C309" s="48"/>
      <c r="D309" s="48"/>
    </row>
    <row r="310" spans="3:4">
      <c r="C310" s="48"/>
      <c r="D310" s="48"/>
    </row>
    <row r="311" spans="3:4">
      <c r="C311" s="48"/>
      <c r="D311" s="48"/>
    </row>
    <row r="312" spans="3:4">
      <c r="C312" s="48"/>
      <c r="D312" s="48"/>
    </row>
    <row r="313" spans="3:4">
      <c r="C313" s="48"/>
      <c r="D313" s="48"/>
    </row>
    <row r="314" spans="3:4">
      <c r="C314" s="48"/>
      <c r="D314" s="48"/>
    </row>
    <row r="315" spans="3:4">
      <c r="C315" s="48"/>
      <c r="D315" s="48"/>
    </row>
    <row r="316" spans="3:4">
      <c r="C316" s="48"/>
      <c r="D316" s="48"/>
    </row>
    <row r="317" spans="3:4">
      <c r="C317" s="48"/>
      <c r="D317" s="48"/>
    </row>
    <row r="318" spans="3:4">
      <c r="C318" s="48"/>
      <c r="D318" s="48"/>
    </row>
    <row r="319" spans="3:4">
      <c r="C319" s="48"/>
      <c r="D319" s="48"/>
    </row>
    <row r="320" spans="3:4">
      <c r="C320" s="48"/>
      <c r="D320" s="48"/>
    </row>
    <row r="321" spans="3:4">
      <c r="C321" s="48"/>
      <c r="D321" s="48"/>
    </row>
    <row r="322" spans="3:4">
      <c r="C322" s="48"/>
      <c r="D322" s="48"/>
    </row>
    <row r="323" spans="3:4">
      <c r="C323" s="48"/>
      <c r="D323" s="48"/>
    </row>
    <row r="324" spans="3:4">
      <c r="C324" s="48"/>
      <c r="D324" s="48"/>
    </row>
    <row r="325" spans="3:4">
      <c r="C325" s="48"/>
      <c r="D325" s="48"/>
    </row>
    <row r="326" spans="3:4">
      <c r="C326" s="48"/>
      <c r="D326" s="48"/>
    </row>
    <row r="327" spans="3:4">
      <c r="C327" s="48"/>
      <c r="D327" s="48"/>
    </row>
    <row r="328" spans="3:4">
      <c r="C328" s="48"/>
      <c r="D328" s="48"/>
    </row>
    <row r="329" spans="3:4">
      <c r="C329" s="48"/>
      <c r="D329" s="48"/>
    </row>
    <row r="330" spans="3:4">
      <c r="C330" s="48"/>
      <c r="D330" s="48"/>
    </row>
    <row r="331" spans="3:4">
      <c r="C331" s="48"/>
      <c r="D331" s="48"/>
    </row>
    <row r="332" spans="3:4">
      <c r="C332" s="48"/>
      <c r="D332" s="48"/>
    </row>
    <row r="333" spans="3:4">
      <c r="C333" s="48"/>
      <c r="D333" s="48"/>
    </row>
    <row r="334" spans="3:4">
      <c r="C334" s="48"/>
      <c r="D334" s="48"/>
    </row>
    <row r="335" spans="3:4">
      <c r="C335" s="48"/>
      <c r="D335" s="48"/>
    </row>
    <row r="336" spans="3:4">
      <c r="C336" s="48"/>
      <c r="D336" s="48"/>
    </row>
    <row r="337" spans="3:4">
      <c r="C337" s="48"/>
      <c r="D337" s="48"/>
    </row>
    <row r="338" spans="3:4">
      <c r="C338" s="48"/>
      <c r="D338" s="48"/>
    </row>
    <row r="339" spans="3:4">
      <c r="C339" s="48"/>
      <c r="D339" s="48"/>
    </row>
    <row r="340" spans="3:4">
      <c r="C340" s="48"/>
      <c r="D340" s="48"/>
    </row>
    <row r="341" spans="3:4">
      <c r="C341" s="48"/>
      <c r="D341" s="48"/>
    </row>
    <row r="342" spans="3:4">
      <c r="C342" s="48"/>
      <c r="D342" s="48"/>
    </row>
    <row r="343" spans="3:4">
      <c r="C343" s="48"/>
      <c r="D343" s="48"/>
    </row>
    <row r="344" spans="3:4">
      <c r="C344" s="48"/>
      <c r="D344" s="48"/>
    </row>
    <row r="345" spans="3:4">
      <c r="C345" s="48"/>
      <c r="D345" s="48"/>
    </row>
    <row r="346" spans="3:4">
      <c r="C346" s="48"/>
      <c r="D346" s="48"/>
    </row>
    <row r="347" spans="3:4">
      <c r="C347" s="48"/>
      <c r="D347" s="48"/>
    </row>
    <row r="348" spans="3:4">
      <c r="C348" s="48"/>
      <c r="D348" s="48"/>
    </row>
    <row r="349" spans="3:4">
      <c r="C349" s="48"/>
      <c r="D349" s="48"/>
    </row>
    <row r="350" spans="3:4">
      <c r="C350" s="48"/>
      <c r="D350" s="48"/>
    </row>
    <row r="351" spans="3:4">
      <c r="C351" s="48"/>
      <c r="D351" s="48"/>
    </row>
    <row r="352" spans="3:4">
      <c r="C352" s="48"/>
      <c r="D352" s="48"/>
    </row>
    <row r="353" spans="3:4">
      <c r="C353" s="48"/>
      <c r="D353" s="48"/>
    </row>
    <row r="354" spans="3:4">
      <c r="C354" s="48"/>
      <c r="D354" s="48"/>
    </row>
    <row r="355" spans="3:4">
      <c r="C355" s="48"/>
      <c r="D355" s="48"/>
    </row>
    <row r="356" spans="3:4">
      <c r="C356" s="48"/>
      <c r="D356" s="48"/>
    </row>
    <row r="357" spans="3:4">
      <c r="C357" s="48"/>
      <c r="D357" s="48"/>
    </row>
    <row r="358" spans="3:4">
      <c r="C358" s="48"/>
      <c r="D358" s="48"/>
    </row>
    <row r="359" spans="3:4">
      <c r="C359" s="48"/>
      <c r="D359" s="48"/>
    </row>
    <row r="360" spans="3:4">
      <c r="C360" s="48"/>
      <c r="D360" s="48"/>
    </row>
    <row r="361" spans="3:4">
      <c r="C361" s="48"/>
      <c r="D361" s="48"/>
    </row>
    <row r="362" spans="3:4">
      <c r="C362" s="48"/>
      <c r="D362" s="48"/>
    </row>
    <row r="363" spans="3:4">
      <c r="C363" s="48"/>
      <c r="D363" s="48"/>
    </row>
    <row r="364" spans="3:4">
      <c r="C364" s="48"/>
      <c r="D364" s="48"/>
    </row>
    <row r="365" spans="3:4">
      <c r="C365" s="48"/>
      <c r="D365" s="48"/>
    </row>
    <row r="366" spans="3:4">
      <c r="C366" s="48"/>
      <c r="D366" s="48"/>
    </row>
    <row r="367" spans="3:4">
      <c r="C367" s="48"/>
      <c r="D367" s="48"/>
    </row>
    <row r="368" spans="3:4">
      <c r="C368" s="48"/>
      <c r="D368" s="48"/>
    </row>
    <row r="369" spans="3:4">
      <c r="C369" s="48"/>
      <c r="D369" s="48"/>
    </row>
    <row r="370" spans="3:4">
      <c r="C370" s="48"/>
      <c r="D370" s="48"/>
    </row>
    <row r="371" spans="3:4">
      <c r="C371" s="48"/>
      <c r="D371" s="48"/>
    </row>
    <row r="372" spans="3:4">
      <c r="C372" s="48"/>
      <c r="D372" s="48"/>
    </row>
    <row r="373" spans="3:4">
      <c r="C373" s="48"/>
      <c r="D373" s="48"/>
    </row>
    <row r="374" spans="3:4">
      <c r="C374" s="48"/>
      <c r="D374" s="48"/>
    </row>
    <row r="375" spans="3:4">
      <c r="C375" s="48"/>
      <c r="D375" s="48"/>
    </row>
    <row r="376" spans="3:4">
      <c r="C376" s="48"/>
      <c r="D376" s="48"/>
    </row>
    <row r="377" spans="3:4">
      <c r="C377" s="48"/>
      <c r="D377" s="48"/>
    </row>
    <row r="378" spans="3:4">
      <c r="C378" s="48"/>
      <c r="D378" s="48"/>
    </row>
    <row r="379" spans="3:4">
      <c r="C379" s="48"/>
      <c r="D379" s="48"/>
    </row>
    <row r="380" spans="3:4">
      <c r="C380" s="48"/>
      <c r="D380" s="48"/>
    </row>
    <row r="381" spans="3:4">
      <c r="C381" s="48"/>
      <c r="D381" s="48"/>
    </row>
    <row r="382" spans="3:4">
      <c r="C382" s="48"/>
      <c r="D382" s="48"/>
    </row>
    <row r="383" spans="3:4">
      <c r="C383" s="48"/>
      <c r="D383" s="48"/>
    </row>
    <row r="384" spans="3:4">
      <c r="C384" s="48"/>
      <c r="D384" s="48"/>
    </row>
    <row r="385" spans="3:4">
      <c r="C385" s="48"/>
      <c r="D385" s="48"/>
    </row>
    <row r="386" spans="3:4">
      <c r="C386" s="48"/>
      <c r="D386" s="48"/>
    </row>
    <row r="387" spans="3:4">
      <c r="C387" s="48"/>
      <c r="D387" s="48"/>
    </row>
    <row r="388" spans="3:4">
      <c r="C388" s="48"/>
      <c r="D388" s="48"/>
    </row>
    <row r="389" spans="3:4">
      <c r="C389" s="48"/>
      <c r="D389" s="48"/>
    </row>
    <row r="390" spans="3:4">
      <c r="C390" s="48"/>
      <c r="D390" s="48"/>
    </row>
    <row r="391" spans="3:4">
      <c r="C391" s="48"/>
      <c r="D391" s="48"/>
    </row>
    <row r="392" spans="3:4">
      <c r="C392" s="48"/>
      <c r="D392" s="48"/>
    </row>
    <row r="393" spans="3:4">
      <c r="C393" s="48"/>
      <c r="D393" s="48"/>
    </row>
    <row r="394" spans="3:4">
      <c r="C394" s="48"/>
      <c r="D394" s="48"/>
    </row>
    <row r="395" spans="3:4">
      <c r="C395" s="48"/>
      <c r="D395" s="48"/>
    </row>
    <row r="396" spans="3:4">
      <c r="C396" s="48"/>
      <c r="D396" s="48"/>
    </row>
    <row r="397" spans="3:4">
      <c r="C397" s="48"/>
      <c r="D397" s="48"/>
    </row>
    <row r="398" spans="3:4">
      <c r="C398" s="48"/>
      <c r="D398" s="48"/>
    </row>
    <row r="399" spans="3:4">
      <c r="C399" s="48"/>
      <c r="D399" s="48"/>
    </row>
    <row r="400" spans="3:4">
      <c r="C400" s="48"/>
      <c r="D400" s="48"/>
    </row>
    <row r="401" spans="3:4">
      <c r="C401" s="48"/>
      <c r="D401" s="48"/>
    </row>
    <row r="402" spans="3:4">
      <c r="C402" s="48"/>
      <c r="D402" s="48"/>
    </row>
    <row r="403" spans="3:4">
      <c r="C403" s="48"/>
      <c r="D403" s="48"/>
    </row>
    <row r="404" spans="3:4">
      <c r="C404" s="48"/>
      <c r="D404" s="48"/>
    </row>
    <row r="405" spans="3:4">
      <c r="C405" s="48"/>
      <c r="D405" s="48"/>
    </row>
    <row r="406" spans="3:4">
      <c r="C406" s="48"/>
      <c r="D406" s="48"/>
    </row>
    <row r="407" spans="3:4">
      <c r="C407" s="48"/>
      <c r="D407" s="48"/>
    </row>
    <row r="408" spans="3:4">
      <c r="C408" s="48"/>
      <c r="D408" s="48"/>
    </row>
    <row r="409" spans="3:4">
      <c r="C409" s="48"/>
      <c r="D409" s="48"/>
    </row>
    <row r="410" spans="3:4">
      <c r="C410" s="48"/>
      <c r="D410" s="48"/>
    </row>
    <row r="411" spans="3:4">
      <c r="C411" s="48"/>
      <c r="D411" s="48"/>
    </row>
    <row r="412" spans="3:4">
      <c r="C412" s="48"/>
      <c r="D412" s="48"/>
    </row>
    <row r="413" spans="3:4">
      <c r="C413" s="48"/>
      <c r="D413" s="48"/>
    </row>
    <row r="414" spans="3:4">
      <c r="C414" s="48"/>
      <c r="D414" s="48"/>
    </row>
    <row r="415" spans="3:4">
      <c r="C415" s="48"/>
      <c r="D415" s="48"/>
    </row>
    <row r="416" spans="3:4">
      <c r="C416" s="48"/>
      <c r="D416" s="48"/>
    </row>
    <row r="417" spans="3:4">
      <c r="C417" s="48"/>
      <c r="D417" s="48"/>
    </row>
    <row r="418" spans="3:4">
      <c r="C418" s="48"/>
      <c r="D418" s="48"/>
    </row>
    <row r="419" spans="3:4">
      <c r="C419" s="48"/>
      <c r="D419" s="48"/>
    </row>
    <row r="420" spans="3:4">
      <c r="C420" s="48"/>
      <c r="D420" s="48"/>
    </row>
    <row r="421" spans="3:4">
      <c r="C421" s="48"/>
      <c r="D421" s="48"/>
    </row>
    <row r="422" spans="3:4">
      <c r="C422" s="48"/>
      <c r="D422" s="48"/>
    </row>
    <row r="423" spans="3:4">
      <c r="C423" s="48"/>
      <c r="D423" s="48"/>
    </row>
    <row r="424" spans="3:4">
      <c r="C424" s="48"/>
      <c r="D424" s="48"/>
    </row>
    <row r="425" spans="3:4">
      <c r="C425" s="48"/>
      <c r="D425" s="48"/>
    </row>
    <row r="426" spans="3:4">
      <c r="C426" s="48"/>
      <c r="D426" s="48"/>
    </row>
    <row r="427" spans="3:4">
      <c r="C427" s="48"/>
      <c r="D427" s="48"/>
    </row>
    <row r="428" spans="3:4">
      <c r="C428" s="48"/>
      <c r="D428" s="48"/>
    </row>
    <row r="429" spans="3:4">
      <c r="C429" s="48"/>
      <c r="D429" s="48"/>
    </row>
    <row r="430" spans="3:4">
      <c r="C430" s="48"/>
      <c r="D430" s="48"/>
    </row>
    <row r="431" spans="3:4">
      <c r="C431" s="48"/>
      <c r="D431" s="48"/>
    </row>
    <row r="432" spans="3:4">
      <c r="C432" s="48"/>
      <c r="D432" s="48"/>
    </row>
    <row r="433" spans="3:4">
      <c r="C433" s="48"/>
      <c r="D433" s="48"/>
    </row>
    <row r="434" spans="3:4">
      <c r="C434" s="48"/>
      <c r="D434" s="48"/>
    </row>
    <row r="435" spans="3:4">
      <c r="C435" s="48"/>
      <c r="D435" s="48"/>
    </row>
    <row r="436" spans="3:4">
      <c r="C436" s="48"/>
      <c r="D436" s="48"/>
    </row>
    <row r="437" spans="3:4">
      <c r="C437" s="48"/>
      <c r="D437" s="48"/>
    </row>
    <row r="438" spans="3:4">
      <c r="C438" s="48"/>
      <c r="D438" s="48"/>
    </row>
    <row r="439" spans="3:4">
      <c r="C439" s="48"/>
      <c r="D439" s="48"/>
    </row>
    <row r="440" spans="3:4">
      <c r="C440" s="48"/>
      <c r="D440" s="48"/>
    </row>
    <row r="441" spans="3:4">
      <c r="C441" s="48"/>
      <c r="D441" s="48"/>
    </row>
  </sheetData>
  <protectedRanges>
    <protectedRange sqref="A129:D130" name="Range1"/>
  </protectedRanges>
  <phoneticPr fontId="8" type="noConversion"/>
  <hyperlinks>
    <hyperlink ref="H2793" r:id="rId1" display="http://vsolj.cetus-net.org/bulletin.html" xr:uid="{00000000-0004-0000-0000-000000000000}"/>
    <hyperlink ref="H64748" r:id="rId2" display="http://vsolj.cetus-net.org/bulletin.html" xr:uid="{00000000-0004-0000-0000-000001000000}"/>
    <hyperlink ref="H64741" r:id="rId3" display="https://www.aavso.org/ejaavso" xr:uid="{00000000-0004-0000-0000-000002000000}"/>
    <hyperlink ref="AP1599" r:id="rId4" display="http://cdsbib.u-strasbg.fr/cgi-bin/cdsbib?1990RMxAA..21..381G" xr:uid="{00000000-0004-0000-0000-000003000000}"/>
    <hyperlink ref="AP1596" r:id="rId5" display="http://cdsbib.u-strasbg.fr/cgi-bin/cdsbib?1990RMxAA..21..381G" xr:uid="{00000000-0004-0000-0000-000004000000}"/>
    <hyperlink ref="AP1598" r:id="rId6" display="http://cdsbib.u-strasbg.fr/cgi-bin/cdsbib?1990RMxAA..21..381G" xr:uid="{00000000-0004-0000-0000-000005000000}"/>
    <hyperlink ref="AP1574" r:id="rId7" display="http://cdsbib.u-strasbg.fr/cgi-bin/cdsbib?1990RMxAA..21..381G" xr:uid="{00000000-0004-0000-0000-000006000000}"/>
    <hyperlink ref="I64748" r:id="rId8" display="http://vsolj.cetus-net.org/bulletin.html" xr:uid="{00000000-0004-0000-0000-000007000000}"/>
    <hyperlink ref="AQ1735" r:id="rId9" display="http://cdsbib.u-strasbg.fr/cgi-bin/cdsbib?1990RMxAA..21..381G" xr:uid="{00000000-0004-0000-0000-000008000000}"/>
    <hyperlink ref="AQ3379" r:id="rId10" display="http://cdsbib.u-strasbg.fr/cgi-bin/cdsbib?1990RMxAA..21..381G" xr:uid="{00000000-0004-0000-0000-000009000000}"/>
    <hyperlink ref="AQ1736" r:id="rId11" display="http://cdsbib.u-strasbg.fr/cgi-bin/cdsbib?1990RMxAA..21..381G" xr:uid="{00000000-0004-0000-0000-00000A000000}"/>
    <hyperlink ref="H64745" r:id="rId12" display="https://www.aavso.org/ejaavso" xr:uid="{00000000-0004-0000-0000-00000B000000}"/>
    <hyperlink ref="H2586" r:id="rId13" display="http://vsolj.cetus-net.org/bulletin.html" xr:uid="{00000000-0004-0000-0000-00000C000000}"/>
    <hyperlink ref="AP5824" r:id="rId14" display="http://cdsbib.u-strasbg.fr/cgi-bin/cdsbib?1990RMxAA..21..381G" xr:uid="{00000000-0004-0000-0000-00000D000000}"/>
    <hyperlink ref="AP5827" r:id="rId15" display="http://cdsbib.u-strasbg.fr/cgi-bin/cdsbib?1990RMxAA..21..381G" xr:uid="{00000000-0004-0000-0000-00000E000000}"/>
    <hyperlink ref="AP5825" r:id="rId16" display="http://cdsbib.u-strasbg.fr/cgi-bin/cdsbib?1990RMxAA..21..381G" xr:uid="{00000000-0004-0000-0000-00000F000000}"/>
    <hyperlink ref="AP5803" r:id="rId17" display="http://cdsbib.u-strasbg.fr/cgi-bin/cdsbib?1990RMxAA..21..381G" xr:uid="{00000000-0004-0000-0000-000010000000}"/>
    <hyperlink ref="I2586" r:id="rId18" display="http://vsolj.cetus-net.org/bulletin.html" xr:uid="{00000000-0004-0000-0000-000011000000}"/>
    <hyperlink ref="AQ5937" r:id="rId19" display="http://cdsbib.u-strasbg.fr/cgi-bin/cdsbib?1990RMxAA..21..381G" xr:uid="{00000000-0004-0000-0000-000012000000}"/>
    <hyperlink ref="AQ489" r:id="rId20" display="http://cdsbib.u-strasbg.fr/cgi-bin/cdsbib?1990RMxAA..21..381G" xr:uid="{00000000-0004-0000-0000-000013000000}"/>
    <hyperlink ref="AQ593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7"/>
  <sheetViews>
    <sheetView topLeftCell="A53" workbookViewId="0">
      <selection activeCell="A41" sqref="A41:D100"/>
    </sheetView>
  </sheetViews>
  <sheetFormatPr defaultRowHeight="12.75"/>
  <cols>
    <col min="1" max="1" width="19.7109375" style="48" customWidth="1"/>
    <col min="2" max="2" width="4.42578125" style="10" customWidth="1"/>
    <col min="3" max="3" width="12.7109375" style="4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47" t="s">
        <v>69</v>
      </c>
      <c r="I1" s="49" t="s">
        <v>70</v>
      </c>
      <c r="J1" s="50" t="s">
        <v>71</v>
      </c>
    </row>
    <row r="2" spans="1:16">
      <c r="I2" s="51" t="s">
        <v>72</v>
      </c>
      <c r="J2" s="52" t="s">
        <v>73</v>
      </c>
    </row>
    <row r="3" spans="1:16">
      <c r="A3" s="53" t="s">
        <v>74</v>
      </c>
      <c r="I3" s="51" t="s">
        <v>75</v>
      </c>
      <c r="J3" s="52" t="s">
        <v>76</v>
      </c>
    </row>
    <row r="4" spans="1:16">
      <c r="I4" s="51" t="s">
        <v>77</v>
      </c>
      <c r="J4" s="52" t="s">
        <v>76</v>
      </c>
    </row>
    <row r="5" spans="1:16" ht="13.5" thickBot="1">
      <c r="I5" s="54" t="s">
        <v>31</v>
      </c>
      <c r="J5" s="55" t="s">
        <v>78</v>
      </c>
    </row>
    <row r="10" spans="1:16" ht="13.5" thickBot="1"/>
    <row r="11" spans="1:16" ht="12.75" customHeight="1" thickBot="1">
      <c r="A11" s="48" t="str">
        <f t="shared" ref="A11:A42" si="0">P11</f>
        <v>IBVS 1028 </v>
      </c>
      <c r="B11" s="11" t="str">
        <f t="shared" ref="B11:B42" si="1">IF(H11=INT(H11),"I","II")</f>
        <v>I</v>
      </c>
      <c r="C11" s="48">
        <f t="shared" ref="C11:C42" si="2">1*G11</f>
        <v>41990.447899999999</v>
      </c>
      <c r="D11" s="10" t="str">
        <f t="shared" ref="D11:D42" si="3">VLOOKUP(F11,I$1:J$5,2,FALSE)</f>
        <v>vis</v>
      </c>
      <c r="E11" s="56">
        <f>VLOOKUP(C11,Active!C$21:E$973,3,FALSE)</f>
        <v>4215.997136437205</v>
      </c>
      <c r="F11" s="11" t="s">
        <v>31</v>
      </c>
      <c r="G11" s="10" t="str">
        <f t="shared" ref="G11:G42" si="4">MID(I11,3,LEN(I11)-3)</f>
        <v>41990.4479</v>
      </c>
      <c r="H11" s="48">
        <f t="shared" ref="H11:H42" si="5">1*K11</f>
        <v>-13625</v>
      </c>
      <c r="I11" s="57" t="s">
        <v>202</v>
      </c>
      <c r="J11" s="58" t="s">
        <v>203</v>
      </c>
      <c r="K11" s="57">
        <v>-13625</v>
      </c>
      <c r="L11" s="57" t="s">
        <v>168</v>
      </c>
      <c r="M11" s="58" t="s">
        <v>169</v>
      </c>
      <c r="N11" s="58" t="s">
        <v>170</v>
      </c>
      <c r="O11" s="59" t="s">
        <v>204</v>
      </c>
      <c r="P11" s="60" t="s">
        <v>205</v>
      </c>
    </row>
    <row r="12" spans="1:16" ht="12.75" customHeight="1" thickBot="1">
      <c r="A12" s="48" t="str">
        <f t="shared" si="0"/>
        <v>IBVS 1028 </v>
      </c>
      <c r="B12" s="11" t="str">
        <f t="shared" si="1"/>
        <v>II</v>
      </c>
      <c r="C12" s="48">
        <f t="shared" si="2"/>
        <v>42417.388700000003</v>
      </c>
      <c r="D12" s="10" t="str">
        <f t="shared" si="3"/>
        <v>vis</v>
      </c>
      <c r="E12" s="56">
        <f>VLOOKUP(C12,Active!C$21:E$973,3,FALSE)</f>
        <v>4769.4975852625639</v>
      </c>
      <c r="F12" s="11" t="s">
        <v>31</v>
      </c>
      <c r="G12" s="10" t="str">
        <f t="shared" si="4"/>
        <v>42417.3887</v>
      </c>
      <c r="H12" s="48">
        <f t="shared" si="5"/>
        <v>-13071.5</v>
      </c>
      <c r="I12" s="57" t="s">
        <v>209</v>
      </c>
      <c r="J12" s="58" t="s">
        <v>210</v>
      </c>
      <c r="K12" s="57">
        <v>-13071.5</v>
      </c>
      <c r="L12" s="57" t="s">
        <v>211</v>
      </c>
      <c r="M12" s="58" t="s">
        <v>169</v>
      </c>
      <c r="N12" s="58" t="s">
        <v>170</v>
      </c>
      <c r="O12" s="59" t="s">
        <v>204</v>
      </c>
      <c r="P12" s="60" t="s">
        <v>205</v>
      </c>
    </row>
    <row r="13" spans="1:16" ht="12.75" customHeight="1" thickBot="1">
      <c r="A13" s="48" t="str">
        <f t="shared" si="0"/>
        <v>BAVM 36 </v>
      </c>
      <c r="B13" s="11" t="str">
        <f t="shared" si="1"/>
        <v>I</v>
      </c>
      <c r="C13" s="48">
        <f t="shared" si="2"/>
        <v>45381.287499999999</v>
      </c>
      <c r="D13" s="10" t="str">
        <f t="shared" si="3"/>
        <v>vis</v>
      </c>
      <c r="E13" s="56">
        <f>VLOOKUP(C13,Active!C$21:E$973,3,FALSE)</f>
        <v>8611.9959271238313</v>
      </c>
      <c r="F13" s="11" t="s">
        <v>31</v>
      </c>
      <c r="G13" s="10" t="str">
        <f t="shared" si="4"/>
        <v>45381.2875</v>
      </c>
      <c r="H13" s="48">
        <f t="shared" si="5"/>
        <v>-9229</v>
      </c>
      <c r="I13" s="57" t="s">
        <v>240</v>
      </c>
      <c r="J13" s="58" t="s">
        <v>241</v>
      </c>
      <c r="K13" s="57">
        <v>-9229</v>
      </c>
      <c r="L13" s="57" t="s">
        <v>195</v>
      </c>
      <c r="M13" s="58" t="s">
        <v>169</v>
      </c>
      <c r="N13" s="58" t="s">
        <v>31</v>
      </c>
      <c r="O13" s="59" t="s">
        <v>242</v>
      </c>
      <c r="P13" s="60" t="s">
        <v>243</v>
      </c>
    </row>
    <row r="14" spans="1:16" ht="12.75" customHeight="1" thickBot="1">
      <c r="A14" s="48" t="str">
        <f t="shared" si="0"/>
        <v>IBVS 3782 </v>
      </c>
      <c r="B14" s="11" t="str">
        <f t="shared" si="1"/>
        <v>I</v>
      </c>
      <c r="C14" s="48">
        <f t="shared" si="2"/>
        <v>45408.281900000002</v>
      </c>
      <c r="D14" s="10" t="str">
        <f t="shared" si="3"/>
        <v>vis</v>
      </c>
      <c r="E14" s="56">
        <f>VLOOKUP(C14,Active!C$21:E$973,3,FALSE)</f>
        <v>8646.9923774883155</v>
      </c>
      <c r="F14" s="11" t="s">
        <v>31</v>
      </c>
      <c r="G14" s="10" t="str">
        <f t="shared" si="4"/>
        <v>45408.2819</v>
      </c>
      <c r="H14" s="48">
        <f t="shared" si="5"/>
        <v>-9194</v>
      </c>
      <c r="I14" s="57" t="s">
        <v>244</v>
      </c>
      <c r="J14" s="58" t="s">
        <v>245</v>
      </c>
      <c r="K14" s="57">
        <v>-9194</v>
      </c>
      <c r="L14" s="57" t="s">
        <v>246</v>
      </c>
      <c r="M14" s="58" t="s">
        <v>169</v>
      </c>
      <c r="N14" s="58" t="s">
        <v>247</v>
      </c>
      <c r="O14" s="59" t="s">
        <v>248</v>
      </c>
      <c r="P14" s="60" t="s">
        <v>249</v>
      </c>
    </row>
    <row r="15" spans="1:16" ht="12.75" customHeight="1" thickBot="1">
      <c r="A15" s="48" t="str">
        <f t="shared" si="0"/>
        <v> VSSC 66.34 </v>
      </c>
      <c r="B15" s="11" t="str">
        <f t="shared" si="1"/>
        <v>I</v>
      </c>
      <c r="C15" s="48">
        <f t="shared" si="2"/>
        <v>46089.383900000001</v>
      </c>
      <c r="D15" s="10" t="str">
        <f t="shared" si="3"/>
        <v>vis</v>
      </c>
      <c r="E15" s="56">
        <f>VLOOKUP(C15,Active!C$21:E$973,3,FALSE)</f>
        <v>9529.9959758697423</v>
      </c>
      <c r="F15" s="11" t="s">
        <v>31</v>
      </c>
      <c r="G15" s="10" t="str">
        <f t="shared" si="4"/>
        <v>46089.3839</v>
      </c>
      <c r="H15" s="48">
        <f t="shared" si="5"/>
        <v>-8311</v>
      </c>
      <c r="I15" s="57" t="s">
        <v>250</v>
      </c>
      <c r="J15" s="58" t="s">
        <v>251</v>
      </c>
      <c r="K15" s="57">
        <v>-8311</v>
      </c>
      <c r="L15" s="57" t="s">
        <v>252</v>
      </c>
      <c r="M15" s="58" t="s">
        <v>169</v>
      </c>
      <c r="N15" s="58" t="s">
        <v>170</v>
      </c>
      <c r="O15" s="59" t="s">
        <v>253</v>
      </c>
      <c r="P15" s="59" t="s">
        <v>254</v>
      </c>
    </row>
    <row r="16" spans="1:16" ht="12.75" customHeight="1" thickBot="1">
      <c r="A16" s="48" t="str">
        <f t="shared" si="0"/>
        <v> VSSC 66.34 </v>
      </c>
      <c r="B16" s="11" t="str">
        <f t="shared" si="1"/>
        <v>I</v>
      </c>
      <c r="C16" s="48">
        <f t="shared" si="2"/>
        <v>46335.446000000004</v>
      </c>
      <c r="D16" s="10" t="str">
        <f t="shared" si="3"/>
        <v>vis</v>
      </c>
      <c r="E16" s="56">
        <f>VLOOKUP(C16,Active!C$21:E$973,3,FALSE)</f>
        <v>9848.9991790981767</v>
      </c>
      <c r="F16" s="11" t="s">
        <v>31</v>
      </c>
      <c r="G16" s="10" t="str">
        <f t="shared" si="4"/>
        <v>46335.4460</v>
      </c>
      <c r="H16" s="48">
        <f t="shared" si="5"/>
        <v>-7992</v>
      </c>
      <c r="I16" s="57" t="s">
        <v>255</v>
      </c>
      <c r="J16" s="58" t="s">
        <v>256</v>
      </c>
      <c r="K16" s="57">
        <v>-7992</v>
      </c>
      <c r="L16" s="57" t="s">
        <v>257</v>
      </c>
      <c r="M16" s="58" t="s">
        <v>169</v>
      </c>
      <c r="N16" s="58" t="s">
        <v>170</v>
      </c>
      <c r="O16" s="59" t="s">
        <v>253</v>
      </c>
      <c r="P16" s="59" t="s">
        <v>254</v>
      </c>
    </row>
    <row r="17" spans="1:16" ht="12.75" customHeight="1" thickBot="1">
      <c r="A17" s="48" t="str">
        <f t="shared" si="0"/>
        <v> VSSC 66.34 </v>
      </c>
      <c r="B17" s="11" t="str">
        <f t="shared" si="1"/>
        <v>I</v>
      </c>
      <c r="C17" s="48">
        <f t="shared" si="2"/>
        <v>46470.427499999998</v>
      </c>
      <c r="D17" s="10" t="str">
        <f t="shared" si="3"/>
        <v>vis</v>
      </c>
      <c r="E17" s="56">
        <f>VLOOKUP(C17,Active!C$21:E$973,3,FALSE)</f>
        <v>10023.993747040891</v>
      </c>
      <c r="F17" s="11" t="s">
        <v>31</v>
      </c>
      <c r="G17" s="10" t="str">
        <f t="shared" si="4"/>
        <v>46470.4275</v>
      </c>
      <c r="H17" s="48">
        <f t="shared" si="5"/>
        <v>-7817</v>
      </c>
      <c r="I17" s="57" t="s">
        <v>258</v>
      </c>
      <c r="J17" s="58" t="s">
        <v>259</v>
      </c>
      <c r="K17" s="57">
        <v>-7817</v>
      </c>
      <c r="L17" s="57" t="s">
        <v>260</v>
      </c>
      <c r="M17" s="58" t="s">
        <v>169</v>
      </c>
      <c r="N17" s="58" t="s">
        <v>170</v>
      </c>
      <c r="O17" s="59" t="s">
        <v>253</v>
      </c>
      <c r="P17" s="59" t="s">
        <v>254</v>
      </c>
    </row>
    <row r="18" spans="1:16" ht="12.75" customHeight="1" thickBot="1">
      <c r="A18" s="48" t="str">
        <f t="shared" si="0"/>
        <v>IBVS 3078 </v>
      </c>
      <c r="B18" s="11" t="str">
        <f t="shared" si="1"/>
        <v>I</v>
      </c>
      <c r="C18" s="48">
        <f t="shared" si="2"/>
        <v>46474.284899999999</v>
      </c>
      <c r="D18" s="10" t="str">
        <f t="shared" si="3"/>
        <v>vis</v>
      </c>
      <c r="E18" s="56">
        <f>VLOOKUP(C18,Active!C$21:E$973,3,FALSE)</f>
        <v>10028.994610465748</v>
      </c>
      <c r="F18" s="11" t="s">
        <v>31</v>
      </c>
      <c r="G18" s="10" t="str">
        <f t="shared" si="4"/>
        <v>46474.2849</v>
      </c>
      <c r="H18" s="48">
        <f t="shared" si="5"/>
        <v>-7812</v>
      </c>
      <c r="I18" s="57" t="s">
        <v>261</v>
      </c>
      <c r="J18" s="58" t="s">
        <v>262</v>
      </c>
      <c r="K18" s="57">
        <v>-7812</v>
      </c>
      <c r="L18" s="57" t="s">
        <v>183</v>
      </c>
      <c r="M18" s="58" t="s">
        <v>169</v>
      </c>
      <c r="N18" s="58" t="s">
        <v>170</v>
      </c>
      <c r="O18" s="59" t="s">
        <v>263</v>
      </c>
      <c r="P18" s="60" t="s">
        <v>264</v>
      </c>
    </row>
    <row r="19" spans="1:16" ht="12.75" customHeight="1" thickBot="1">
      <c r="A19" s="48" t="str">
        <f t="shared" si="0"/>
        <v>IBVS 5745 </v>
      </c>
      <c r="B19" s="11" t="str">
        <f t="shared" si="1"/>
        <v>I</v>
      </c>
      <c r="C19" s="48">
        <f t="shared" si="2"/>
        <v>47919.790399999998</v>
      </c>
      <c r="D19" s="10" t="str">
        <f t="shared" si="3"/>
        <v>vis</v>
      </c>
      <c r="E19" s="56">
        <f>VLOOKUP(C19,Active!C$21:E$973,3,FALSE)</f>
        <v>11902.996680611108</v>
      </c>
      <c r="F19" s="11" t="s">
        <v>31</v>
      </c>
      <c r="G19" s="10" t="str">
        <f t="shared" si="4"/>
        <v>47919.7904</v>
      </c>
      <c r="H19" s="48">
        <f t="shared" si="5"/>
        <v>-5938</v>
      </c>
      <c r="I19" s="57" t="s">
        <v>298</v>
      </c>
      <c r="J19" s="58" t="s">
        <v>299</v>
      </c>
      <c r="K19" s="57">
        <v>-5938</v>
      </c>
      <c r="L19" s="57" t="s">
        <v>300</v>
      </c>
      <c r="M19" s="58" t="s">
        <v>169</v>
      </c>
      <c r="N19" s="58" t="s">
        <v>170</v>
      </c>
      <c r="O19" s="59" t="s">
        <v>301</v>
      </c>
      <c r="P19" s="60" t="s">
        <v>302</v>
      </c>
    </row>
    <row r="20" spans="1:16" ht="12.75" customHeight="1" thickBot="1">
      <c r="A20" s="48" t="str">
        <f t="shared" si="0"/>
        <v>IBVS 3782 </v>
      </c>
      <c r="B20" s="11" t="str">
        <f t="shared" si="1"/>
        <v>I</v>
      </c>
      <c r="C20" s="48">
        <f t="shared" si="2"/>
        <v>47972.245999999999</v>
      </c>
      <c r="D20" s="10" t="str">
        <f t="shared" si="3"/>
        <v>PE</v>
      </c>
      <c r="E20" s="56">
        <f>VLOOKUP(C20,Active!C$21:E$973,3,FALSE)</f>
        <v>11971.001889163217</v>
      </c>
      <c r="F20" s="11" t="str">
        <f>LEFT(M20,1)</f>
        <v>E</v>
      </c>
      <c r="G20" s="10" t="str">
        <f t="shared" si="4"/>
        <v>47972.2460</v>
      </c>
      <c r="H20" s="48">
        <f t="shared" si="5"/>
        <v>-5870</v>
      </c>
      <c r="I20" s="57" t="s">
        <v>303</v>
      </c>
      <c r="J20" s="58" t="s">
        <v>304</v>
      </c>
      <c r="K20" s="57">
        <v>-5870</v>
      </c>
      <c r="L20" s="57" t="s">
        <v>305</v>
      </c>
      <c r="M20" s="58" t="s">
        <v>169</v>
      </c>
      <c r="N20" s="58" t="s">
        <v>247</v>
      </c>
      <c r="O20" s="59" t="s">
        <v>248</v>
      </c>
      <c r="P20" s="60" t="s">
        <v>249</v>
      </c>
    </row>
    <row r="21" spans="1:16" ht="12.75" customHeight="1" thickBot="1">
      <c r="A21" s="48" t="str">
        <f t="shared" si="0"/>
        <v>IBVS 5745 </v>
      </c>
      <c r="B21" s="11" t="str">
        <f t="shared" si="1"/>
        <v>II</v>
      </c>
      <c r="C21" s="48">
        <f t="shared" si="2"/>
        <v>47972.624600000003</v>
      </c>
      <c r="D21" s="10" t="str">
        <f t="shared" si="3"/>
        <v>PE</v>
      </c>
      <c r="E21" s="56">
        <f>VLOOKUP(C21,Active!C$21:E$973,3,FALSE)</f>
        <v>11971.492718968959</v>
      </c>
      <c r="F21" s="11" t="str">
        <f>LEFT(M21,1)</f>
        <v>E</v>
      </c>
      <c r="G21" s="10" t="str">
        <f t="shared" si="4"/>
        <v>47972.6246</v>
      </c>
      <c r="H21" s="48">
        <f t="shared" si="5"/>
        <v>-5869.5</v>
      </c>
      <c r="I21" s="57" t="s">
        <v>306</v>
      </c>
      <c r="J21" s="58" t="s">
        <v>307</v>
      </c>
      <c r="K21" s="57">
        <v>-5869.5</v>
      </c>
      <c r="L21" s="57" t="s">
        <v>260</v>
      </c>
      <c r="M21" s="58" t="s">
        <v>169</v>
      </c>
      <c r="N21" s="58" t="s">
        <v>170</v>
      </c>
      <c r="O21" s="59" t="s">
        <v>301</v>
      </c>
      <c r="P21" s="60" t="s">
        <v>302</v>
      </c>
    </row>
    <row r="22" spans="1:16" ht="12.75" customHeight="1" thickBot="1">
      <c r="A22" s="48" t="str">
        <f t="shared" si="0"/>
        <v>IBVS 5745 </v>
      </c>
      <c r="B22" s="11" t="str">
        <f t="shared" si="1"/>
        <v>I</v>
      </c>
      <c r="C22" s="48">
        <f t="shared" si="2"/>
        <v>47994.609400000001</v>
      </c>
      <c r="D22" s="10" t="str">
        <f t="shared" si="3"/>
        <v>PE</v>
      </c>
      <c r="E22" s="56">
        <f>VLOOKUP(C22,Active!C$21:E$973,3,FALSE)</f>
        <v>11999.994554978388</v>
      </c>
      <c r="F22" s="11" t="str">
        <f>LEFT(M22,1)</f>
        <v>E</v>
      </c>
      <c r="G22" s="10" t="str">
        <f t="shared" si="4"/>
        <v>47994.6094</v>
      </c>
      <c r="H22" s="48">
        <f t="shared" si="5"/>
        <v>-5841</v>
      </c>
      <c r="I22" s="57" t="s">
        <v>308</v>
      </c>
      <c r="J22" s="58" t="s">
        <v>309</v>
      </c>
      <c r="K22" s="57">
        <v>-5841</v>
      </c>
      <c r="L22" s="57" t="s">
        <v>310</v>
      </c>
      <c r="M22" s="58" t="s">
        <v>169</v>
      </c>
      <c r="N22" s="58" t="s">
        <v>170</v>
      </c>
      <c r="O22" s="59" t="s">
        <v>301</v>
      </c>
      <c r="P22" s="60" t="s">
        <v>302</v>
      </c>
    </row>
    <row r="23" spans="1:16" ht="12.75" customHeight="1" thickBot="1">
      <c r="A23" s="48" t="str">
        <f t="shared" si="0"/>
        <v> BBS 106 </v>
      </c>
      <c r="B23" s="11" t="str">
        <f t="shared" si="1"/>
        <v>I</v>
      </c>
      <c r="C23" s="48">
        <f t="shared" si="2"/>
        <v>49216.428999999996</v>
      </c>
      <c r="D23" s="10" t="str">
        <f t="shared" si="3"/>
        <v>vis</v>
      </c>
      <c r="E23" s="56">
        <f>VLOOKUP(C23,Active!C$21:E$973,3,FALSE)</f>
        <v>13584.002682062075</v>
      </c>
      <c r="F23" s="11" t="str">
        <f>LEFT(M23,1)</f>
        <v>V</v>
      </c>
      <c r="G23" s="10" t="str">
        <f t="shared" si="4"/>
        <v>49216.429</v>
      </c>
      <c r="H23" s="48">
        <f t="shared" si="5"/>
        <v>-4257</v>
      </c>
      <c r="I23" s="57" t="s">
        <v>311</v>
      </c>
      <c r="J23" s="58" t="s">
        <v>312</v>
      </c>
      <c r="K23" s="57">
        <v>-4257</v>
      </c>
      <c r="L23" s="57" t="s">
        <v>313</v>
      </c>
      <c r="M23" s="58" t="s">
        <v>214</v>
      </c>
      <c r="N23" s="58"/>
      <c r="O23" s="59" t="s">
        <v>314</v>
      </c>
      <c r="P23" s="59" t="s">
        <v>315</v>
      </c>
    </row>
    <row r="24" spans="1:16" ht="12.75" customHeight="1" thickBot="1">
      <c r="A24" s="48" t="str">
        <f t="shared" si="0"/>
        <v>BAVM 90 </v>
      </c>
      <c r="B24" s="11" t="str">
        <f t="shared" si="1"/>
        <v>I</v>
      </c>
      <c r="C24" s="48">
        <f t="shared" si="2"/>
        <v>50147.436900000001</v>
      </c>
      <c r="D24" s="10" t="str">
        <f t="shared" si="3"/>
        <v>PE</v>
      </c>
      <c r="E24" s="56">
        <f>VLOOKUP(C24,Active!C$21:E$973,3,FALSE)</f>
        <v>14790.992715598228</v>
      </c>
      <c r="F24" s="11" t="str">
        <f>LEFT(M24,1)</f>
        <v>E</v>
      </c>
      <c r="G24" s="10" t="str">
        <f t="shared" si="4"/>
        <v>50147.4369</v>
      </c>
      <c r="H24" s="48">
        <f t="shared" si="5"/>
        <v>-3050</v>
      </c>
      <c r="I24" s="57" t="s">
        <v>316</v>
      </c>
      <c r="J24" s="58" t="s">
        <v>317</v>
      </c>
      <c r="K24" s="57">
        <v>-3050</v>
      </c>
      <c r="L24" s="57" t="s">
        <v>195</v>
      </c>
      <c r="M24" s="58" t="s">
        <v>169</v>
      </c>
      <c r="N24" s="58" t="s">
        <v>41</v>
      </c>
      <c r="O24" s="59" t="s">
        <v>242</v>
      </c>
      <c r="P24" s="60" t="s">
        <v>318</v>
      </c>
    </row>
    <row r="25" spans="1:16" ht="12.75" customHeight="1" thickBot="1">
      <c r="A25" s="48" t="str">
        <f t="shared" si="0"/>
        <v>BAVM 90 </v>
      </c>
      <c r="B25" s="11" t="str">
        <f t="shared" si="1"/>
        <v>I</v>
      </c>
      <c r="C25" s="48">
        <f t="shared" si="2"/>
        <v>50147.436999999998</v>
      </c>
      <c r="D25" s="10" t="str">
        <f t="shared" si="3"/>
        <v>vis</v>
      </c>
      <c r="E25" s="56">
        <f>VLOOKUP(C25,Active!C$21:E$973,3,FALSE)</f>
        <v>14790.992845241597</v>
      </c>
      <c r="F25" s="11" t="s">
        <v>31</v>
      </c>
      <c r="G25" s="10" t="str">
        <f t="shared" si="4"/>
        <v>50147.4370</v>
      </c>
      <c r="H25" s="48">
        <f t="shared" si="5"/>
        <v>-3050</v>
      </c>
      <c r="I25" s="57" t="s">
        <v>319</v>
      </c>
      <c r="J25" s="58" t="s">
        <v>317</v>
      </c>
      <c r="K25" s="57">
        <v>-3050</v>
      </c>
      <c r="L25" s="57" t="s">
        <v>189</v>
      </c>
      <c r="M25" s="58" t="s">
        <v>169</v>
      </c>
      <c r="N25" s="58" t="s">
        <v>320</v>
      </c>
      <c r="O25" s="59" t="s">
        <v>242</v>
      </c>
      <c r="P25" s="60" t="s">
        <v>318</v>
      </c>
    </row>
    <row r="26" spans="1:16" ht="12.75" customHeight="1" thickBot="1">
      <c r="A26" s="48" t="str">
        <f t="shared" si="0"/>
        <v> JAAVSO 39;177 </v>
      </c>
      <c r="B26" s="11" t="str">
        <f t="shared" si="1"/>
        <v>I</v>
      </c>
      <c r="C26" s="48">
        <f t="shared" si="2"/>
        <v>50180.603000000003</v>
      </c>
      <c r="D26" s="10" t="str">
        <f t="shared" si="3"/>
        <v>vis</v>
      </c>
      <c r="E26" s="56">
        <f>VLOOKUP(C26,Active!C$21:E$973,3,FALSE)</f>
        <v>14833.99036594176</v>
      </c>
      <c r="F26" s="11" t="s">
        <v>31</v>
      </c>
      <c r="G26" s="10" t="str">
        <f t="shared" si="4"/>
        <v>50180.603</v>
      </c>
      <c r="H26" s="48">
        <f t="shared" si="5"/>
        <v>-3007</v>
      </c>
      <c r="I26" s="57" t="s">
        <v>321</v>
      </c>
      <c r="J26" s="58" t="s">
        <v>322</v>
      </c>
      <c r="K26" s="57">
        <v>-3007</v>
      </c>
      <c r="L26" s="57" t="s">
        <v>79</v>
      </c>
      <c r="M26" s="58" t="s">
        <v>323</v>
      </c>
      <c r="N26" s="58" t="s">
        <v>324</v>
      </c>
      <c r="O26" s="59" t="s">
        <v>325</v>
      </c>
      <c r="P26" s="59" t="s">
        <v>326</v>
      </c>
    </row>
    <row r="27" spans="1:16" ht="12.75" customHeight="1" thickBot="1">
      <c r="A27" s="48" t="str">
        <f t="shared" si="0"/>
        <v> JAAVSO 39;177 </v>
      </c>
      <c r="B27" s="11" t="str">
        <f t="shared" si="1"/>
        <v>I</v>
      </c>
      <c r="C27" s="48">
        <f t="shared" si="2"/>
        <v>50858.618999999999</v>
      </c>
      <c r="D27" s="10" t="str">
        <f t="shared" si="3"/>
        <v>vis</v>
      </c>
      <c r="E27" s="56">
        <f>VLOOKUP(C27,Active!C$21:E$973,3,FALSE)</f>
        <v>15712.9931698686</v>
      </c>
      <c r="F27" s="11" t="s">
        <v>31</v>
      </c>
      <c r="G27" s="10" t="str">
        <f t="shared" si="4"/>
        <v>50858.619</v>
      </c>
      <c r="H27" s="48">
        <f t="shared" si="5"/>
        <v>-2128</v>
      </c>
      <c r="I27" s="57" t="s">
        <v>327</v>
      </c>
      <c r="J27" s="58" t="s">
        <v>328</v>
      </c>
      <c r="K27" s="57">
        <v>-2128</v>
      </c>
      <c r="L27" s="57" t="s">
        <v>103</v>
      </c>
      <c r="M27" s="58" t="s">
        <v>323</v>
      </c>
      <c r="N27" s="58" t="s">
        <v>324</v>
      </c>
      <c r="O27" s="59" t="s">
        <v>325</v>
      </c>
      <c r="P27" s="59" t="s">
        <v>326</v>
      </c>
    </row>
    <row r="28" spans="1:16" ht="12.75" customHeight="1" thickBot="1">
      <c r="A28" s="48" t="str">
        <f t="shared" si="0"/>
        <v>BAVM 132 </v>
      </c>
      <c r="B28" s="11" t="str">
        <f t="shared" si="1"/>
        <v>I</v>
      </c>
      <c r="C28" s="48">
        <f t="shared" si="2"/>
        <v>51470.299899999998</v>
      </c>
      <c r="D28" s="10" t="str">
        <f t="shared" si="3"/>
        <v>vis</v>
      </c>
      <c r="E28" s="56">
        <f>VLOOKUP(C28,Active!C$21:E$973,3,FALSE)</f>
        <v>16505.996913450603</v>
      </c>
      <c r="F28" s="11" t="s">
        <v>31</v>
      </c>
      <c r="G28" s="10" t="str">
        <f t="shared" si="4"/>
        <v>51470.2999</v>
      </c>
      <c r="H28" s="48">
        <f t="shared" si="5"/>
        <v>-1335</v>
      </c>
      <c r="I28" s="57" t="s">
        <v>329</v>
      </c>
      <c r="J28" s="58" t="s">
        <v>330</v>
      </c>
      <c r="K28" s="57">
        <v>-1335</v>
      </c>
      <c r="L28" s="57" t="s">
        <v>331</v>
      </c>
      <c r="M28" s="58" t="s">
        <v>169</v>
      </c>
      <c r="N28" s="58" t="s">
        <v>324</v>
      </c>
      <c r="O28" s="59" t="s">
        <v>236</v>
      </c>
      <c r="P28" s="60" t="s">
        <v>332</v>
      </c>
    </row>
    <row r="29" spans="1:16" ht="12.75" customHeight="1" thickBot="1">
      <c r="A29" s="48" t="str">
        <f t="shared" si="0"/>
        <v>BAVM 152 </v>
      </c>
      <c r="B29" s="11" t="str">
        <f t="shared" si="1"/>
        <v>I</v>
      </c>
      <c r="C29" s="48">
        <f t="shared" si="2"/>
        <v>51841.3537</v>
      </c>
      <c r="D29" s="10" t="str">
        <f t="shared" si="3"/>
        <v>vis</v>
      </c>
      <c r="E29" s="56">
        <f>VLOOKUP(C29,Active!C$21:E$973,3,FALSE)</f>
        <v>16987.043571062979</v>
      </c>
      <c r="F29" s="11" t="s">
        <v>31</v>
      </c>
      <c r="G29" s="10" t="str">
        <f t="shared" si="4"/>
        <v>51841.3537</v>
      </c>
      <c r="H29" s="48">
        <f t="shared" si="5"/>
        <v>-854</v>
      </c>
      <c r="I29" s="57" t="s">
        <v>337</v>
      </c>
      <c r="J29" s="58" t="s">
        <v>338</v>
      </c>
      <c r="K29" s="57">
        <v>-854</v>
      </c>
      <c r="L29" s="57" t="s">
        <v>339</v>
      </c>
      <c r="M29" s="58" t="s">
        <v>169</v>
      </c>
      <c r="N29" s="58" t="s">
        <v>324</v>
      </c>
      <c r="O29" s="59" t="s">
        <v>236</v>
      </c>
      <c r="P29" s="60" t="s">
        <v>340</v>
      </c>
    </row>
    <row r="30" spans="1:16" ht="12.75" customHeight="1" thickBot="1">
      <c r="A30" s="48" t="str">
        <f t="shared" si="0"/>
        <v> JAAVSO 39;177 </v>
      </c>
      <c r="B30" s="11" t="str">
        <f t="shared" si="1"/>
        <v>I</v>
      </c>
      <c r="C30" s="48">
        <f t="shared" si="2"/>
        <v>51924.623</v>
      </c>
      <c r="D30" s="10" t="str">
        <f t="shared" si="3"/>
        <v>vis</v>
      </c>
      <c r="E30" s="56">
        <f>VLOOKUP(C30,Active!C$21:E$973,3,FALSE)</f>
        <v>17094.996699279756</v>
      </c>
      <c r="F30" s="11" t="s">
        <v>31</v>
      </c>
      <c r="G30" s="10" t="str">
        <f t="shared" si="4"/>
        <v>51924.623</v>
      </c>
      <c r="H30" s="48">
        <f t="shared" si="5"/>
        <v>-746</v>
      </c>
      <c r="I30" s="57" t="s">
        <v>341</v>
      </c>
      <c r="J30" s="58" t="s">
        <v>342</v>
      </c>
      <c r="K30" s="57">
        <v>-746</v>
      </c>
      <c r="L30" s="57" t="s">
        <v>89</v>
      </c>
      <c r="M30" s="58" t="s">
        <v>323</v>
      </c>
      <c r="N30" s="58" t="s">
        <v>324</v>
      </c>
      <c r="O30" s="59" t="s">
        <v>325</v>
      </c>
      <c r="P30" s="59" t="s">
        <v>326</v>
      </c>
    </row>
    <row r="31" spans="1:16" ht="12.75" customHeight="1" thickBot="1">
      <c r="A31" s="48" t="str">
        <f t="shared" si="0"/>
        <v>IBVS 5694 </v>
      </c>
      <c r="B31" s="11" t="str">
        <f t="shared" si="1"/>
        <v>II</v>
      </c>
      <c r="C31" s="48">
        <f t="shared" si="2"/>
        <v>52687.095000000001</v>
      </c>
      <c r="D31" s="10" t="str">
        <f t="shared" si="3"/>
        <v>vis</v>
      </c>
      <c r="E31" s="56">
        <f>VLOOKUP(C31,Active!C$21:E$973,3,FALSE)</f>
        <v>18083.491109316852</v>
      </c>
      <c r="F31" s="11" t="s">
        <v>31</v>
      </c>
      <c r="G31" s="10" t="str">
        <f t="shared" si="4"/>
        <v>52687.0950</v>
      </c>
      <c r="H31" s="48">
        <f t="shared" si="5"/>
        <v>242.5</v>
      </c>
      <c r="I31" s="57" t="s">
        <v>343</v>
      </c>
      <c r="J31" s="58" t="s">
        <v>344</v>
      </c>
      <c r="K31" s="57">
        <v>242.5</v>
      </c>
      <c r="L31" s="57" t="s">
        <v>189</v>
      </c>
      <c r="M31" s="58" t="s">
        <v>169</v>
      </c>
      <c r="N31" s="58" t="s">
        <v>170</v>
      </c>
      <c r="O31" s="59" t="s">
        <v>345</v>
      </c>
      <c r="P31" s="60" t="s">
        <v>346</v>
      </c>
    </row>
    <row r="32" spans="1:16" ht="12.75" customHeight="1" thickBot="1">
      <c r="A32" s="48" t="str">
        <f t="shared" si="0"/>
        <v>IBVS 5494 </v>
      </c>
      <c r="B32" s="11" t="str">
        <f t="shared" si="1"/>
        <v>II</v>
      </c>
      <c r="C32" s="48">
        <f t="shared" si="2"/>
        <v>52725.660499999998</v>
      </c>
      <c r="D32" s="10" t="str">
        <f t="shared" si="3"/>
        <v>vis</v>
      </c>
      <c r="E32" s="56">
        <f>VLOOKUP(C32,Active!C$21:E$973,3,FALSE)</f>
        <v>18133.488723878807</v>
      </c>
      <c r="F32" s="11" t="s">
        <v>31</v>
      </c>
      <c r="G32" s="10" t="str">
        <f t="shared" si="4"/>
        <v>52725.6605</v>
      </c>
      <c r="H32" s="48">
        <f t="shared" si="5"/>
        <v>292.5</v>
      </c>
      <c r="I32" s="57" t="s">
        <v>347</v>
      </c>
      <c r="J32" s="58" t="s">
        <v>348</v>
      </c>
      <c r="K32" s="57">
        <v>292.5</v>
      </c>
      <c r="L32" s="57" t="s">
        <v>349</v>
      </c>
      <c r="M32" s="58" t="s">
        <v>169</v>
      </c>
      <c r="N32" s="58" t="s">
        <v>170</v>
      </c>
      <c r="O32" s="59" t="s">
        <v>350</v>
      </c>
      <c r="P32" s="60" t="s">
        <v>351</v>
      </c>
    </row>
    <row r="33" spans="1:16" ht="12.75" customHeight="1" thickBot="1">
      <c r="A33" s="48" t="str">
        <f t="shared" si="0"/>
        <v>IBVS 5494 </v>
      </c>
      <c r="B33" s="11" t="str">
        <f t="shared" si="1"/>
        <v>I</v>
      </c>
      <c r="C33" s="48">
        <f t="shared" si="2"/>
        <v>52726.043400000002</v>
      </c>
      <c r="D33" s="10" t="str">
        <f t="shared" si="3"/>
        <v>vis</v>
      </c>
      <c r="E33" s="56">
        <f>VLOOKUP(C33,Active!C$21:E$973,3,FALSE)</f>
        <v>18133.985128349537</v>
      </c>
      <c r="F33" s="11" t="s">
        <v>31</v>
      </c>
      <c r="G33" s="10" t="str">
        <f t="shared" si="4"/>
        <v>52726.0434</v>
      </c>
      <c r="H33" s="48">
        <f t="shared" si="5"/>
        <v>293</v>
      </c>
      <c r="I33" s="57" t="s">
        <v>352</v>
      </c>
      <c r="J33" s="58" t="s">
        <v>353</v>
      </c>
      <c r="K33" s="57">
        <v>293</v>
      </c>
      <c r="L33" s="57" t="s">
        <v>354</v>
      </c>
      <c r="M33" s="58" t="s">
        <v>169</v>
      </c>
      <c r="N33" s="58" t="s">
        <v>170</v>
      </c>
      <c r="O33" s="59" t="s">
        <v>350</v>
      </c>
      <c r="P33" s="60" t="s">
        <v>351</v>
      </c>
    </row>
    <row r="34" spans="1:16" ht="12.75" customHeight="1" thickBot="1">
      <c r="A34" s="48" t="str">
        <f t="shared" si="0"/>
        <v>IBVS 5694 </v>
      </c>
      <c r="B34" s="11" t="str">
        <f t="shared" si="1"/>
        <v>I</v>
      </c>
      <c r="C34" s="48">
        <f t="shared" si="2"/>
        <v>53302.244400000003</v>
      </c>
      <c r="D34" s="10" t="str">
        <f t="shared" si="3"/>
        <v>vis</v>
      </c>
      <c r="E34" s="56">
        <f>VLOOKUP(C34,Active!C$21:E$973,3,FALSE)</f>
        <v>18880.991533250679</v>
      </c>
      <c r="F34" s="11" t="s">
        <v>31</v>
      </c>
      <c r="G34" s="10" t="str">
        <f t="shared" si="4"/>
        <v>53302.2444</v>
      </c>
      <c r="H34" s="48">
        <f t="shared" si="5"/>
        <v>1040</v>
      </c>
      <c r="I34" s="57" t="s">
        <v>355</v>
      </c>
      <c r="J34" s="58" t="s">
        <v>356</v>
      </c>
      <c r="K34" s="57">
        <v>1040</v>
      </c>
      <c r="L34" s="57" t="s">
        <v>180</v>
      </c>
      <c r="M34" s="58" t="s">
        <v>169</v>
      </c>
      <c r="N34" s="58" t="s">
        <v>170</v>
      </c>
      <c r="O34" s="59" t="s">
        <v>345</v>
      </c>
      <c r="P34" s="60" t="s">
        <v>346</v>
      </c>
    </row>
    <row r="35" spans="1:16" ht="12.75" customHeight="1" thickBot="1">
      <c r="A35" s="48" t="str">
        <f t="shared" si="0"/>
        <v>IBVS 5694 </v>
      </c>
      <c r="B35" s="11" t="str">
        <f t="shared" si="1"/>
        <v>I</v>
      </c>
      <c r="C35" s="48">
        <f t="shared" si="2"/>
        <v>53384.0069</v>
      </c>
      <c r="D35" s="10" t="str">
        <f t="shared" si="3"/>
        <v>vis</v>
      </c>
      <c r="E35" s="56">
        <f>VLOOKUP(C35,Active!C$21:E$973,3,FALSE)</f>
        <v>18986.991195140763</v>
      </c>
      <c r="F35" s="11" t="s">
        <v>31</v>
      </c>
      <c r="G35" s="10" t="str">
        <f t="shared" si="4"/>
        <v>53384.0069</v>
      </c>
      <c r="H35" s="48">
        <f t="shared" si="5"/>
        <v>1146</v>
      </c>
      <c r="I35" s="57" t="s">
        <v>357</v>
      </c>
      <c r="J35" s="58" t="s">
        <v>358</v>
      </c>
      <c r="K35" s="57">
        <v>1146</v>
      </c>
      <c r="L35" s="57" t="s">
        <v>201</v>
      </c>
      <c r="M35" s="58" t="s">
        <v>169</v>
      </c>
      <c r="N35" s="58" t="s">
        <v>170</v>
      </c>
      <c r="O35" s="59" t="s">
        <v>345</v>
      </c>
      <c r="P35" s="60" t="s">
        <v>346</v>
      </c>
    </row>
    <row r="36" spans="1:16" ht="12.75" customHeight="1" thickBot="1">
      <c r="A36" s="48" t="str">
        <f t="shared" si="0"/>
        <v>BAVM 183 </v>
      </c>
      <c r="B36" s="11" t="str">
        <f t="shared" si="1"/>
        <v>I</v>
      </c>
      <c r="C36" s="48">
        <f t="shared" si="2"/>
        <v>53966.366999999998</v>
      </c>
      <c r="D36" s="10" t="str">
        <f t="shared" si="3"/>
        <v>vis</v>
      </c>
      <c r="E36" s="56">
        <f>VLOOKUP(C36,Active!C$21:E$973,3,FALSE)</f>
        <v>19741.982464956101</v>
      </c>
      <c r="F36" s="11" t="s">
        <v>31</v>
      </c>
      <c r="G36" s="10" t="str">
        <f t="shared" si="4"/>
        <v>53966.3670</v>
      </c>
      <c r="H36" s="48">
        <f t="shared" si="5"/>
        <v>1901</v>
      </c>
      <c r="I36" s="57" t="s">
        <v>359</v>
      </c>
      <c r="J36" s="58" t="s">
        <v>360</v>
      </c>
      <c r="K36" s="57">
        <v>1901</v>
      </c>
      <c r="L36" s="57" t="s">
        <v>361</v>
      </c>
      <c r="M36" s="58" t="s">
        <v>323</v>
      </c>
      <c r="N36" s="58" t="s">
        <v>324</v>
      </c>
      <c r="O36" s="59" t="s">
        <v>236</v>
      </c>
      <c r="P36" s="60" t="s">
        <v>362</v>
      </c>
    </row>
    <row r="37" spans="1:16" ht="12.75" customHeight="1" thickBot="1">
      <c r="A37" s="48" t="str">
        <f t="shared" si="0"/>
        <v>OEJV 0160 </v>
      </c>
      <c r="B37" s="11" t="str">
        <f t="shared" si="1"/>
        <v>II</v>
      </c>
      <c r="C37" s="48">
        <f t="shared" si="2"/>
        <v>55617.43737</v>
      </c>
      <c r="D37" s="10" t="str">
        <f t="shared" si="3"/>
        <v>vis</v>
      </c>
      <c r="E37" s="56">
        <f>VLOOKUP(C37,Active!C$21:E$973,3,FALSE)</f>
        <v>21882.485763861343</v>
      </c>
      <c r="F37" s="11" t="s">
        <v>31</v>
      </c>
      <c r="G37" s="10" t="str">
        <f t="shared" si="4"/>
        <v>55617.43737</v>
      </c>
      <c r="H37" s="48">
        <f t="shared" si="5"/>
        <v>4041.5</v>
      </c>
      <c r="I37" s="57" t="s">
        <v>363</v>
      </c>
      <c r="J37" s="58" t="s">
        <v>364</v>
      </c>
      <c r="K37" s="57">
        <v>4041.5</v>
      </c>
      <c r="L37" s="57" t="s">
        <v>365</v>
      </c>
      <c r="M37" s="58" t="s">
        <v>323</v>
      </c>
      <c r="N37" s="58" t="s">
        <v>366</v>
      </c>
      <c r="O37" s="59" t="s">
        <v>367</v>
      </c>
      <c r="P37" s="60" t="s">
        <v>368</v>
      </c>
    </row>
    <row r="38" spans="1:16" ht="12.75" customHeight="1" thickBot="1">
      <c r="A38" s="48" t="str">
        <f t="shared" si="0"/>
        <v>BAVM 232 </v>
      </c>
      <c r="B38" s="11" t="str">
        <f t="shared" si="1"/>
        <v>II</v>
      </c>
      <c r="C38" s="48">
        <f t="shared" si="2"/>
        <v>56356.386599999998</v>
      </c>
      <c r="D38" s="10" t="str">
        <f t="shared" si="3"/>
        <v>vis</v>
      </c>
      <c r="E38" s="56">
        <f>VLOOKUP(C38,Active!C$21:E$973,3,FALSE)</f>
        <v>22840.484461723314</v>
      </c>
      <c r="F38" s="11" t="s">
        <v>31</v>
      </c>
      <c r="G38" s="10" t="str">
        <f t="shared" si="4"/>
        <v>56356.3866</v>
      </c>
      <c r="H38" s="48">
        <f t="shared" si="5"/>
        <v>4999.5</v>
      </c>
      <c r="I38" s="57" t="s">
        <v>369</v>
      </c>
      <c r="J38" s="58" t="s">
        <v>370</v>
      </c>
      <c r="K38" s="57">
        <v>4999.5</v>
      </c>
      <c r="L38" s="57" t="s">
        <v>371</v>
      </c>
      <c r="M38" s="58" t="s">
        <v>323</v>
      </c>
      <c r="N38" s="58" t="s">
        <v>372</v>
      </c>
      <c r="O38" s="59" t="s">
        <v>242</v>
      </c>
      <c r="P38" s="60" t="s">
        <v>373</v>
      </c>
    </row>
    <row r="39" spans="1:16" ht="12.75" customHeight="1" thickBot="1">
      <c r="A39" s="48" t="str">
        <f t="shared" si="0"/>
        <v>BAVM 232 </v>
      </c>
      <c r="B39" s="11" t="str">
        <f t="shared" si="1"/>
        <v>I</v>
      </c>
      <c r="C39" s="48">
        <f t="shared" si="2"/>
        <v>56371.430399999997</v>
      </c>
      <c r="D39" s="10" t="str">
        <f t="shared" si="3"/>
        <v>vis</v>
      </c>
      <c r="E39" s="56">
        <f>VLOOKUP(C39,Active!C$21:E$973,3,FALSE)</f>
        <v>22859.987751294229</v>
      </c>
      <c r="F39" s="11" t="s">
        <v>31</v>
      </c>
      <c r="G39" s="10" t="str">
        <f t="shared" si="4"/>
        <v>56371.4304</v>
      </c>
      <c r="H39" s="48">
        <f t="shared" si="5"/>
        <v>5019</v>
      </c>
      <c r="I39" s="57" t="s">
        <v>374</v>
      </c>
      <c r="J39" s="58" t="s">
        <v>375</v>
      </c>
      <c r="K39" s="57" t="s">
        <v>376</v>
      </c>
      <c r="L39" s="57" t="s">
        <v>192</v>
      </c>
      <c r="M39" s="58" t="s">
        <v>323</v>
      </c>
      <c r="N39" s="58" t="s">
        <v>372</v>
      </c>
      <c r="O39" s="59" t="s">
        <v>242</v>
      </c>
      <c r="P39" s="60" t="s">
        <v>373</v>
      </c>
    </row>
    <row r="40" spans="1:16" ht="12.75" customHeight="1" thickBot="1">
      <c r="A40" s="48" t="str">
        <f t="shared" si="0"/>
        <v>BAVM 234 </v>
      </c>
      <c r="B40" s="11" t="str">
        <f t="shared" si="1"/>
        <v>I</v>
      </c>
      <c r="C40" s="48">
        <f t="shared" si="2"/>
        <v>56698.482499999998</v>
      </c>
      <c r="D40" s="10" t="str">
        <f t="shared" si="3"/>
        <v>vis</v>
      </c>
      <c r="E40" s="56">
        <f>VLOOKUP(C40,Active!C$21:E$973,3,FALSE)</f>
        <v>23283.989121365383</v>
      </c>
      <c r="F40" s="11" t="s">
        <v>31</v>
      </c>
      <c r="G40" s="10" t="str">
        <f t="shared" si="4"/>
        <v>56698.4825</v>
      </c>
      <c r="H40" s="48">
        <f t="shared" si="5"/>
        <v>5443</v>
      </c>
      <c r="I40" s="57" t="s">
        <v>377</v>
      </c>
      <c r="J40" s="58" t="s">
        <v>378</v>
      </c>
      <c r="K40" s="57" t="s">
        <v>379</v>
      </c>
      <c r="L40" s="57" t="s">
        <v>186</v>
      </c>
      <c r="M40" s="58" t="s">
        <v>323</v>
      </c>
      <c r="N40" s="58" t="s">
        <v>372</v>
      </c>
      <c r="O40" s="59" t="s">
        <v>242</v>
      </c>
      <c r="P40" s="60" t="s">
        <v>380</v>
      </c>
    </row>
    <row r="41" spans="1:16" ht="12.75" customHeight="1" thickBot="1">
      <c r="A41" s="48" t="str">
        <f t="shared" si="0"/>
        <v> VB 5.16 </v>
      </c>
      <c r="B41" s="11" t="str">
        <f t="shared" si="1"/>
        <v>I</v>
      </c>
      <c r="C41" s="48">
        <f t="shared" si="2"/>
        <v>26351.373</v>
      </c>
      <c r="D41" s="10" t="str">
        <f t="shared" si="3"/>
        <v>vis</v>
      </c>
      <c r="E41" s="56">
        <f>VLOOKUP(C41,Active!C$21:E$973,3,FALSE)</f>
        <v>-16059.026886479594</v>
      </c>
      <c r="F41" s="11" t="s">
        <v>31</v>
      </c>
      <c r="G41" s="10" t="str">
        <f t="shared" si="4"/>
        <v>26351.373</v>
      </c>
      <c r="H41" s="48">
        <f t="shared" si="5"/>
        <v>-33900</v>
      </c>
      <c r="I41" s="57" t="s">
        <v>81</v>
      </c>
      <c r="J41" s="58" t="s">
        <v>82</v>
      </c>
      <c r="K41" s="57">
        <v>-33900</v>
      </c>
      <c r="L41" s="57" t="s">
        <v>83</v>
      </c>
      <c r="M41" s="58" t="s">
        <v>84</v>
      </c>
      <c r="N41" s="58"/>
      <c r="O41" s="59" t="s">
        <v>85</v>
      </c>
      <c r="P41" s="59" t="s">
        <v>86</v>
      </c>
    </row>
    <row r="42" spans="1:16" ht="12.75" customHeight="1" thickBot="1">
      <c r="A42" s="48" t="str">
        <f t="shared" si="0"/>
        <v> VB 5.16 </v>
      </c>
      <c r="B42" s="11" t="str">
        <f t="shared" si="1"/>
        <v>I</v>
      </c>
      <c r="C42" s="48">
        <f t="shared" si="2"/>
        <v>26365.288</v>
      </c>
      <c r="D42" s="10" t="str">
        <f t="shared" si="3"/>
        <v>vis</v>
      </c>
      <c r="E42" s="56">
        <f>VLOOKUP(C42,Active!C$21:E$973,3,FALSE)</f>
        <v>-16040.987011289859</v>
      </c>
      <c r="F42" s="11" t="s">
        <v>31</v>
      </c>
      <c r="G42" s="10" t="str">
        <f t="shared" si="4"/>
        <v>26365.288</v>
      </c>
      <c r="H42" s="48">
        <f t="shared" si="5"/>
        <v>-33882</v>
      </c>
      <c r="I42" s="57" t="s">
        <v>87</v>
      </c>
      <c r="J42" s="58" t="s">
        <v>88</v>
      </c>
      <c r="K42" s="57">
        <v>-33882</v>
      </c>
      <c r="L42" s="57" t="s">
        <v>89</v>
      </c>
      <c r="M42" s="58" t="s">
        <v>84</v>
      </c>
      <c r="N42" s="58"/>
      <c r="O42" s="59" t="s">
        <v>85</v>
      </c>
      <c r="P42" s="59" t="s">
        <v>86</v>
      </c>
    </row>
    <row r="43" spans="1:16" ht="12.75" customHeight="1" thickBot="1">
      <c r="A43" s="48" t="str">
        <f t="shared" ref="A43:A74" si="6">P43</f>
        <v> VB 5.16 </v>
      </c>
      <c r="B43" s="11" t="str">
        <f t="shared" ref="B43:B74" si="7">IF(H43=INT(H43),"I","II")</f>
        <v>I</v>
      </c>
      <c r="C43" s="48">
        <f t="shared" ref="C43:C74" si="8">1*G43</f>
        <v>26631.402999999998</v>
      </c>
      <c r="D43" s="10" t="str">
        <f t="shared" ref="D43:D74" si="9">VLOOKUP(F43,I$1:J$5,2,FALSE)</f>
        <v>vis</v>
      </c>
      <c r="E43" s="56">
        <f>VLOOKUP(C43,Active!C$21:E$973,3,FALSE)</f>
        <v>-15695.986552352326</v>
      </c>
      <c r="F43" s="11" t="s">
        <v>31</v>
      </c>
      <c r="G43" s="10" t="str">
        <f t="shared" ref="G43:G74" si="10">MID(I43,3,LEN(I43)-3)</f>
        <v>26631.403</v>
      </c>
      <c r="H43" s="48">
        <f t="shared" ref="H43:H74" si="11">1*K43</f>
        <v>-33537</v>
      </c>
      <c r="I43" s="57" t="s">
        <v>90</v>
      </c>
      <c r="J43" s="58" t="s">
        <v>91</v>
      </c>
      <c r="K43" s="57">
        <v>-33537</v>
      </c>
      <c r="L43" s="57" t="s">
        <v>89</v>
      </c>
      <c r="M43" s="58" t="s">
        <v>84</v>
      </c>
      <c r="N43" s="58"/>
      <c r="O43" s="59" t="s">
        <v>85</v>
      </c>
      <c r="P43" s="59" t="s">
        <v>86</v>
      </c>
    </row>
    <row r="44" spans="1:16" ht="12.75" customHeight="1" thickBot="1">
      <c r="A44" s="48" t="str">
        <f t="shared" si="6"/>
        <v> VB 5.16 </v>
      </c>
      <c r="B44" s="11" t="str">
        <f t="shared" si="7"/>
        <v>I</v>
      </c>
      <c r="C44" s="48">
        <f t="shared" si="8"/>
        <v>26654.534</v>
      </c>
      <c r="D44" s="10" t="str">
        <f t="shared" si="9"/>
        <v>vis</v>
      </c>
      <c r="E44" s="56">
        <f>VLOOKUP(C44,Active!C$21:E$973,3,FALSE)</f>
        <v>-15665.998744015011</v>
      </c>
      <c r="F44" s="11" t="s">
        <v>31</v>
      </c>
      <c r="G44" s="10" t="str">
        <f t="shared" si="10"/>
        <v>26654.534</v>
      </c>
      <c r="H44" s="48">
        <f t="shared" si="11"/>
        <v>-33507</v>
      </c>
      <c r="I44" s="57" t="s">
        <v>92</v>
      </c>
      <c r="J44" s="58" t="s">
        <v>93</v>
      </c>
      <c r="K44" s="57">
        <v>-33507</v>
      </c>
      <c r="L44" s="57" t="s">
        <v>94</v>
      </c>
      <c r="M44" s="58" t="s">
        <v>84</v>
      </c>
      <c r="N44" s="58"/>
      <c r="O44" s="59" t="s">
        <v>85</v>
      </c>
      <c r="P44" s="59" t="s">
        <v>86</v>
      </c>
    </row>
    <row r="45" spans="1:16" ht="12.75" customHeight="1" thickBot="1">
      <c r="A45" s="48" t="str">
        <f t="shared" si="6"/>
        <v> VB 5.16 </v>
      </c>
      <c r="B45" s="11" t="str">
        <f t="shared" si="7"/>
        <v>I</v>
      </c>
      <c r="C45" s="48">
        <f t="shared" si="8"/>
        <v>27039.437999999998</v>
      </c>
      <c r="D45" s="10" t="str">
        <f t="shared" si="9"/>
        <v>vis</v>
      </c>
      <c r="E45" s="56">
        <f>VLOOKUP(C45,Active!C$21:E$973,3,FALSE)</f>
        <v>-15166.99622011785</v>
      </c>
      <c r="F45" s="11" t="s">
        <v>31</v>
      </c>
      <c r="G45" s="10" t="str">
        <f t="shared" si="10"/>
        <v>27039.438</v>
      </c>
      <c r="H45" s="48">
        <f t="shared" si="11"/>
        <v>-33008</v>
      </c>
      <c r="I45" s="57" t="s">
        <v>95</v>
      </c>
      <c r="J45" s="58" t="s">
        <v>96</v>
      </c>
      <c r="K45" s="57">
        <v>-33008</v>
      </c>
      <c r="L45" s="57" t="s">
        <v>97</v>
      </c>
      <c r="M45" s="58" t="s">
        <v>84</v>
      </c>
      <c r="N45" s="58"/>
      <c r="O45" s="59" t="s">
        <v>85</v>
      </c>
      <c r="P45" s="59" t="s">
        <v>86</v>
      </c>
    </row>
    <row r="46" spans="1:16" ht="12.75" customHeight="1" thickBot="1">
      <c r="A46" s="48" t="str">
        <f t="shared" si="6"/>
        <v> VB 5.16 </v>
      </c>
      <c r="B46" s="11" t="str">
        <f t="shared" si="7"/>
        <v>I</v>
      </c>
      <c r="C46" s="48">
        <f t="shared" si="8"/>
        <v>27060.243999999999</v>
      </c>
      <c r="D46" s="10" t="str">
        <f t="shared" si="9"/>
        <v>vis</v>
      </c>
      <c r="E46" s="56">
        <f>VLOOKUP(C46,Active!C$21:E$973,3,FALSE)</f>
        <v>-15140.022620175514</v>
      </c>
      <c r="F46" s="11" t="s">
        <v>31</v>
      </c>
      <c r="G46" s="10" t="str">
        <f t="shared" si="10"/>
        <v>27060.244</v>
      </c>
      <c r="H46" s="48">
        <f t="shared" si="11"/>
        <v>-32981</v>
      </c>
      <c r="I46" s="57" t="s">
        <v>98</v>
      </c>
      <c r="J46" s="58" t="s">
        <v>99</v>
      </c>
      <c r="K46" s="57">
        <v>-32981</v>
      </c>
      <c r="L46" s="57" t="s">
        <v>100</v>
      </c>
      <c r="M46" s="58" t="s">
        <v>84</v>
      </c>
      <c r="N46" s="58"/>
      <c r="O46" s="59" t="s">
        <v>85</v>
      </c>
      <c r="P46" s="59" t="s">
        <v>86</v>
      </c>
    </row>
    <row r="47" spans="1:16" ht="12.75" customHeight="1" thickBot="1">
      <c r="A47" s="48" t="str">
        <f t="shared" si="6"/>
        <v> VB 5.16 </v>
      </c>
      <c r="B47" s="11" t="str">
        <f t="shared" si="7"/>
        <v>I</v>
      </c>
      <c r="C47" s="48">
        <f t="shared" si="8"/>
        <v>27396.575000000001</v>
      </c>
      <c r="D47" s="10" t="str">
        <f t="shared" si="9"/>
        <v>vis</v>
      </c>
      <c r="E47" s="56">
        <f>VLOOKUP(C47,Active!C$21:E$973,3,FALSE)</f>
        <v>-14703.9917712759</v>
      </c>
      <c r="F47" s="11" t="s">
        <v>31</v>
      </c>
      <c r="G47" s="10" t="str">
        <f t="shared" si="10"/>
        <v>27396.575</v>
      </c>
      <c r="H47" s="48">
        <f t="shared" si="11"/>
        <v>-32545</v>
      </c>
      <c r="I47" s="57" t="s">
        <v>101</v>
      </c>
      <c r="J47" s="58" t="s">
        <v>102</v>
      </c>
      <c r="K47" s="57">
        <v>-32545</v>
      </c>
      <c r="L47" s="57" t="s">
        <v>103</v>
      </c>
      <c r="M47" s="58" t="s">
        <v>84</v>
      </c>
      <c r="N47" s="58"/>
      <c r="O47" s="59" t="s">
        <v>85</v>
      </c>
      <c r="P47" s="59" t="s">
        <v>86</v>
      </c>
    </row>
    <row r="48" spans="1:16" ht="12.75" customHeight="1" thickBot="1">
      <c r="A48" s="48" t="str">
        <f t="shared" si="6"/>
        <v> VB 5.16 </v>
      </c>
      <c r="B48" s="11" t="str">
        <f t="shared" si="7"/>
        <v>I</v>
      </c>
      <c r="C48" s="48">
        <f t="shared" si="8"/>
        <v>27505.308000000001</v>
      </c>
      <c r="D48" s="10" t="str">
        <f t="shared" si="9"/>
        <v>vis</v>
      </c>
      <c r="E48" s="56">
        <f>VLOOKUP(C48,Active!C$21:E$973,3,FALSE)</f>
        <v>-14563.0266437872</v>
      </c>
      <c r="F48" s="11" t="s">
        <v>31</v>
      </c>
      <c r="G48" s="10" t="str">
        <f t="shared" si="10"/>
        <v>27505.308</v>
      </c>
      <c r="H48" s="48">
        <f t="shared" si="11"/>
        <v>-32404</v>
      </c>
      <c r="I48" s="57" t="s">
        <v>104</v>
      </c>
      <c r="J48" s="58" t="s">
        <v>105</v>
      </c>
      <c r="K48" s="57">
        <v>-32404</v>
      </c>
      <c r="L48" s="57" t="s">
        <v>106</v>
      </c>
      <c r="M48" s="58" t="s">
        <v>84</v>
      </c>
      <c r="N48" s="58"/>
      <c r="O48" s="59" t="s">
        <v>85</v>
      </c>
      <c r="P48" s="59" t="s">
        <v>86</v>
      </c>
    </row>
    <row r="49" spans="1:16" ht="12.75" customHeight="1" thickBot="1">
      <c r="A49" s="48" t="str">
        <f t="shared" si="6"/>
        <v> VB 5.16 </v>
      </c>
      <c r="B49" s="11" t="str">
        <f t="shared" si="7"/>
        <v>I</v>
      </c>
      <c r="C49" s="48">
        <f t="shared" si="8"/>
        <v>27505.348999999998</v>
      </c>
      <c r="D49" s="10" t="str">
        <f t="shared" si="9"/>
        <v>vis</v>
      </c>
      <c r="E49" s="56">
        <f>VLOOKUP(C49,Active!C$21:E$973,3,FALSE)</f>
        <v>-14562.973490004755</v>
      </c>
      <c r="F49" s="11" t="s">
        <v>31</v>
      </c>
      <c r="G49" s="10" t="str">
        <f t="shared" si="10"/>
        <v>27505.349</v>
      </c>
      <c r="H49" s="48">
        <f t="shared" si="11"/>
        <v>-32404</v>
      </c>
      <c r="I49" s="57" t="s">
        <v>107</v>
      </c>
      <c r="J49" s="58" t="s">
        <v>108</v>
      </c>
      <c r="K49" s="57">
        <v>-32404</v>
      </c>
      <c r="L49" s="57" t="s">
        <v>109</v>
      </c>
      <c r="M49" s="58" t="s">
        <v>84</v>
      </c>
      <c r="N49" s="58"/>
      <c r="O49" s="59" t="s">
        <v>85</v>
      </c>
      <c r="P49" s="59" t="s">
        <v>86</v>
      </c>
    </row>
    <row r="50" spans="1:16" ht="12.75" customHeight="1" thickBot="1">
      <c r="A50" s="48" t="str">
        <f t="shared" si="6"/>
        <v> VB 5.16 </v>
      </c>
      <c r="B50" s="11" t="str">
        <f t="shared" si="7"/>
        <v>I</v>
      </c>
      <c r="C50" s="48">
        <f t="shared" si="8"/>
        <v>27754.458999999999</v>
      </c>
      <c r="D50" s="10" t="str">
        <f t="shared" si="9"/>
        <v>vis</v>
      </c>
      <c r="E50" s="56">
        <f>VLOOKUP(C50,Active!C$21:E$973,3,FALSE)</f>
        <v>-14240.018886446405</v>
      </c>
      <c r="F50" s="11" t="s">
        <v>31</v>
      </c>
      <c r="G50" s="10" t="str">
        <f t="shared" si="10"/>
        <v>27754.459</v>
      </c>
      <c r="H50" s="48">
        <f t="shared" si="11"/>
        <v>-32081</v>
      </c>
      <c r="I50" s="57" t="s">
        <v>110</v>
      </c>
      <c r="J50" s="58" t="s">
        <v>111</v>
      </c>
      <c r="K50" s="57">
        <v>-32081</v>
      </c>
      <c r="L50" s="57" t="s">
        <v>112</v>
      </c>
      <c r="M50" s="58" t="s">
        <v>84</v>
      </c>
      <c r="N50" s="58"/>
      <c r="O50" s="59" t="s">
        <v>85</v>
      </c>
      <c r="P50" s="59" t="s">
        <v>86</v>
      </c>
    </row>
    <row r="51" spans="1:16" ht="12.75" customHeight="1" thickBot="1">
      <c r="A51" s="48" t="str">
        <f t="shared" si="6"/>
        <v> VB 5.16 </v>
      </c>
      <c r="B51" s="11" t="str">
        <f t="shared" si="7"/>
        <v>I</v>
      </c>
      <c r="C51" s="48">
        <f t="shared" si="8"/>
        <v>28108.521000000001</v>
      </c>
      <c r="D51" s="10" t="str">
        <f t="shared" si="9"/>
        <v>vis</v>
      </c>
      <c r="E51" s="56">
        <f>VLOOKUP(C51,Active!C$21:E$973,3,FALSE)</f>
        <v>-13781.000971288138</v>
      </c>
      <c r="F51" s="11" t="s">
        <v>31</v>
      </c>
      <c r="G51" s="10" t="str">
        <f t="shared" si="10"/>
        <v>28108.521</v>
      </c>
      <c r="H51" s="48">
        <f t="shared" si="11"/>
        <v>-31622</v>
      </c>
      <c r="I51" s="57" t="s">
        <v>113</v>
      </c>
      <c r="J51" s="58" t="s">
        <v>114</v>
      </c>
      <c r="K51" s="57">
        <v>-31622</v>
      </c>
      <c r="L51" s="57" t="s">
        <v>115</v>
      </c>
      <c r="M51" s="58" t="s">
        <v>84</v>
      </c>
      <c r="N51" s="58"/>
      <c r="O51" s="59" t="s">
        <v>85</v>
      </c>
      <c r="P51" s="59" t="s">
        <v>86</v>
      </c>
    </row>
    <row r="52" spans="1:16" ht="12.75" customHeight="1" thickBot="1">
      <c r="A52" s="48" t="str">
        <f t="shared" si="6"/>
        <v> VB 5.16 </v>
      </c>
      <c r="B52" s="11" t="str">
        <f t="shared" si="7"/>
        <v>I</v>
      </c>
      <c r="C52" s="48">
        <f t="shared" si="8"/>
        <v>28108.542000000001</v>
      </c>
      <c r="D52" s="10" t="str">
        <f t="shared" si="9"/>
        <v>vis</v>
      </c>
      <c r="E52" s="56">
        <f>VLOOKUP(C52,Active!C$21:E$973,3,FALSE)</f>
        <v>-13780.973746180052</v>
      </c>
      <c r="F52" s="11" t="s">
        <v>31</v>
      </c>
      <c r="G52" s="10" t="str">
        <f t="shared" si="10"/>
        <v>28108.542</v>
      </c>
      <c r="H52" s="48">
        <f t="shared" si="11"/>
        <v>-31622</v>
      </c>
      <c r="I52" s="57" t="s">
        <v>116</v>
      </c>
      <c r="J52" s="58" t="s">
        <v>117</v>
      </c>
      <c r="K52" s="57">
        <v>-31622</v>
      </c>
      <c r="L52" s="57" t="s">
        <v>109</v>
      </c>
      <c r="M52" s="58" t="s">
        <v>84</v>
      </c>
      <c r="N52" s="58"/>
      <c r="O52" s="59" t="s">
        <v>85</v>
      </c>
      <c r="P52" s="59" t="s">
        <v>86</v>
      </c>
    </row>
    <row r="53" spans="1:16" ht="12.75" customHeight="1" thickBot="1">
      <c r="A53" s="48" t="str">
        <f t="shared" si="6"/>
        <v> VB 5.16 </v>
      </c>
      <c r="B53" s="11" t="str">
        <f t="shared" si="7"/>
        <v>I</v>
      </c>
      <c r="C53" s="48">
        <f t="shared" si="8"/>
        <v>28210.351999999999</v>
      </c>
      <c r="D53" s="10" t="str">
        <f t="shared" si="9"/>
        <v>vis</v>
      </c>
      <c r="E53" s="56">
        <f>VLOOKUP(C53,Active!C$21:E$973,3,FALSE)</f>
        <v>-13648.983829322944</v>
      </c>
      <c r="F53" s="11" t="s">
        <v>31</v>
      </c>
      <c r="G53" s="10" t="str">
        <f t="shared" si="10"/>
        <v>28210.352</v>
      </c>
      <c r="H53" s="48">
        <f t="shared" si="11"/>
        <v>-31490</v>
      </c>
      <c r="I53" s="57" t="s">
        <v>118</v>
      </c>
      <c r="J53" s="58" t="s">
        <v>119</v>
      </c>
      <c r="K53" s="57">
        <v>-31490</v>
      </c>
      <c r="L53" s="57" t="s">
        <v>120</v>
      </c>
      <c r="M53" s="58" t="s">
        <v>84</v>
      </c>
      <c r="N53" s="58"/>
      <c r="O53" s="59" t="s">
        <v>85</v>
      </c>
      <c r="P53" s="59" t="s">
        <v>86</v>
      </c>
    </row>
    <row r="54" spans="1:16" ht="12.75" customHeight="1" thickBot="1">
      <c r="A54" s="48" t="str">
        <f t="shared" si="6"/>
        <v> VB 5.16 </v>
      </c>
      <c r="B54" s="11" t="str">
        <f t="shared" si="7"/>
        <v>I</v>
      </c>
      <c r="C54" s="48">
        <f t="shared" si="8"/>
        <v>28962.382000000001</v>
      </c>
      <c r="D54" s="10" t="str">
        <f t="shared" si="9"/>
        <v>vis</v>
      </c>
      <c r="E54" s="56">
        <f>VLOOKUP(C54,Active!C$21:E$973,3,FALSE)</f>
        <v>-12674.026780172026</v>
      </c>
      <c r="F54" s="11" t="s">
        <v>31</v>
      </c>
      <c r="G54" s="10" t="str">
        <f t="shared" si="10"/>
        <v>28962.382</v>
      </c>
      <c r="H54" s="48">
        <f t="shared" si="11"/>
        <v>-30515</v>
      </c>
      <c r="I54" s="57" t="s">
        <v>121</v>
      </c>
      <c r="J54" s="58" t="s">
        <v>122</v>
      </c>
      <c r="K54" s="57">
        <v>-30515</v>
      </c>
      <c r="L54" s="57" t="s">
        <v>106</v>
      </c>
      <c r="M54" s="58" t="s">
        <v>84</v>
      </c>
      <c r="N54" s="58"/>
      <c r="O54" s="59" t="s">
        <v>85</v>
      </c>
      <c r="P54" s="59" t="s">
        <v>86</v>
      </c>
    </row>
    <row r="55" spans="1:16" ht="12.75" customHeight="1" thickBot="1">
      <c r="A55" s="48" t="str">
        <f t="shared" si="6"/>
        <v> VB 5.16 </v>
      </c>
      <c r="B55" s="11" t="str">
        <f t="shared" si="7"/>
        <v>I</v>
      </c>
      <c r="C55" s="48">
        <f t="shared" si="8"/>
        <v>29023.358</v>
      </c>
      <c r="D55" s="10" t="str">
        <f t="shared" si="9"/>
        <v>vis</v>
      </c>
      <c r="E55" s="56">
        <f>VLOOKUP(C55,Active!C$21:E$973,3,FALSE)</f>
        <v>-12594.97543776677</v>
      </c>
      <c r="F55" s="11" t="s">
        <v>31</v>
      </c>
      <c r="G55" s="10" t="str">
        <f t="shared" si="10"/>
        <v>29023.358</v>
      </c>
      <c r="H55" s="48">
        <f t="shared" si="11"/>
        <v>-30436</v>
      </c>
      <c r="I55" s="57" t="s">
        <v>123</v>
      </c>
      <c r="J55" s="58" t="s">
        <v>124</v>
      </c>
      <c r="K55" s="57">
        <v>-30436</v>
      </c>
      <c r="L55" s="57" t="s">
        <v>125</v>
      </c>
      <c r="M55" s="58" t="s">
        <v>84</v>
      </c>
      <c r="N55" s="58"/>
      <c r="O55" s="59" t="s">
        <v>85</v>
      </c>
      <c r="P55" s="59" t="s">
        <v>86</v>
      </c>
    </row>
    <row r="56" spans="1:16" ht="12.75" customHeight="1" thickBot="1">
      <c r="A56" s="48" t="str">
        <f t="shared" si="6"/>
        <v> VB 5.16 </v>
      </c>
      <c r="B56" s="11" t="str">
        <f t="shared" si="7"/>
        <v>I</v>
      </c>
      <c r="C56" s="48">
        <f t="shared" si="8"/>
        <v>29167.584999999999</v>
      </c>
      <c r="D56" s="10" t="str">
        <f t="shared" si="9"/>
        <v>vis</v>
      </c>
      <c r="E56" s="56">
        <f>VLOOKUP(C56,Active!C$21:E$973,3,FALSE)</f>
        <v>-12407.994691881782</v>
      </c>
      <c r="F56" s="11" t="s">
        <v>31</v>
      </c>
      <c r="G56" s="10" t="str">
        <f t="shared" si="10"/>
        <v>29167.585</v>
      </c>
      <c r="H56" s="48">
        <f t="shared" si="11"/>
        <v>-30249</v>
      </c>
      <c r="I56" s="57" t="s">
        <v>126</v>
      </c>
      <c r="J56" s="58" t="s">
        <v>127</v>
      </c>
      <c r="K56" s="57">
        <v>-30249</v>
      </c>
      <c r="L56" s="57" t="s">
        <v>79</v>
      </c>
      <c r="M56" s="58" t="s">
        <v>84</v>
      </c>
      <c r="N56" s="58"/>
      <c r="O56" s="59" t="s">
        <v>85</v>
      </c>
      <c r="P56" s="59" t="s">
        <v>86</v>
      </c>
    </row>
    <row r="57" spans="1:16" ht="12.75" customHeight="1" thickBot="1">
      <c r="A57" s="48" t="str">
        <f t="shared" si="6"/>
        <v> VB 5.16 </v>
      </c>
      <c r="B57" s="11" t="str">
        <f t="shared" si="7"/>
        <v>I</v>
      </c>
      <c r="C57" s="48">
        <f t="shared" si="8"/>
        <v>29303.328000000001</v>
      </c>
      <c r="D57" s="10" t="str">
        <f t="shared" si="9"/>
        <v>vis</v>
      </c>
      <c r="E57" s="56">
        <f>VLOOKUP(C57,Active!C$21:E$973,3,FALSE)</f>
        <v>-12232.012889662596</v>
      </c>
      <c r="F57" s="11" t="s">
        <v>31</v>
      </c>
      <c r="G57" s="10" t="str">
        <f t="shared" si="10"/>
        <v>29303.328</v>
      </c>
      <c r="H57" s="48">
        <f t="shared" si="11"/>
        <v>-30073</v>
      </c>
      <c r="I57" s="57" t="s">
        <v>128</v>
      </c>
      <c r="J57" s="58" t="s">
        <v>129</v>
      </c>
      <c r="K57" s="57">
        <v>-30073</v>
      </c>
      <c r="L57" s="57" t="s">
        <v>130</v>
      </c>
      <c r="M57" s="58" t="s">
        <v>84</v>
      </c>
      <c r="N57" s="58"/>
      <c r="O57" s="59" t="s">
        <v>85</v>
      </c>
      <c r="P57" s="59" t="s">
        <v>86</v>
      </c>
    </row>
    <row r="58" spans="1:16" ht="12.75" customHeight="1" thickBot="1">
      <c r="A58" s="48" t="str">
        <f t="shared" si="6"/>
        <v> VB 5.16 </v>
      </c>
      <c r="B58" s="11" t="str">
        <f t="shared" si="7"/>
        <v>I</v>
      </c>
      <c r="C58" s="48">
        <f t="shared" si="8"/>
        <v>29303.348999999998</v>
      </c>
      <c r="D58" s="10" t="str">
        <f t="shared" si="9"/>
        <v>vis</v>
      </c>
      <c r="E58" s="56">
        <f>VLOOKUP(C58,Active!C$21:E$973,3,FALSE)</f>
        <v>-12231.985664554515</v>
      </c>
      <c r="F58" s="11" t="s">
        <v>31</v>
      </c>
      <c r="G58" s="10" t="str">
        <f t="shared" si="10"/>
        <v>29303.349</v>
      </c>
      <c r="H58" s="48">
        <f t="shared" si="11"/>
        <v>-30073</v>
      </c>
      <c r="I58" s="57" t="s">
        <v>131</v>
      </c>
      <c r="J58" s="58" t="s">
        <v>132</v>
      </c>
      <c r="K58" s="57">
        <v>-30073</v>
      </c>
      <c r="L58" s="57" t="s">
        <v>133</v>
      </c>
      <c r="M58" s="58" t="s">
        <v>84</v>
      </c>
      <c r="N58" s="58"/>
      <c r="O58" s="59" t="s">
        <v>85</v>
      </c>
      <c r="P58" s="59" t="s">
        <v>86</v>
      </c>
    </row>
    <row r="59" spans="1:16" ht="12.75" customHeight="1" thickBot="1">
      <c r="A59" s="48" t="str">
        <f t="shared" si="6"/>
        <v> VB 5.16 </v>
      </c>
      <c r="B59" s="11" t="str">
        <f t="shared" si="7"/>
        <v>I</v>
      </c>
      <c r="C59" s="48">
        <f t="shared" si="8"/>
        <v>29367.338</v>
      </c>
      <c r="D59" s="10" t="str">
        <f t="shared" si="9"/>
        <v>vis</v>
      </c>
      <c r="E59" s="56">
        <f>VLOOKUP(C59,Active!C$21:E$973,3,FALSE)</f>
        <v>-12149.028167356108</v>
      </c>
      <c r="F59" s="11" t="s">
        <v>31</v>
      </c>
      <c r="G59" s="10" t="str">
        <f t="shared" si="10"/>
        <v>29367.338</v>
      </c>
      <c r="H59" s="48">
        <f t="shared" si="11"/>
        <v>-29990</v>
      </c>
      <c r="I59" s="57" t="s">
        <v>134</v>
      </c>
      <c r="J59" s="58" t="s">
        <v>135</v>
      </c>
      <c r="K59" s="57">
        <v>-29990</v>
      </c>
      <c r="L59" s="57" t="s">
        <v>106</v>
      </c>
      <c r="M59" s="58" t="s">
        <v>84</v>
      </c>
      <c r="N59" s="58"/>
      <c r="O59" s="59" t="s">
        <v>85</v>
      </c>
      <c r="P59" s="59" t="s">
        <v>86</v>
      </c>
    </row>
    <row r="60" spans="1:16" ht="12.75" customHeight="1" thickBot="1">
      <c r="A60" s="48" t="str">
        <f t="shared" si="6"/>
        <v> VB 5.16 </v>
      </c>
      <c r="B60" s="11" t="str">
        <f t="shared" si="7"/>
        <v>I</v>
      </c>
      <c r="C60" s="48">
        <f t="shared" si="8"/>
        <v>36603.341</v>
      </c>
      <c r="D60" s="10" t="str">
        <f t="shared" si="9"/>
        <v>vis</v>
      </c>
      <c r="E60" s="56">
        <f>VLOOKUP(C60,Active!C$21:E$973,3,FALSE)</f>
        <v>-2768.0298926500986</v>
      </c>
      <c r="F60" s="11" t="s">
        <v>31</v>
      </c>
      <c r="G60" s="10" t="str">
        <f t="shared" si="10"/>
        <v>36603.341</v>
      </c>
      <c r="H60" s="48">
        <f t="shared" si="11"/>
        <v>-20609</v>
      </c>
      <c r="I60" s="57" t="s">
        <v>136</v>
      </c>
      <c r="J60" s="58" t="s">
        <v>137</v>
      </c>
      <c r="K60" s="57">
        <v>-20609</v>
      </c>
      <c r="L60" s="57" t="s">
        <v>138</v>
      </c>
      <c r="M60" s="58" t="s">
        <v>84</v>
      </c>
      <c r="N60" s="58"/>
      <c r="O60" s="59" t="s">
        <v>85</v>
      </c>
      <c r="P60" s="59" t="s">
        <v>86</v>
      </c>
    </row>
    <row r="61" spans="1:16" ht="12.75" customHeight="1" thickBot="1">
      <c r="A61" s="48" t="str">
        <f t="shared" si="6"/>
        <v> VB 5.16 </v>
      </c>
      <c r="B61" s="11" t="str">
        <f t="shared" si="7"/>
        <v>I</v>
      </c>
      <c r="C61" s="48">
        <f t="shared" si="8"/>
        <v>36603.385999999999</v>
      </c>
      <c r="D61" s="10" t="str">
        <f t="shared" si="9"/>
        <v>vis</v>
      </c>
      <c r="E61" s="56">
        <f>VLOOKUP(C61,Active!C$21:E$973,3,FALSE)</f>
        <v>-2767.9715531327788</v>
      </c>
      <c r="F61" s="11" t="s">
        <v>31</v>
      </c>
      <c r="G61" s="10" t="str">
        <f t="shared" si="10"/>
        <v>36603.386</v>
      </c>
      <c r="H61" s="48">
        <f t="shared" si="11"/>
        <v>-20609</v>
      </c>
      <c r="I61" s="57" t="s">
        <v>139</v>
      </c>
      <c r="J61" s="58" t="s">
        <v>140</v>
      </c>
      <c r="K61" s="57">
        <v>-20609</v>
      </c>
      <c r="L61" s="57" t="s">
        <v>141</v>
      </c>
      <c r="M61" s="58" t="s">
        <v>84</v>
      </c>
      <c r="N61" s="58"/>
      <c r="O61" s="59" t="s">
        <v>85</v>
      </c>
      <c r="P61" s="59" t="s">
        <v>86</v>
      </c>
    </row>
    <row r="62" spans="1:16" ht="12.75" customHeight="1" thickBot="1">
      <c r="A62" s="48" t="str">
        <f t="shared" si="6"/>
        <v> VB 5.16 </v>
      </c>
      <c r="B62" s="11" t="str">
        <f t="shared" si="7"/>
        <v>I</v>
      </c>
      <c r="C62" s="48">
        <f t="shared" si="8"/>
        <v>36613.358</v>
      </c>
      <c r="D62" s="10" t="str">
        <f t="shared" si="9"/>
        <v>vis</v>
      </c>
      <c r="E62" s="56">
        <f>VLOOKUP(C62,Active!C$21:E$973,3,FALSE)</f>
        <v>-2755.0435160941838</v>
      </c>
      <c r="F62" s="11" t="s">
        <v>31</v>
      </c>
      <c r="G62" s="10" t="str">
        <f t="shared" si="10"/>
        <v>36613.358</v>
      </c>
      <c r="H62" s="48">
        <f t="shared" si="11"/>
        <v>-20596</v>
      </c>
      <c r="I62" s="57" t="s">
        <v>142</v>
      </c>
      <c r="J62" s="58" t="s">
        <v>143</v>
      </c>
      <c r="K62" s="57">
        <v>-20596</v>
      </c>
      <c r="L62" s="57" t="s">
        <v>144</v>
      </c>
      <c r="M62" s="58" t="s">
        <v>84</v>
      </c>
      <c r="N62" s="58"/>
      <c r="O62" s="59" t="s">
        <v>85</v>
      </c>
      <c r="P62" s="59" t="s">
        <v>86</v>
      </c>
    </row>
    <row r="63" spans="1:16" ht="12.75" customHeight="1" thickBot="1">
      <c r="A63" s="48" t="str">
        <f t="shared" si="6"/>
        <v> VB 5.16 </v>
      </c>
      <c r="B63" s="11" t="str">
        <f t="shared" si="7"/>
        <v>I</v>
      </c>
      <c r="C63" s="48">
        <f t="shared" si="8"/>
        <v>36630.332999999999</v>
      </c>
      <c r="D63" s="10" t="str">
        <f t="shared" si="9"/>
        <v>vis</v>
      </c>
      <c r="E63" s="56">
        <f>VLOOKUP(C63,Active!C$21:E$973,3,FALSE)</f>
        <v>-2733.0365537265452</v>
      </c>
      <c r="F63" s="11" t="s">
        <v>31</v>
      </c>
      <c r="G63" s="10" t="str">
        <f t="shared" si="10"/>
        <v>36630.333</v>
      </c>
      <c r="H63" s="48">
        <f t="shared" si="11"/>
        <v>-20574</v>
      </c>
      <c r="I63" s="57" t="s">
        <v>145</v>
      </c>
      <c r="J63" s="58" t="s">
        <v>146</v>
      </c>
      <c r="K63" s="57">
        <v>-20574</v>
      </c>
      <c r="L63" s="57" t="s">
        <v>147</v>
      </c>
      <c r="M63" s="58" t="s">
        <v>84</v>
      </c>
      <c r="N63" s="58"/>
      <c r="O63" s="59" t="s">
        <v>85</v>
      </c>
      <c r="P63" s="59" t="s">
        <v>86</v>
      </c>
    </row>
    <row r="64" spans="1:16" ht="12.75" customHeight="1" thickBot="1">
      <c r="A64" s="48" t="str">
        <f t="shared" si="6"/>
        <v> VB 5.16 </v>
      </c>
      <c r="B64" s="11" t="str">
        <f t="shared" si="7"/>
        <v>I</v>
      </c>
      <c r="C64" s="48">
        <f t="shared" si="8"/>
        <v>36637.298999999999</v>
      </c>
      <c r="D64" s="10" t="str">
        <f t="shared" si="9"/>
        <v>vis</v>
      </c>
      <c r="E64" s="56">
        <f>VLOOKUP(C64,Active!C$21:E$973,3,FALSE)</f>
        <v>-2724.005596445073</v>
      </c>
      <c r="F64" s="11" t="s">
        <v>31</v>
      </c>
      <c r="G64" s="10" t="str">
        <f t="shared" si="10"/>
        <v>36637.299</v>
      </c>
      <c r="H64" s="48">
        <f t="shared" si="11"/>
        <v>-20565</v>
      </c>
      <c r="I64" s="57" t="s">
        <v>148</v>
      </c>
      <c r="J64" s="58" t="s">
        <v>149</v>
      </c>
      <c r="K64" s="57">
        <v>-20565</v>
      </c>
      <c r="L64" s="57" t="s">
        <v>94</v>
      </c>
      <c r="M64" s="58" t="s">
        <v>84</v>
      </c>
      <c r="N64" s="58"/>
      <c r="O64" s="59" t="s">
        <v>85</v>
      </c>
      <c r="P64" s="59" t="s">
        <v>86</v>
      </c>
    </row>
    <row r="65" spans="1:16" ht="12.75" customHeight="1" thickBot="1">
      <c r="A65" s="48" t="str">
        <f t="shared" si="6"/>
        <v> VB 5.16 </v>
      </c>
      <c r="B65" s="11" t="str">
        <f t="shared" si="7"/>
        <v>I</v>
      </c>
      <c r="C65" s="48">
        <f t="shared" si="8"/>
        <v>37318.377999999997</v>
      </c>
      <c r="D65" s="10" t="str">
        <f t="shared" si="9"/>
        <v>vis</v>
      </c>
      <c r="E65" s="56">
        <f>VLOOKUP(C65,Active!C$21:E$973,3,FALSE)</f>
        <v>-1841.0318160391676</v>
      </c>
      <c r="F65" s="11" t="s">
        <v>31</v>
      </c>
      <c r="G65" s="10" t="str">
        <f t="shared" si="10"/>
        <v>37318.378</v>
      </c>
      <c r="H65" s="48">
        <f t="shared" si="11"/>
        <v>-19682</v>
      </c>
      <c r="I65" s="57" t="s">
        <v>150</v>
      </c>
      <c r="J65" s="58" t="s">
        <v>151</v>
      </c>
      <c r="K65" s="57">
        <v>-19682</v>
      </c>
      <c r="L65" s="57" t="s">
        <v>152</v>
      </c>
      <c r="M65" s="58" t="s">
        <v>84</v>
      </c>
      <c r="N65" s="58"/>
      <c r="O65" s="59" t="s">
        <v>85</v>
      </c>
      <c r="P65" s="59" t="s">
        <v>86</v>
      </c>
    </row>
    <row r="66" spans="1:16" ht="12.75" customHeight="1" thickBot="1">
      <c r="A66" s="48" t="str">
        <f t="shared" si="6"/>
        <v> VB 5.16 </v>
      </c>
      <c r="B66" s="11" t="str">
        <f t="shared" si="7"/>
        <v>I</v>
      </c>
      <c r="C66" s="48">
        <f t="shared" si="8"/>
        <v>37318.428</v>
      </c>
      <c r="D66" s="10" t="str">
        <f t="shared" si="9"/>
        <v>vis</v>
      </c>
      <c r="E66" s="56">
        <f>VLOOKUP(C66,Active!C$21:E$973,3,FALSE)</f>
        <v>-1840.9669943532501</v>
      </c>
      <c r="F66" s="11" t="s">
        <v>31</v>
      </c>
      <c r="G66" s="10" t="str">
        <f t="shared" si="10"/>
        <v>37318.428</v>
      </c>
      <c r="H66" s="48">
        <f t="shared" si="11"/>
        <v>-19682</v>
      </c>
      <c r="I66" s="57" t="s">
        <v>153</v>
      </c>
      <c r="J66" s="58" t="s">
        <v>154</v>
      </c>
      <c r="K66" s="57">
        <v>-19682</v>
      </c>
      <c r="L66" s="57" t="s">
        <v>155</v>
      </c>
      <c r="M66" s="58" t="s">
        <v>84</v>
      </c>
      <c r="N66" s="58"/>
      <c r="O66" s="59" t="s">
        <v>85</v>
      </c>
      <c r="P66" s="59" t="s">
        <v>86</v>
      </c>
    </row>
    <row r="67" spans="1:16" ht="12.75" customHeight="1" thickBot="1">
      <c r="A67" s="48" t="str">
        <f t="shared" si="6"/>
        <v> VB 5.16 </v>
      </c>
      <c r="B67" s="11" t="str">
        <f t="shared" si="7"/>
        <v>I</v>
      </c>
      <c r="C67" s="48">
        <f t="shared" si="8"/>
        <v>37345.377999999997</v>
      </c>
      <c r="D67" s="10" t="str">
        <f t="shared" si="9"/>
        <v>vis</v>
      </c>
      <c r="E67" s="56">
        <f>VLOOKUP(C67,Active!C$21:E$973,3,FALSE)</f>
        <v>-1806.0281056458657</v>
      </c>
      <c r="F67" s="11" t="s">
        <v>31</v>
      </c>
      <c r="G67" s="10" t="str">
        <f t="shared" si="10"/>
        <v>37345.378</v>
      </c>
      <c r="H67" s="48">
        <f t="shared" si="11"/>
        <v>-19647</v>
      </c>
      <c r="I67" s="57" t="s">
        <v>156</v>
      </c>
      <c r="J67" s="58" t="s">
        <v>157</v>
      </c>
      <c r="K67" s="57">
        <v>-19647</v>
      </c>
      <c r="L67" s="57" t="s">
        <v>158</v>
      </c>
      <c r="M67" s="58" t="s">
        <v>84</v>
      </c>
      <c r="N67" s="58"/>
      <c r="O67" s="59" t="s">
        <v>85</v>
      </c>
      <c r="P67" s="59" t="s">
        <v>86</v>
      </c>
    </row>
    <row r="68" spans="1:16" ht="12.75" customHeight="1" thickBot="1">
      <c r="A68" s="48" t="str">
        <f t="shared" si="6"/>
        <v> VB 5.16 </v>
      </c>
      <c r="B68" s="11" t="str">
        <f t="shared" si="7"/>
        <v>I</v>
      </c>
      <c r="C68" s="48">
        <f t="shared" si="8"/>
        <v>37696.366999999998</v>
      </c>
      <c r="D68" s="10" t="str">
        <f t="shared" si="9"/>
        <v>vis</v>
      </c>
      <c r="E68" s="56">
        <f>VLOOKUP(C68,Active!C$21:E$973,3,FALSE)</f>
        <v>-1350.994131303843</v>
      </c>
      <c r="F68" s="11" t="s">
        <v>31</v>
      </c>
      <c r="G68" s="10" t="str">
        <f t="shared" si="10"/>
        <v>37696.367</v>
      </c>
      <c r="H68" s="48">
        <f t="shared" si="11"/>
        <v>-19192</v>
      </c>
      <c r="I68" s="57" t="s">
        <v>159</v>
      </c>
      <c r="J68" s="58" t="s">
        <v>160</v>
      </c>
      <c r="K68" s="57">
        <v>-19192</v>
      </c>
      <c r="L68" s="57" t="s">
        <v>89</v>
      </c>
      <c r="M68" s="58" t="s">
        <v>84</v>
      </c>
      <c r="N68" s="58"/>
      <c r="O68" s="59" t="s">
        <v>85</v>
      </c>
      <c r="P68" s="59" t="s">
        <v>86</v>
      </c>
    </row>
    <row r="69" spans="1:16" ht="12.75" customHeight="1" thickBot="1">
      <c r="A69" s="48" t="str">
        <f t="shared" si="6"/>
        <v> VB 5.16 </v>
      </c>
      <c r="B69" s="11" t="str">
        <f t="shared" si="7"/>
        <v>I</v>
      </c>
      <c r="C69" s="48">
        <f t="shared" si="8"/>
        <v>38002.559999999998</v>
      </c>
      <c r="D69" s="10" t="str">
        <f t="shared" si="9"/>
        <v>vis</v>
      </c>
      <c r="E69" s="56">
        <f>VLOOKUP(C69,Active!C$21:E$973,3,FALSE)</f>
        <v>-954.03520180546525</v>
      </c>
      <c r="F69" s="11" t="s">
        <v>31</v>
      </c>
      <c r="G69" s="10" t="str">
        <f t="shared" si="10"/>
        <v>38002.560</v>
      </c>
      <c r="H69" s="48">
        <f t="shared" si="11"/>
        <v>-18795</v>
      </c>
      <c r="I69" s="57" t="s">
        <v>161</v>
      </c>
      <c r="J69" s="58" t="s">
        <v>162</v>
      </c>
      <c r="K69" s="57">
        <v>-18795</v>
      </c>
      <c r="L69" s="57" t="s">
        <v>83</v>
      </c>
      <c r="M69" s="58" t="s">
        <v>84</v>
      </c>
      <c r="N69" s="58"/>
      <c r="O69" s="59" t="s">
        <v>85</v>
      </c>
      <c r="P69" s="59" t="s">
        <v>86</v>
      </c>
    </row>
    <row r="70" spans="1:16" ht="12.75" customHeight="1" thickBot="1">
      <c r="A70" s="48" t="str">
        <f t="shared" si="6"/>
        <v> VB 5.16 </v>
      </c>
      <c r="B70" s="11" t="str">
        <f t="shared" si="7"/>
        <v>I</v>
      </c>
      <c r="C70" s="48">
        <f t="shared" si="8"/>
        <v>38002.61</v>
      </c>
      <c r="D70" s="10" t="str">
        <f t="shared" si="9"/>
        <v>vis</v>
      </c>
      <c r="E70" s="56">
        <f>VLOOKUP(C70,Active!C$21:E$973,3,FALSE)</f>
        <v>-953.97038011954794</v>
      </c>
      <c r="F70" s="11" t="s">
        <v>31</v>
      </c>
      <c r="G70" s="10" t="str">
        <f t="shared" si="10"/>
        <v>38002.610</v>
      </c>
      <c r="H70" s="48">
        <f t="shared" si="11"/>
        <v>-18795</v>
      </c>
      <c r="I70" s="57" t="s">
        <v>163</v>
      </c>
      <c r="J70" s="58" t="s">
        <v>164</v>
      </c>
      <c r="K70" s="57">
        <v>-18795</v>
      </c>
      <c r="L70" s="57" t="s">
        <v>165</v>
      </c>
      <c r="M70" s="58" t="s">
        <v>84</v>
      </c>
      <c r="N70" s="58"/>
      <c r="O70" s="59" t="s">
        <v>85</v>
      </c>
      <c r="P70" s="59" t="s">
        <v>86</v>
      </c>
    </row>
    <row r="71" spans="1:16" ht="12.75" customHeight="1" thickBot="1">
      <c r="A71" s="48" t="str">
        <f t="shared" si="6"/>
        <v> AJ 73.166 </v>
      </c>
      <c r="B71" s="11" t="str">
        <f t="shared" si="7"/>
        <v>I</v>
      </c>
      <c r="C71" s="48">
        <f t="shared" si="8"/>
        <v>38706.826300000001</v>
      </c>
      <c r="D71" s="10" t="str">
        <f t="shared" si="9"/>
        <v>vis</v>
      </c>
      <c r="E71" s="56">
        <f>VLOOKUP(C71,Active!C$21:E$973,3,FALSE)</f>
        <v>-41.000623843901174</v>
      </c>
      <c r="F71" s="11" t="s">
        <v>31</v>
      </c>
      <c r="G71" s="10" t="str">
        <f t="shared" si="10"/>
        <v>38706.8263</v>
      </c>
      <c r="H71" s="48">
        <f t="shared" si="11"/>
        <v>-17882</v>
      </c>
      <c r="I71" s="57" t="s">
        <v>166</v>
      </c>
      <c r="J71" s="58" t="s">
        <v>167</v>
      </c>
      <c r="K71" s="57">
        <v>-17882</v>
      </c>
      <c r="L71" s="57" t="s">
        <v>168</v>
      </c>
      <c r="M71" s="58" t="s">
        <v>169</v>
      </c>
      <c r="N71" s="58" t="s">
        <v>170</v>
      </c>
      <c r="O71" s="59" t="s">
        <v>171</v>
      </c>
      <c r="P71" s="59" t="s">
        <v>172</v>
      </c>
    </row>
    <row r="72" spans="1:16" ht="12.75" customHeight="1" thickBot="1">
      <c r="A72" s="48" t="str">
        <f t="shared" si="6"/>
        <v> TERA 43 </v>
      </c>
      <c r="B72" s="11" t="str">
        <f t="shared" si="7"/>
        <v>I</v>
      </c>
      <c r="C72" s="48">
        <f t="shared" si="8"/>
        <v>38738.4522</v>
      </c>
      <c r="D72" s="10" t="str">
        <f t="shared" si="9"/>
        <v>vis</v>
      </c>
      <c r="E72" s="56">
        <f>VLOOKUP(C72,Active!C$21:E$973,3,FALSE)</f>
        <v>2.5928674653674931E-4</v>
      </c>
      <c r="F72" s="11" t="s">
        <v>31</v>
      </c>
      <c r="G72" s="10" t="str">
        <f t="shared" si="10"/>
        <v>38738.4522</v>
      </c>
      <c r="H72" s="48">
        <f t="shared" si="11"/>
        <v>-17841</v>
      </c>
      <c r="I72" s="57" t="s">
        <v>173</v>
      </c>
      <c r="J72" s="58" t="s">
        <v>174</v>
      </c>
      <c r="K72" s="57">
        <v>-17841</v>
      </c>
      <c r="L72" s="57" t="s">
        <v>175</v>
      </c>
      <c r="M72" s="58" t="s">
        <v>169</v>
      </c>
      <c r="N72" s="58" t="s">
        <v>170</v>
      </c>
      <c r="O72" s="59" t="s">
        <v>176</v>
      </c>
      <c r="P72" s="59" t="s">
        <v>177</v>
      </c>
    </row>
    <row r="73" spans="1:16" ht="12.75" customHeight="1" thickBot="1">
      <c r="A73" s="48" t="str">
        <f t="shared" si="6"/>
        <v> TERA 43 </v>
      </c>
      <c r="B73" s="11" t="str">
        <f t="shared" si="7"/>
        <v>I</v>
      </c>
      <c r="C73" s="48">
        <f t="shared" si="8"/>
        <v>38769.306799999998</v>
      </c>
      <c r="D73" s="10" t="str">
        <f t="shared" si="9"/>
        <v>vis</v>
      </c>
      <c r="E73" s="56">
        <f>VLOOKUP(C73,Active!C$21:E$973,3,FALSE)</f>
        <v>40.001203090491821</v>
      </c>
      <c r="F73" s="11" t="s">
        <v>31</v>
      </c>
      <c r="G73" s="10" t="str">
        <f t="shared" si="10"/>
        <v>38769.3068</v>
      </c>
      <c r="H73" s="48">
        <f t="shared" si="11"/>
        <v>-17801</v>
      </c>
      <c r="I73" s="57" t="s">
        <v>178</v>
      </c>
      <c r="J73" s="58" t="s">
        <v>179</v>
      </c>
      <c r="K73" s="57">
        <v>-17801</v>
      </c>
      <c r="L73" s="57" t="s">
        <v>180</v>
      </c>
      <c r="M73" s="58" t="s">
        <v>169</v>
      </c>
      <c r="N73" s="58" t="s">
        <v>170</v>
      </c>
      <c r="O73" s="59" t="s">
        <v>176</v>
      </c>
      <c r="P73" s="59" t="s">
        <v>177</v>
      </c>
    </row>
    <row r="74" spans="1:16" ht="12.75" customHeight="1" thickBot="1">
      <c r="A74" s="48" t="str">
        <f t="shared" si="6"/>
        <v> TERA 43 </v>
      </c>
      <c r="B74" s="11" t="str">
        <f t="shared" si="7"/>
        <v>I</v>
      </c>
      <c r="C74" s="48">
        <f t="shared" si="8"/>
        <v>38785.504000000001</v>
      </c>
      <c r="D74" s="10" t="str">
        <f t="shared" si="9"/>
        <v>vis</v>
      </c>
      <c r="E74" s="56">
        <f>VLOOKUP(C74,Active!C$21:E$973,3,FALSE)</f>
        <v>60.999799312064717</v>
      </c>
      <c r="F74" s="11" t="s">
        <v>31</v>
      </c>
      <c r="G74" s="10" t="str">
        <f t="shared" si="10"/>
        <v>38785.5040</v>
      </c>
      <c r="H74" s="48">
        <f t="shared" si="11"/>
        <v>-17780</v>
      </c>
      <c r="I74" s="57" t="s">
        <v>181</v>
      </c>
      <c r="J74" s="58" t="s">
        <v>182</v>
      </c>
      <c r="K74" s="57">
        <v>-17780</v>
      </c>
      <c r="L74" s="57" t="s">
        <v>183</v>
      </c>
      <c r="M74" s="58" t="s">
        <v>169</v>
      </c>
      <c r="N74" s="58" t="s">
        <v>170</v>
      </c>
      <c r="O74" s="59" t="s">
        <v>176</v>
      </c>
      <c r="P74" s="59" t="s">
        <v>177</v>
      </c>
    </row>
    <row r="75" spans="1:16" ht="12.75" customHeight="1" thickBot="1">
      <c r="A75" s="48" t="str">
        <f t="shared" ref="A75:A100" si="12">P75</f>
        <v> TERA 43 </v>
      </c>
      <c r="B75" s="11" t="str">
        <f t="shared" ref="B75:B100" si="13">IF(H75=INT(H75),"I","II")</f>
        <v>I</v>
      </c>
      <c r="C75" s="48">
        <f t="shared" ref="C75:C100" si="14">1*G75</f>
        <v>38786.276400000002</v>
      </c>
      <c r="D75" s="10" t="str">
        <f t="shared" ref="D75:D100" si="15">VLOOKUP(F75,I$1:J$5,2,FALSE)</f>
        <v>vis</v>
      </c>
      <c r="E75" s="56">
        <f>VLOOKUP(C75,Active!C$21:E$973,3,FALSE)</f>
        <v>62.001164716058938</v>
      </c>
      <c r="F75" s="11" t="s">
        <v>31</v>
      </c>
      <c r="G75" s="10" t="str">
        <f t="shared" ref="G75:G100" si="16">MID(I75,3,LEN(I75)-3)</f>
        <v>38786.2764</v>
      </c>
      <c r="H75" s="48">
        <f t="shared" ref="H75:H100" si="17">1*K75</f>
        <v>-17779</v>
      </c>
      <c r="I75" s="57" t="s">
        <v>184</v>
      </c>
      <c r="J75" s="58" t="s">
        <v>185</v>
      </c>
      <c r="K75" s="57">
        <v>-17779</v>
      </c>
      <c r="L75" s="57" t="s">
        <v>186</v>
      </c>
      <c r="M75" s="58" t="s">
        <v>169</v>
      </c>
      <c r="N75" s="58" t="s">
        <v>170</v>
      </c>
      <c r="O75" s="59" t="s">
        <v>176</v>
      </c>
      <c r="P75" s="59" t="s">
        <v>177</v>
      </c>
    </row>
    <row r="76" spans="1:16" ht="12.75" customHeight="1" thickBot="1">
      <c r="A76" s="48" t="str">
        <f t="shared" si="12"/>
        <v> AJ 73.166 </v>
      </c>
      <c r="B76" s="11" t="str">
        <f t="shared" si="13"/>
        <v>I</v>
      </c>
      <c r="C76" s="48">
        <f t="shared" si="14"/>
        <v>39047.762300000002</v>
      </c>
      <c r="D76" s="10" t="str">
        <f t="shared" si="15"/>
        <v>vis</v>
      </c>
      <c r="E76" s="56">
        <f>VLOOKUP(C76,Active!C$21:E$973,3,FALSE)</f>
        <v>401.00030232834911</v>
      </c>
      <c r="F76" s="11" t="s">
        <v>31</v>
      </c>
      <c r="G76" s="10" t="str">
        <f t="shared" si="16"/>
        <v>39047.7623</v>
      </c>
      <c r="H76" s="48">
        <f t="shared" si="17"/>
        <v>-17440</v>
      </c>
      <c r="I76" s="57" t="s">
        <v>187</v>
      </c>
      <c r="J76" s="58" t="s">
        <v>188</v>
      </c>
      <c r="K76" s="57">
        <v>-17440</v>
      </c>
      <c r="L76" s="57" t="s">
        <v>189</v>
      </c>
      <c r="M76" s="58" t="s">
        <v>169</v>
      </c>
      <c r="N76" s="58" t="s">
        <v>170</v>
      </c>
      <c r="O76" s="59" t="s">
        <v>171</v>
      </c>
      <c r="P76" s="59" t="s">
        <v>172</v>
      </c>
    </row>
    <row r="77" spans="1:16" ht="12.75" customHeight="1" thickBot="1">
      <c r="A77" s="48" t="str">
        <f t="shared" si="12"/>
        <v> AJ 73.166 </v>
      </c>
      <c r="B77" s="11" t="str">
        <f t="shared" si="13"/>
        <v>I</v>
      </c>
      <c r="C77" s="48">
        <f t="shared" si="14"/>
        <v>39050.847000000002</v>
      </c>
      <c r="D77" s="10" t="str">
        <f t="shared" si="15"/>
        <v>vis</v>
      </c>
      <c r="E77" s="56">
        <f>VLOOKUP(C77,Active!C$21:E$973,3,FALSE)</f>
        <v>404.99941141909721</v>
      </c>
      <c r="F77" s="11" t="s">
        <v>31</v>
      </c>
      <c r="G77" s="10" t="str">
        <f t="shared" si="16"/>
        <v>39050.8470</v>
      </c>
      <c r="H77" s="48">
        <f t="shared" si="17"/>
        <v>-17436</v>
      </c>
      <c r="I77" s="57" t="s">
        <v>190</v>
      </c>
      <c r="J77" s="58" t="s">
        <v>191</v>
      </c>
      <c r="K77" s="57">
        <v>-17436</v>
      </c>
      <c r="L77" s="57" t="s">
        <v>192</v>
      </c>
      <c r="M77" s="58" t="s">
        <v>169</v>
      </c>
      <c r="N77" s="58" t="s">
        <v>170</v>
      </c>
      <c r="O77" s="59" t="s">
        <v>171</v>
      </c>
      <c r="P77" s="59" t="s">
        <v>172</v>
      </c>
    </row>
    <row r="78" spans="1:16" ht="12.75" customHeight="1" thickBot="1">
      <c r="A78" s="48" t="str">
        <f t="shared" si="12"/>
        <v> AJ 73.166 </v>
      </c>
      <c r="B78" s="11" t="str">
        <f t="shared" si="13"/>
        <v>I</v>
      </c>
      <c r="C78" s="48">
        <f t="shared" si="14"/>
        <v>39064.731800000001</v>
      </c>
      <c r="D78" s="10" t="str">
        <f t="shared" si="15"/>
        <v>vis</v>
      </c>
      <c r="E78" s="56">
        <f>VLOOKUP(C78,Active!C$21:E$973,3,FALSE)</f>
        <v>423.00013431053827</v>
      </c>
      <c r="F78" s="11" t="s">
        <v>31</v>
      </c>
      <c r="G78" s="10" t="str">
        <f t="shared" si="16"/>
        <v>39064.7318</v>
      </c>
      <c r="H78" s="48">
        <f t="shared" si="17"/>
        <v>-17418</v>
      </c>
      <c r="I78" s="57" t="s">
        <v>193</v>
      </c>
      <c r="J78" s="58" t="s">
        <v>194</v>
      </c>
      <c r="K78" s="57">
        <v>-17418</v>
      </c>
      <c r="L78" s="57" t="s">
        <v>195</v>
      </c>
      <c r="M78" s="58" t="s">
        <v>169</v>
      </c>
      <c r="N78" s="58" t="s">
        <v>170</v>
      </c>
      <c r="O78" s="59" t="s">
        <v>171</v>
      </c>
      <c r="P78" s="59" t="s">
        <v>172</v>
      </c>
    </row>
    <row r="79" spans="1:16" ht="12.75" customHeight="1" thickBot="1">
      <c r="A79" s="48" t="str">
        <f t="shared" si="12"/>
        <v> MSAI 38.2 </v>
      </c>
      <c r="B79" s="11" t="str">
        <f t="shared" si="13"/>
        <v>I</v>
      </c>
      <c r="C79" s="48">
        <f t="shared" si="14"/>
        <v>39089.414499999999</v>
      </c>
      <c r="D79" s="10" t="str">
        <f t="shared" si="15"/>
        <v>vis</v>
      </c>
      <c r="E79" s="56">
        <f>VLOOKUP(C79,Active!C$21:E$973,3,FALSE)</f>
        <v>454.99961884848869</v>
      </c>
      <c r="F79" s="11" t="s">
        <v>31</v>
      </c>
      <c r="G79" s="10" t="str">
        <f t="shared" si="16"/>
        <v>39089.4145</v>
      </c>
      <c r="H79" s="48">
        <f t="shared" si="17"/>
        <v>-17386</v>
      </c>
      <c r="I79" s="57" t="s">
        <v>196</v>
      </c>
      <c r="J79" s="58" t="s">
        <v>197</v>
      </c>
      <c r="K79" s="57">
        <v>-17386</v>
      </c>
      <c r="L79" s="57" t="s">
        <v>183</v>
      </c>
      <c r="M79" s="58" t="s">
        <v>169</v>
      </c>
      <c r="N79" s="58" t="s">
        <v>170</v>
      </c>
      <c r="O79" s="59" t="s">
        <v>176</v>
      </c>
      <c r="P79" s="59" t="s">
        <v>198</v>
      </c>
    </row>
    <row r="80" spans="1:16" ht="12.75" customHeight="1" thickBot="1">
      <c r="A80" s="48" t="str">
        <f t="shared" si="12"/>
        <v> AJ 73.166 </v>
      </c>
      <c r="B80" s="11" t="str">
        <f t="shared" si="13"/>
        <v>I</v>
      </c>
      <c r="C80" s="48">
        <f t="shared" si="14"/>
        <v>39094.8148</v>
      </c>
      <c r="D80" s="10" t="str">
        <f t="shared" si="15"/>
        <v>vis</v>
      </c>
      <c r="E80" s="56">
        <f>VLOOKUP(C80,Active!C$21:E$973,3,FALSE)</f>
        <v>462.00074985726604</v>
      </c>
      <c r="F80" s="11" t="s">
        <v>31</v>
      </c>
      <c r="G80" s="10" t="str">
        <f t="shared" si="16"/>
        <v>39094.8148</v>
      </c>
      <c r="H80" s="48">
        <f t="shared" si="17"/>
        <v>-17379</v>
      </c>
      <c r="I80" s="57" t="s">
        <v>199</v>
      </c>
      <c r="J80" s="58" t="s">
        <v>200</v>
      </c>
      <c r="K80" s="57">
        <v>-17379</v>
      </c>
      <c r="L80" s="57" t="s">
        <v>201</v>
      </c>
      <c r="M80" s="58" t="s">
        <v>169</v>
      </c>
      <c r="N80" s="58" t="s">
        <v>170</v>
      </c>
      <c r="O80" s="59" t="s">
        <v>171</v>
      </c>
      <c r="P80" s="59" t="s">
        <v>172</v>
      </c>
    </row>
    <row r="81" spans="1:16" ht="12.75" customHeight="1" thickBot="1">
      <c r="A81" s="48" t="str">
        <f t="shared" si="12"/>
        <v>IBVS 1028 </v>
      </c>
      <c r="B81" s="11" t="str">
        <f t="shared" si="13"/>
        <v>I</v>
      </c>
      <c r="C81" s="48">
        <f t="shared" si="14"/>
        <v>42344.496200000001</v>
      </c>
      <c r="D81" s="10" t="str">
        <f t="shared" si="15"/>
        <v>vis</v>
      </c>
      <c r="E81" s="56">
        <f>VLOOKUP(C81,Active!C$21:E$973,3,FALSE)</f>
        <v>4674.9972904535343</v>
      </c>
      <c r="F81" s="11" t="s">
        <v>31</v>
      </c>
      <c r="G81" s="10" t="str">
        <f t="shared" si="16"/>
        <v>42344.4962</v>
      </c>
      <c r="H81" s="48">
        <f t="shared" si="17"/>
        <v>-13166</v>
      </c>
      <c r="I81" s="57" t="s">
        <v>206</v>
      </c>
      <c r="J81" s="58" t="s">
        <v>207</v>
      </c>
      <c r="K81" s="57">
        <v>-13166</v>
      </c>
      <c r="L81" s="57" t="s">
        <v>208</v>
      </c>
      <c r="M81" s="58" t="s">
        <v>169</v>
      </c>
      <c r="N81" s="58" t="s">
        <v>170</v>
      </c>
      <c r="O81" s="59" t="s">
        <v>204</v>
      </c>
      <c r="P81" s="60" t="s">
        <v>205</v>
      </c>
    </row>
    <row r="82" spans="1:16" ht="12.75" customHeight="1" thickBot="1">
      <c r="A82" s="48" t="str">
        <f t="shared" si="12"/>
        <v> VSSC 58.13 </v>
      </c>
      <c r="B82" s="11" t="str">
        <f t="shared" si="13"/>
        <v>I</v>
      </c>
      <c r="C82" s="48">
        <f t="shared" si="14"/>
        <v>43741.411999999997</v>
      </c>
      <c r="D82" s="10" t="str">
        <f t="shared" si="15"/>
        <v>vis</v>
      </c>
      <c r="E82" s="56">
        <f>VLOOKUP(C82,Active!C$21:E$973,3,FALSE)</f>
        <v>6486.0060351582442</v>
      </c>
      <c r="F82" s="11" t="s">
        <v>31</v>
      </c>
      <c r="G82" s="10" t="str">
        <f t="shared" si="16"/>
        <v>43741.412</v>
      </c>
      <c r="H82" s="48">
        <f t="shared" si="17"/>
        <v>-11355</v>
      </c>
      <c r="I82" s="57" t="s">
        <v>212</v>
      </c>
      <c r="J82" s="58" t="s">
        <v>213</v>
      </c>
      <c r="K82" s="57">
        <v>-11355</v>
      </c>
      <c r="L82" s="57" t="s">
        <v>120</v>
      </c>
      <c r="M82" s="58" t="s">
        <v>214</v>
      </c>
      <c r="N82" s="58"/>
      <c r="O82" s="59" t="s">
        <v>215</v>
      </c>
      <c r="P82" s="59" t="s">
        <v>216</v>
      </c>
    </row>
    <row r="83" spans="1:16" ht="12.75" customHeight="1" thickBot="1">
      <c r="A83" s="48" t="str">
        <f t="shared" si="12"/>
        <v> VSSC 58.13 </v>
      </c>
      <c r="B83" s="11" t="str">
        <f t="shared" si="13"/>
        <v>I</v>
      </c>
      <c r="C83" s="48">
        <f t="shared" si="14"/>
        <v>43774.571000000004</v>
      </c>
      <c r="D83" s="10" t="str">
        <f t="shared" si="15"/>
        <v>vis</v>
      </c>
      <c r="E83" s="56">
        <f>VLOOKUP(C83,Active!C$21:E$973,3,FALSE)</f>
        <v>6528.9944808223827</v>
      </c>
      <c r="F83" s="11" t="s">
        <v>31</v>
      </c>
      <c r="G83" s="10" t="str">
        <f t="shared" si="16"/>
        <v>43774.571</v>
      </c>
      <c r="H83" s="48">
        <f t="shared" si="17"/>
        <v>-11312</v>
      </c>
      <c r="I83" s="57" t="s">
        <v>217</v>
      </c>
      <c r="J83" s="58" t="s">
        <v>218</v>
      </c>
      <c r="K83" s="57">
        <v>-11312</v>
      </c>
      <c r="L83" s="57" t="s">
        <v>219</v>
      </c>
      <c r="M83" s="58" t="s">
        <v>214</v>
      </c>
      <c r="N83" s="58"/>
      <c r="O83" s="59" t="s">
        <v>215</v>
      </c>
      <c r="P83" s="59" t="s">
        <v>216</v>
      </c>
    </row>
    <row r="84" spans="1:16" ht="12.75" customHeight="1" thickBot="1">
      <c r="A84" s="48" t="str">
        <f t="shared" si="12"/>
        <v>BAVM 31 </v>
      </c>
      <c r="B84" s="11" t="str">
        <f t="shared" si="13"/>
        <v>II</v>
      </c>
      <c r="C84" s="48">
        <f t="shared" si="14"/>
        <v>43956.347000000002</v>
      </c>
      <c r="D84" s="10" t="str">
        <f t="shared" si="15"/>
        <v>vis</v>
      </c>
      <c r="E84" s="56">
        <f>VLOOKUP(C84,Active!C$21:E$973,3,FALSE)</f>
        <v>6764.6550163947059</v>
      </c>
      <c r="F84" s="11" t="s">
        <v>31</v>
      </c>
      <c r="G84" s="10" t="str">
        <f t="shared" si="16"/>
        <v>43956.347</v>
      </c>
      <c r="H84" s="48">
        <f t="shared" si="17"/>
        <v>-11076.5</v>
      </c>
      <c r="I84" s="57" t="s">
        <v>220</v>
      </c>
      <c r="J84" s="58" t="s">
        <v>221</v>
      </c>
      <c r="K84" s="57">
        <v>-11076.5</v>
      </c>
      <c r="L84" s="57" t="s">
        <v>222</v>
      </c>
      <c r="M84" s="58" t="s">
        <v>214</v>
      </c>
      <c r="N84" s="58"/>
      <c r="O84" s="59" t="s">
        <v>223</v>
      </c>
      <c r="P84" s="60" t="s">
        <v>224</v>
      </c>
    </row>
    <row r="85" spans="1:16" ht="12.75" customHeight="1" thickBot="1">
      <c r="A85" s="48" t="str">
        <f t="shared" si="12"/>
        <v> VSSC 59.16 </v>
      </c>
      <c r="B85" s="11" t="str">
        <f t="shared" si="13"/>
        <v>I</v>
      </c>
      <c r="C85" s="48">
        <f t="shared" si="14"/>
        <v>44166.421999999999</v>
      </c>
      <c r="D85" s="10" t="str">
        <f t="shared" si="15"/>
        <v>vis</v>
      </c>
      <c r="E85" s="56">
        <f>VLOOKUP(C85,Active!C$21:E$973,3,FALSE)</f>
        <v>7037.0033297603632</v>
      </c>
      <c r="F85" s="11" t="s">
        <v>31</v>
      </c>
      <c r="G85" s="10" t="str">
        <f t="shared" si="16"/>
        <v>44166.422</v>
      </c>
      <c r="H85" s="48">
        <f t="shared" si="17"/>
        <v>-10804</v>
      </c>
      <c r="I85" s="57" t="s">
        <v>225</v>
      </c>
      <c r="J85" s="58" t="s">
        <v>226</v>
      </c>
      <c r="K85" s="57">
        <v>-10804</v>
      </c>
      <c r="L85" s="57" t="s">
        <v>133</v>
      </c>
      <c r="M85" s="58" t="s">
        <v>214</v>
      </c>
      <c r="N85" s="58"/>
      <c r="O85" s="59" t="s">
        <v>215</v>
      </c>
      <c r="P85" s="59" t="s">
        <v>227</v>
      </c>
    </row>
    <row r="86" spans="1:16" ht="12.75" customHeight="1" thickBot="1">
      <c r="A86" s="48" t="str">
        <f t="shared" si="12"/>
        <v> AVSJ 11.60 </v>
      </c>
      <c r="B86" s="11" t="str">
        <f t="shared" si="13"/>
        <v>I</v>
      </c>
      <c r="C86" s="48">
        <f t="shared" si="14"/>
        <v>44569.84</v>
      </c>
      <c r="D86" s="10" t="str">
        <f t="shared" si="15"/>
        <v>vis</v>
      </c>
      <c r="E86" s="56">
        <f>VLOOKUP(C86,Active!C$21:E$973,3,FALSE)</f>
        <v>7560.0080275175824</v>
      </c>
      <c r="F86" s="11" t="s">
        <v>31</v>
      </c>
      <c r="G86" s="10" t="str">
        <f t="shared" si="16"/>
        <v>44569.8400</v>
      </c>
      <c r="H86" s="48">
        <f t="shared" si="17"/>
        <v>-10281</v>
      </c>
      <c r="I86" s="57" t="s">
        <v>228</v>
      </c>
      <c r="J86" s="58" t="s">
        <v>229</v>
      </c>
      <c r="K86" s="57">
        <v>-10281</v>
      </c>
      <c r="L86" s="57" t="s">
        <v>230</v>
      </c>
      <c r="M86" s="58" t="s">
        <v>169</v>
      </c>
      <c r="N86" s="58" t="s">
        <v>170</v>
      </c>
      <c r="O86" s="59" t="s">
        <v>231</v>
      </c>
      <c r="P86" s="59" t="s">
        <v>232</v>
      </c>
    </row>
    <row r="87" spans="1:16" ht="12.75" customHeight="1" thickBot="1">
      <c r="A87" s="48" t="str">
        <f t="shared" si="12"/>
        <v> MVS 9.163 </v>
      </c>
      <c r="B87" s="11" t="str">
        <f t="shared" si="13"/>
        <v>I</v>
      </c>
      <c r="C87" s="48">
        <f t="shared" si="14"/>
        <v>44885.311000000002</v>
      </c>
      <c r="D87" s="10" t="str">
        <f t="shared" si="15"/>
        <v>vis</v>
      </c>
      <c r="E87" s="56">
        <f>VLOOKUP(C87,Active!C$21:E$973,3,FALSE)</f>
        <v>7968.9952690540804</v>
      </c>
      <c r="F87" s="11" t="s">
        <v>31</v>
      </c>
      <c r="G87" s="10" t="str">
        <f t="shared" si="16"/>
        <v>44885.311</v>
      </c>
      <c r="H87" s="48">
        <f t="shared" si="17"/>
        <v>-9872</v>
      </c>
      <c r="I87" s="57" t="s">
        <v>233</v>
      </c>
      <c r="J87" s="58" t="s">
        <v>234</v>
      </c>
      <c r="K87" s="57">
        <v>-9872</v>
      </c>
      <c r="L87" s="57" t="s">
        <v>235</v>
      </c>
      <c r="M87" s="58" t="s">
        <v>80</v>
      </c>
      <c r="N87" s="58"/>
      <c r="O87" s="59" t="s">
        <v>236</v>
      </c>
      <c r="P87" s="59" t="s">
        <v>237</v>
      </c>
    </row>
    <row r="88" spans="1:16" ht="12.75" customHeight="1" thickBot="1">
      <c r="A88" s="48" t="str">
        <f t="shared" si="12"/>
        <v> MVS 9.163 </v>
      </c>
      <c r="B88" s="11" t="str">
        <f t="shared" si="13"/>
        <v>I</v>
      </c>
      <c r="C88" s="48">
        <f t="shared" si="14"/>
        <v>44902.28</v>
      </c>
      <c r="D88" s="10" t="str">
        <f t="shared" si="15"/>
        <v>vis</v>
      </c>
      <c r="E88" s="56">
        <f>VLOOKUP(C88,Active!C$21:E$973,3,FALSE)</f>
        <v>7990.9944528194083</v>
      </c>
      <c r="F88" s="11" t="s">
        <v>31</v>
      </c>
      <c r="G88" s="10" t="str">
        <f t="shared" si="16"/>
        <v>44902.280</v>
      </c>
      <c r="H88" s="48">
        <f t="shared" si="17"/>
        <v>-9850</v>
      </c>
      <c r="I88" s="57" t="s">
        <v>238</v>
      </c>
      <c r="J88" s="58" t="s">
        <v>239</v>
      </c>
      <c r="K88" s="57">
        <v>-9850</v>
      </c>
      <c r="L88" s="57" t="s">
        <v>79</v>
      </c>
      <c r="M88" s="58" t="s">
        <v>80</v>
      </c>
      <c r="N88" s="58"/>
      <c r="O88" s="59" t="s">
        <v>236</v>
      </c>
      <c r="P88" s="59" t="s">
        <v>237</v>
      </c>
    </row>
    <row r="89" spans="1:16" ht="12.75" customHeight="1" thickBot="1">
      <c r="A89" s="48" t="str">
        <f t="shared" si="12"/>
        <v>IBVS 3552 </v>
      </c>
      <c r="B89" s="11" t="str">
        <f t="shared" si="13"/>
        <v>I</v>
      </c>
      <c r="C89" s="48">
        <f t="shared" si="14"/>
        <v>46836.8171</v>
      </c>
      <c r="D89" s="10" t="str">
        <f t="shared" si="15"/>
        <v>vis</v>
      </c>
      <c r="E89" s="56">
        <f>VLOOKUP(C89,Active!C$21:E$973,3,FALSE)</f>
        <v>10498.993578504511</v>
      </c>
      <c r="F89" s="11" t="s">
        <v>31</v>
      </c>
      <c r="G89" s="10" t="str">
        <f t="shared" si="16"/>
        <v>46836.8171</v>
      </c>
      <c r="H89" s="48">
        <f t="shared" si="17"/>
        <v>-7342</v>
      </c>
      <c r="I89" s="57" t="s">
        <v>265</v>
      </c>
      <c r="J89" s="58" t="s">
        <v>266</v>
      </c>
      <c r="K89" s="57">
        <v>-7342</v>
      </c>
      <c r="L89" s="57" t="s">
        <v>267</v>
      </c>
      <c r="M89" s="58" t="s">
        <v>169</v>
      </c>
      <c r="N89" s="58" t="s">
        <v>170</v>
      </c>
      <c r="O89" s="59" t="s">
        <v>268</v>
      </c>
      <c r="P89" s="60" t="s">
        <v>269</v>
      </c>
    </row>
    <row r="90" spans="1:16" ht="12.75" customHeight="1" thickBot="1">
      <c r="A90" s="48" t="str">
        <f t="shared" si="12"/>
        <v>IBVS 3552 </v>
      </c>
      <c r="B90" s="11" t="str">
        <f t="shared" si="13"/>
        <v>I</v>
      </c>
      <c r="C90" s="48">
        <f t="shared" si="14"/>
        <v>46877.700299999997</v>
      </c>
      <c r="D90" s="10" t="str">
        <f t="shared" si="15"/>
        <v>vis</v>
      </c>
      <c r="E90" s="56">
        <f>VLOOKUP(C90,Active!C$21:E$973,3,FALSE)</f>
        <v>10551.9959374953</v>
      </c>
      <c r="F90" s="11" t="s">
        <v>31</v>
      </c>
      <c r="G90" s="10" t="str">
        <f t="shared" si="16"/>
        <v>46877.7003</v>
      </c>
      <c r="H90" s="48">
        <f t="shared" si="17"/>
        <v>-7289</v>
      </c>
      <c r="I90" s="57" t="s">
        <v>270</v>
      </c>
      <c r="J90" s="58" t="s">
        <v>271</v>
      </c>
      <c r="K90" s="57">
        <v>-7289</v>
      </c>
      <c r="L90" s="57" t="s">
        <v>272</v>
      </c>
      <c r="M90" s="58" t="s">
        <v>169</v>
      </c>
      <c r="N90" s="58" t="s">
        <v>170</v>
      </c>
      <c r="O90" s="59" t="s">
        <v>268</v>
      </c>
      <c r="P90" s="60" t="s">
        <v>269</v>
      </c>
    </row>
    <row r="91" spans="1:16" ht="12.75" customHeight="1" thickBot="1">
      <c r="A91" s="48" t="str">
        <f t="shared" si="12"/>
        <v>IBVS 3552 </v>
      </c>
      <c r="B91" s="11" t="str">
        <f t="shared" si="13"/>
        <v>I</v>
      </c>
      <c r="C91" s="48">
        <f t="shared" si="14"/>
        <v>46894.6705</v>
      </c>
      <c r="D91" s="10" t="str">
        <f t="shared" si="15"/>
        <v>vis</v>
      </c>
      <c r="E91" s="56">
        <f>VLOOKUP(C91,Active!C$21:E$973,3,FALSE)</f>
        <v>10573.996676981096</v>
      </c>
      <c r="F91" s="11" t="s">
        <v>31</v>
      </c>
      <c r="G91" s="10" t="str">
        <f t="shared" si="16"/>
        <v>46894.6705</v>
      </c>
      <c r="H91" s="48">
        <f t="shared" si="17"/>
        <v>-7267</v>
      </c>
      <c r="I91" s="57" t="s">
        <v>273</v>
      </c>
      <c r="J91" s="58" t="s">
        <v>274</v>
      </c>
      <c r="K91" s="57">
        <v>-7267</v>
      </c>
      <c r="L91" s="57" t="s">
        <v>275</v>
      </c>
      <c r="M91" s="58" t="s">
        <v>169</v>
      </c>
      <c r="N91" s="58" t="s">
        <v>170</v>
      </c>
      <c r="O91" s="59" t="s">
        <v>268</v>
      </c>
      <c r="P91" s="60" t="s">
        <v>269</v>
      </c>
    </row>
    <row r="92" spans="1:16" ht="12.75" customHeight="1" thickBot="1">
      <c r="A92" s="48" t="str">
        <f t="shared" si="12"/>
        <v>IBVS 3552 </v>
      </c>
      <c r="B92" s="11" t="str">
        <f t="shared" si="13"/>
        <v>I</v>
      </c>
      <c r="C92" s="48">
        <f t="shared" si="14"/>
        <v>47184.6947</v>
      </c>
      <c r="D92" s="10" t="str">
        <f t="shared" si="15"/>
        <v>vis</v>
      </c>
      <c r="E92" s="56">
        <f>VLOOKUP(C92,Active!C$21:E$973,3,FALSE)</f>
        <v>10949.993828975505</v>
      </c>
      <c r="F92" s="11" t="s">
        <v>31</v>
      </c>
      <c r="G92" s="10" t="str">
        <f t="shared" si="16"/>
        <v>47184.6947</v>
      </c>
      <c r="H92" s="48">
        <f t="shared" si="17"/>
        <v>-6891</v>
      </c>
      <c r="I92" s="57" t="s">
        <v>276</v>
      </c>
      <c r="J92" s="58" t="s">
        <v>277</v>
      </c>
      <c r="K92" s="57">
        <v>-6891</v>
      </c>
      <c r="L92" s="57" t="s">
        <v>278</v>
      </c>
      <c r="M92" s="58" t="s">
        <v>169</v>
      </c>
      <c r="N92" s="58" t="s">
        <v>170</v>
      </c>
      <c r="O92" s="59" t="s">
        <v>268</v>
      </c>
      <c r="P92" s="60" t="s">
        <v>269</v>
      </c>
    </row>
    <row r="93" spans="1:16" ht="12.75" customHeight="1" thickBot="1">
      <c r="A93" s="48" t="str">
        <f t="shared" si="12"/>
        <v> VSSC 72.24 </v>
      </c>
      <c r="B93" s="11" t="str">
        <f t="shared" si="13"/>
        <v>I</v>
      </c>
      <c r="C93" s="48">
        <f t="shared" si="14"/>
        <v>47488.605000000003</v>
      </c>
      <c r="D93" s="10" t="str">
        <f t="shared" si="15"/>
        <v>vis</v>
      </c>
      <c r="E93" s="56">
        <f>VLOOKUP(C93,Active!C$21:E$973,3,FALSE)</f>
        <v>11343.993389225192</v>
      </c>
      <c r="F93" s="11" t="s">
        <v>31</v>
      </c>
      <c r="G93" s="10" t="str">
        <f t="shared" si="16"/>
        <v>47488.6050</v>
      </c>
      <c r="H93" s="48">
        <f t="shared" si="17"/>
        <v>-6497</v>
      </c>
      <c r="I93" s="57" t="s">
        <v>279</v>
      </c>
      <c r="J93" s="58" t="s">
        <v>280</v>
      </c>
      <c r="K93" s="57">
        <v>-6497</v>
      </c>
      <c r="L93" s="57" t="s">
        <v>168</v>
      </c>
      <c r="M93" s="58" t="s">
        <v>169</v>
      </c>
      <c r="N93" s="58" t="s">
        <v>170</v>
      </c>
      <c r="O93" s="59" t="s">
        <v>253</v>
      </c>
      <c r="P93" s="59" t="s">
        <v>281</v>
      </c>
    </row>
    <row r="94" spans="1:16" ht="12.75" customHeight="1" thickBot="1">
      <c r="A94" s="48" t="str">
        <f t="shared" si="12"/>
        <v> VSSC 72.24 </v>
      </c>
      <c r="B94" s="11" t="str">
        <f t="shared" si="13"/>
        <v>I</v>
      </c>
      <c r="C94" s="48">
        <f t="shared" si="14"/>
        <v>47515.603999999999</v>
      </c>
      <c r="D94" s="10" t="str">
        <f t="shared" si="15"/>
        <v>vis</v>
      </c>
      <c r="E94" s="56">
        <f>VLOOKUP(C94,Active!C$21:E$973,3,FALSE)</f>
        <v>11378.995803184769</v>
      </c>
      <c r="F94" s="11" t="s">
        <v>31</v>
      </c>
      <c r="G94" s="10" t="str">
        <f t="shared" si="16"/>
        <v>47515.6040</v>
      </c>
      <c r="H94" s="48">
        <f t="shared" si="17"/>
        <v>-6462</v>
      </c>
      <c r="I94" s="57" t="s">
        <v>282</v>
      </c>
      <c r="J94" s="58" t="s">
        <v>283</v>
      </c>
      <c r="K94" s="57">
        <v>-6462</v>
      </c>
      <c r="L94" s="57" t="s">
        <v>284</v>
      </c>
      <c r="M94" s="58" t="s">
        <v>169</v>
      </c>
      <c r="N94" s="58" t="s">
        <v>170</v>
      </c>
      <c r="O94" s="59" t="s">
        <v>253</v>
      </c>
      <c r="P94" s="59" t="s">
        <v>281</v>
      </c>
    </row>
    <row r="95" spans="1:16" ht="12.75" customHeight="1" thickBot="1">
      <c r="A95" s="48" t="str">
        <f t="shared" si="12"/>
        <v>IBVS 3552 </v>
      </c>
      <c r="B95" s="11" t="str">
        <f t="shared" si="13"/>
        <v>II</v>
      </c>
      <c r="C95" s="48">
        <f t="shared" si="14"/>
        <v>47543.759299999998</v>
      </c>
      <c r="D95" s="10" t="str">
        <f t="shared" si="15"/>
        <v>vis</v>
      </c>
      <c r="E95" s="56">
        <f>VLOOKUP(C95,Active!C$21:E$973,3,FALSE)</f>
        <v>11415.497283452787</v>
      </c>
      <c r="F95" s="11" t="s">
        <v>31</v>
      </c>
      <c r="G95" s="10" t="str">
        <f t="shared" si="16"/>
        <v>47543.7593</v>
      </c>
      <c r="H95" s="48">
        <f t="shared" si="17"/>
        <v>-6425.5</v>
      </c>
      <c r="I95" s="57" t="s">
        <v>285</v>
      </c>
      <c r="J95" s="58" t="s">
        <v>286</v>
      </c>
      <c r="K95" s="57">
        <v>-6425.5</v>
      </c>
      <c r="L95" s="57" t="s">
        <v>287</v>
      </c>
      <c r="M95" s="58" t="s">
        <v>169</v>
      </c>
      <c r="N95" s="58" t="s">
        <v>170</v>
      </c>
      <c r="O95" s="59" t="s">
        <v>268</v>
      </c>
      <c r="P95" s="60" t="s">
        <v>269</v>
      </c>
    </row>
    <row r="96" spans="1:16" ht="12.75" customHeight="1" thickBot="1">
      <c r="A96" s="48" t="str">
        <f t="shared" si="12"/>
        <v> VSSC 73 </v>
      </c>
      <c r="B96" s="11" t="str">
        <f t="shared" si="13"/>
        <v>I</v>
      </c>
      <c r="C96" s="48">
        <f t="shared" si="14"/>
        <v>47580.453999999998</v>
      </c>
      <c r="D96" s="10" t="str">
        <f t="shared" si="15"/>
        <v>vis</v>
      </c>
      <c r="E96" s="56">
        <f>VLOOKUP(C96,Active!C$21:E$973,3,FALSE)</f>
        <v>11463.069529814606</v>
      </c>
      <c r="F96" s="11" t="s">
        <v>31</v>
      </c>
      <c r="G96" s="10" t="str">
        <f t="shared" si="16"/>
        <v>47580.454</v>
      </c>
      <c r="H96" s="48">
        <f t="shared" si="17"/>
        <v>-6378</v>
      </c>
      <c r="I96" s="57" t="s">
        <v>288</v>
      </c>
      <c r="J96" s="58" t="s">
        <v>289</v>
      </c>
      <c r="K96" s="57">
        <v>-6378</v>
      </c>
      <c r="L96" s="57" t="s">
        <v>290</v>
      </c>
      <c r="M96" s="58" t="s">
        <v>214</v>
      </c>
      <c r="N96" s="58"/>
      <c r="O96" s="59" t="s">
        <v>291</v>
      </c>
      <c r="P96" s="59" t="s">
        <v>292</v>
      </c>
    </row>
    <row r="97" spans="1:16" ht="12.75" customHeight="1" thickBot="1">
      <c r="A97" s="48" t="str">
        <f t="shared" si="12"/>
        <v>IBVS 3552 </v>
      </c>
      <c r="B97" s="11" t="str">
        <f t="shared" si="13"/>
        <v>I</v>
      </c>
      <c r="C97" s="48">
        <f t="shared" si="14"/>
        <v>47596.595600000001</v>
      </c>
      <c r="D97" s="10" t="str">
        <f t="shared" si="15"/>
        <v>vis</v>
      </c>
      <c r="E97" s="56">
        <f>VLOOKUP(C97,Active!C$21:E$973,3,FALSE)</f>
        <v>11483.996044321442</v>
      </c>
      <c r="F97" s="11" t="s">
        <v>31</v>
      </c>
      <c r="G97" s="10" t="str">
        <f t="shared" si="16"/>
        <v>47596.5956</v>
      </c>
      <c r="H97" s="48">
        <f t="shared" si="17"/>
        <v>-6357</v>
      </c>
      <c r="I97" s="57" t="s">
        <v>293</v>
      </c>
      <c r="J97" s="58" t="s">
        <v>294</v>
      </c>
      <c r="K97" s="57">
        <v>-6357</v>
      </c>
      <c r="L97" s="57" t="s">
        <v>295</v>
      </c>
      <c r="M97" s="58" t="s">
        <v>169</v>
      </c>
      <c r="N97" s="58" t="s">
        <v>170</v>
      </c>
      <c r="O97" s="59" t="s">
        <v>268</v>
      </c>
      <c r="P97" s="60" t="s">
        <v>269</v>
      </c>
    </row>
    <row r="98" spans="1:16" ht="12.75" customHeight="1" thickBot="1">
      <c r="A98" s="48" t="str">
        <f t="shared" si="12"/>
        <v> VSSC 73 </v>
      </c>
      <c r="B98" s="11" t="str">
        <f t="shared" si="13"/>
        <v>II</v>
      </c>
      <c r="C98" s="48">
        <f t="shared" si="14"/>
        <v>47608.550300000003</v>
      </c>
      <c r="D98" s="10" t="str">
        <f t="shared" si="15"/>
        <v>vis</v>
      </c>
      <c r="E98" s="56">
        <f>VLOOKUP(C98,Active!C$21:E$973,3,FALSE)</f>
        <v>11499.494520493254</v>
      </c>
      <c r="F98" s="11" t="s">
        <v>31</v>
      </c>
      <c r="G98" s="10" t="str">
        <f t="shared" si="16"/>
        <v>47608.5503</v>
      </c>
      <c r="H98" s="48">
        <f t="shared" si="17"/>
        <v>-6341.5</v>
      </c>
      <c r="I98" s="57" t="s">
        <v>296</v>
      </c>
      <c r="J98" s="58" t="s">
        <v>297</v>
      </c>
      <c r="K98" s="57">
        <v>-6341.5</v>
      </c>
      <c r="L98" s="57" t="s">
        <v>189</v>
      </c>
      <c r="M98" s="58" t="s">
        <v>169</v>
      </c>
      <c r="N98" s="58" t="s">
        <v>170</v>
      </c>
      <c r="O98" s="59" t="s">
        <v>253</v>
      </c>
      <c r="P98" s="59" t="s">
        <v>292</v>
      </c>
    </row>
    <row r="99" spans="1:16" ht="12.75" customHeight="1" thickBot="1">
      <c r="A99" s="48" t="str">
        <f t="shared" si="12"/>
        <v> BBS 124 </v>
      </c>
      <c r="B99" s="11" t="str">
        <f t="shared" si="13"/>
        <v>I</v>
      </c>
      <c r="C99" s="48">
        <f t="shared" si="14"/>
        <v>51578.29</v>
      </c>
      <c r="D99" s="10" t="str">
        <f t="shared" si="15"/>
        <v>vis</v>
      </c>
      <c r="E99" s="56">
        <f>VLOOKUP(C99,Active!C$21:E$973,3,FALSE)</f>
        <v>16645.998920330003</v>
      </c>
      <c r="F99" s="11" t="s">
        <v>31</v>
      </c>
      <c r="G99" s="10" t="str">
        <f t="shared" si="16"/>
        <v>51578.290</v>
      </c>
      <c r="H99" s="48">
        <f t="shared" si="17"/>
        <v>-1195</v>
      </c>
      <c r="I99" s="57" t="s">
        <v>333</v>
      </c>
      <c r="J99" s="58" t="s">
        <v>334</v>
      </c>
      <c r="K99" s="57">
        <v>-1195</v>
      </c>
      <c r="L99" s="57" t="s">
        <v>133</v>
      </c>
      <c r="M99" s="58" t="s">
        <v>214</v>
      </c>
      <c r="N99" s="58"/>
      <c r="O99" s="59" t="s">
        <v>335</v>
      </c>
      <c r="P99" s="59" t="s">
        <v>336</v>
      </c>
    </row>
    <row r="100" spans="1:16" ht="12.75" customHeight="1" thickBot="1">
      <c r="A100" s="48" t="str">
        <f t="shared" si="12"/>
        <v>BAVM 241 (=IBVS 6157) </v>
      </c>
      <c r="B100" s="11" t="str">
        <f t="shared" si="13"/>
        <v>I</v>
      </c>
      <c r="C100" s="48">
        <f t="shared" si="14"/>
        <v>57080.299400000004</v>
      </c>
      <c r="D100" s="10" t="str">
        <f t="shared" si="15"/>
        <v>vis</v>
      </c>
      <c r="E100" s="56">
        <f>VLOOKUP(C100,Active!C$21:E$973,3,FALSE)</f>
        <v>23778.98942473088</v>
      </c>
      <c r="F100" s="11" t="s">
        <v>31</v>
      </c>
      <c r="G100" s="10" t="str">
        <f t="shared" si="16"/>
        <v>57080.2994</v>
      </c>
      <c r="H100" s="48">
        <f t="shared" si="17"/>
        <v>5938</v>
      </c>
      <c r="I100" s="57" t="s">
        <v>381</v>
      </c>
      <c r="J100" s="58" t="s">
        <v>382</v>
      </c>
      <c r="K100" s="57" t="s">
        <v>383</v>
      </c>
      <c r="L100" s="57" t="s">
        <v>384</v>
      </c>
      <c r="M100" s="58" t="s">
        <v>323</v>
      </c>
      <c r="N100" s="58" t="s">
        <v>372</v>
      </c>
      <c r="O100" s="59" t="s">
        <v>242</v>
      </c>
      <c r="P100" s="60" t="s">
        <v>385</v>
      </c>
    </row>
    <row r="101" spans="1:16">
      <c r="B101" s="11"/>
      <c r="F101" s="11"/>
    </row>
    <row r="102" spans="1:16">
      <c r="B102" s="11"/>
      <c r="F102" s="11"/>
    </row>
    <row r="103" spans="1:16">
      <c r="B103" s="11"/>
      <c r="F103" s="11"/>
    </row>
    <row r="104" spans="1:16">
      <c r="B104" s="11"/>
      <c r="F104" s="11"/>
    </row>
    <row r="105" spans="1:16">
      <c r="B105" s="11"/>
      <c r="F105" s="11"/>
    </row>
    <row r="106" spans="1:16">
      <c r="B106" s="11"/>
      <c r="F106" s="11"/>
    </row>
    <row r="107" spans="1:16">
      <c r="B107" s="11"/>
      <c r="F107" s="11"/>
    </row>
    <row r="108" spans="1:16">
      <c r="B108" s="11"/>
      <c r="F108" s="11"/>
    </row>
    <row r="109" spans="1:16">
      <c r="B109" s="11"/>
      <c r="F109" s="11"/>
    </row>
    <row r="110" spans="1:16">
      <c r="B110" s="11"/>
      <c r="F110" s="11"/>
    </row>
    <row r="111" spans="1:16">
      <c r="B111" s="11"/>
      <c r="F111" s="11"/>
    </row>
    <row r="112" spans="1:16">
      <c r="B112" s="11"/>
      <c r="F112" s="11"/>
    </row>
    <row r="113" spans="2:6">
      <c r="B113" s="11"/>
      <c r="F113" s="11"/>
    </row>
    <row r="114" spans="2:6">
      <c r="B114" s="11"/>
      <c r="F114" s="11"/>
    </row>
    <row r="115" spans="2:6">
      <c r="B115" s="11"/>
      <c r="F115" s="11"/>
    </row>
    <row r="116" spans="2:6">
      <c r="B116" s="11"/>
      <c r="F116" s="11"/>
    </row>
    <row r="117" spans="2:6">
      <c r="B117" s="11"/>
      <c r="F117" s="11"/>
    </row>
    <row r="118" spans="2:6">
      <c r="B118" s="11"/>
      <c r="F118" s="11"/>
    </row>
    <row r="119" spans="2:6">
      <c r="B119" s="11"/>
      <c r="F119" s="11"/>
    </row>
    <row r="120" spans="2:6">
      <c r="B120" s="11"/>
      <c r="F120" s="11"/>
    </row>
    <row r="121" spans="2:6">
      <c r="B121" s="11"/>
      <c r="F121" s="11"/>
    </row>
    <row r="122" spans="2:6">
      <c r="B122" s="11"/>
      <c r="F122" s="11"/>
    </row>
    <row r="123" spans="2:6">
      <c r="B123" s="11"/>
      <c r="F123" s="11"/>
    </row>
    <row r="124" spans="2:6">
      <c r="B124" s="11"/>
      <c r="F124" s="11"/>
    </row>
    <row r="125" spans="2:6">
      <c r="B125" s="11"/>
      <c r="F125" s="11"/>
    </row>
    <row r="126" spans="2:6">
      <c r="B126" s="11"/>
      <c r="F126" s="11"/>
    </row>
    <row r="127" spans="2:6">
      <c r="B127" s="11"/>
      <c r="F127" s="11"/>
    </row>
    <row r="128" spans="2:6">
      <c r="B128" s="11"/>
      <c r="F128" s="11"/>
    </row>
    <row r="129" spans="2:6">
      <c r="B129" s="11"/>
      <c r="F129" s="11"/>
    </row>
    <row r="130" spans="2:6">
      <c r="B130" s="11"/>
      <c r="F130" s="11"/>
    </row>
    <row r="131" spans="2:6">
      <c r="B131" s="11"/>
      <c r="F131" s="11"/>
    </row>
    <row r="132" spans="2:6">
      <c r="B132" s="11"/>
      <c r="F132" s="11"/>
    </row>
    <row r="133" spans="2:6">
      <c r="B133" s="11"/>
      <c r="F133" s="11"/>
    </row>
    <row r="134" spans="2:6">
      <c r="B134" s="11"/>
      <c r="F134" s="11"/>
    </row>
    <row r="135" spans="2:6">
      <c r="B135" s="11"/>
      <c r="F135" s="11"/>
    </row>
    <row r="136" spans="2:6">
      <c r="B136" s="11"/>
      <c r="F136" s="11"/>
    </row>
    <row r="137" spans="2:6">
      <c r="B137" s="11"/>
      <c r="F137" s="11"/>
    </row>
    <row r="138" spans="2:6">
      <c r="B138" s="11"/>
      <c r="F138" s="11"/>
    </row>
    <row r="139" spans="2:6">
      <c r="B139" s="11"/>
      <c r="F139" s="11"/>
    </row>
    <row r="140" spans="2:6">
      <c r="B140" s="11"/>
      <c r="F140" s="11"/>
    </row>
    <row r="141" spans="2:6">
      <c r="B141" s="11"/>
      <c r="F141" s="11"/>
    </row>
    <row r="142" spans="2:6">
      <c r="B142" s="11"/>
      <c r="F142" s="11"/>
    </row>
    <row r="143" spans="2:6">
      <c r="B143" s="11"/>
      <c r="F143" s="11"/>
    </row>
    <row r="144" spans="2:6">
      <c r="B144" s="11"/>
      <c r="F144" s="11"/>
    </row>
    <row r="145" spans="2:6">
      <c r="B145" s="11"/>
      <c r="F145" s="11"/>
    </row>
    <row r="146" spans="2:6">
      <c r="B146" s="11"/>
      <c r="F146" s="11"/>
    </row>
    <row r="147" spans="2:6">
      <c r="B147" s="11"/>
      <c r="F147" s="11"/>
    </row>
    <row r="148" spans="2:6">
      <c r="B148" s="11"/>
      <c r="F148" s="11"/>
    </row>
    <row r="149" spans="2:6">
      <c r="B149" s="11"/>
      <c r="F149" s="11"/>
    </row>
    <row r="150" spans="2:6">
      <c r="B150" s="11"/>
      <c r="F150" s="11"/>
    </row>
    <row r="151" spans="2:6">
      <c r="B151" s="11"/>
      <c r="F151" s="11"/>
    </row>
    <row r="152" spans="2:6">
      <c r="B152" s="11"/>
      <c r="F152" s="11"/>
    </row>
    <row r="153" spans="2:6">
      <c r="B153" s="11"/>
      <c r="F153" s="11"/>
    </row>
    <row r="154" spans="2:6">
      <c r="B154" s="11"/>
      <c r="F154" s="11"/>
    </row>
    <row r="155" spans="2:6">
      <c r="B155" s="11"/>
      <c r="F155" s="11"/>
    </row>
    <row r="156" spans="2:6">
      <c r="B156" s="11"/>
      <c r="F156" s="11"/>
    </row>
    <row r="157" spans="2:6">
      <c r="B157" s="11"/>
      <c r="F157" s="11"/>
    </row>
    <row r="158" spans="2:6">
      <c r="B158" s="11"/>
      <c r="F158" s="11"/>
    </row>
    <row r="159" spans="2:6">
      <c r="B159" s="11"/>
      <c r="F159" s="11"/>
    </row>
    <row r="160" spans="2:6">
      <c r="B160" s="11"/>
      <c r="F160" s="11"/>
    </row>
    <row r="161" spans="2:6">
      <c r="B161" s="11"/>
      <c r="F161" s="11"/>
    </row>
    <row r="162" spans="2:6">
      <c r="B162" s="11"/>
      <c r="F162" s="11"/>
    </row>
    <row r="163" spans="2:6">
      <c r="B163" s="11"/>
      <c r="F163" s="11"/>
    </row>
    <row r="164" spans="2:6">
      <c r="B164" s="11"/>
      <c r="F164" s="11"/>
    </row>
    <row r="165" spans="2:6">
      <c r="B165" s="11"/>
      <c r="F165" s="11"/>
    </row>
    <row r="166" spans="2:6">
      <c r="B166" s="11"/>
      <c r="F166" s="11"/>
    </row>
    <row r="167" spans="2:6">
      <c r="B167" s="11"/>
      <c r="F167" s="11"/>
    </row>
    <row r="168" spans="2:6">
      <c r="B168" s="11"/>
      <c r="F168" s="11"/>
    </row>
    <row r="169" spans="2:6">
      <c r="B169" s="11"/>
      <c r="F169" s="11"/>
    </row>
    <row r="170" spans="2:6">
      <c r="B170" s="11"/>
      <c r="F170" s="11"/>
    </row>
    <row r="171" spans="2:6">
      <c r="B171" s="11"/>
      <c r="F171" s="11"/>
    </row>
    <row r="172" spans="2:6">
      <c r="B172" s="11"/>
      <c r="F172" s="11"/>
    </row>
    <row r="173" spans="2:6">
      <c r="B173" s="11"/>
      <c r="F173" s="11"/>
    </row>
    <row r="174" spans="2:6">
      <c r="B174" s="11"/>
      <c r="F174" s="11"/>
    </row>
    <row r="175" spans="2:6">
      <c r="B175" s="11"/>
      <c r="F175" s="11"/>
    </row>
    <row r="176" spans="2:6">
      <c r="B176" s="11"/>
      <c r="F176" s="11"/>
    </row>
    <row r="177" spans="2:6">
      <c r="B177" s="11"/>
      <c r="F177" s="11"/>
    </row>
    <row r="178" spans="2:6">
      <c r="B178" s="11"/>
      <c r="F178" s="11"/>
    </row>
    <row r="179" spans="2:6">
      <c r="B179" s="11"/>
      <c r="F179" s="11"/>
    </row>
    <row r="180" spans="2:6">
      <c r="B180" s="11"/>
      <c r="F180" s="11"/>
    </row>
    <row r="181" spans="2:6">
      <c r="B181" s="11"/>
      <c r="F181" s="11"/>
    </row>
    <row r="182" spans="2:6">
      <c r="B182" s="11"/>
      <c r="F182" s="11"/>
    </row>
    <row r="183" spans="2:6">
      <c r="B183" s="11"/>
      <c r="F183" s="11"/>
    </row>
    <row r="184" spans="2:6">
      <c r="B184" s="11"/>
      <c r="F184" s="11"/>
    </row>
    <row r="185" spans="2:6">
      <c r="B185" s="11"/>
      <c r="F185" s="11"/>
    </row>
    <row r="186" spans="2:6">
      <c r="B186" s="11"/>
      <c r="F186" s="11"/>
    </row>
    <row r="187" spans="2:6">
      <c r="B187" s="11"/>
      <c r="F187" s="11"/>
    </row>
    <row r="188" spans="2:6">
      <c r="B188" s="11"/>
      <c r="F188" s="11"/>
    </row>
    <row r="189" spans="2:6">
      <c r="B189" s="11"/>
      <c r="F189" s="11"/>
    </row>
    <row r="190" spans="2:6">
      <c r="B190" s="11"/>
      <c r="F190" s="11"/>
    </row>
    <row r="191" spans="2:6">
      <c r="B191" s="11"/>
      <c r="F191" s="11"/>
    </row>
    <row r="192" spans="2:6">
      <c r="B192" s="11"/>
      <c r="F192" s="11"/>
    </row>
    <row r="193" spans="2:6">
      <c r="B193" s="11"/>
      <c r="F193" s="11"/>
    </row>
    <row r="194" spans="2:6">
      <c r="B194" s="11"/>
      <c r="F194" s="11"/>
    </row>
    <row r="195" spans="2:6">
      <c r="B195" s="11"/>
      <c r="F195" s="11"/>
    </row>
    <row r="196" spans="2:6">
      <c r="B196" s="11"/>
      <c r="F196" s="11"/>
    </row>
    <row r="197" spans="2:6">
      <c r="B197" s="11"/>
      <c r="F197" s="11"/>
    </row>
    <row r="198" spans="2:6">
      <c r="B198" s="11"/>
      <c r="F198" s="11"/>
    </row>
    <row r="199" spans="2:6">
      <c r="B199" s="11"/>
      <c r="F199" s="11"/>
    </row>
    <row r="200" spans="2:6">
      <c r="B200" s="11"/>
      <c r="F200" s="11"/>
    </row>
    <row r="201" spans="2:6">
      <c r="B201" s="11"/>
      <c r="F201" s="11"/>
    </row>
    <row r="202" spans="2:6">
      <c r="B202" s="11"/>
      <c r="F202" s="11"/>
    </row>
    <row r="203" spans="2:6">
      <c r="B203" s="11"/>
      <c r="F203" s="11"/>
    </row>
    <row r="204" spans="2:6">
      <c r="B204" s="11"/>
      <c r="F204" s="11"/>
    </row>
    <row r="205" spans="2:6">
      <c r="B205" s="11"/>
      <c r="F205" s="11"/>
    </row>
    <row r="206" spans="2:6">
      <c r="B206" s="11"/>
      <c r="F206" s="11"/>
    </row>
    <row r="207" spans="2:6">
      <c r="B207" s="11"/>
      <c r="F207" s="11"/>
    </row>
    <row r="208" spans="2:6">
      <c r="B208" s="11"/>
      <c r="F208" s="11"/>
    </row>
    <row r="209" spans="2:6">
      <c r="B209" s="11"/>
      <c r="F209" s="11"/>
    </row>
    <row r="210" spans="2:6">
      <c r="B210" s="11"/>
      <c r="F210" s="11"/>
    </row>
    <row r="211" spans="2:6">
      <c r="B211" s="11"/>
      <c r="F211" s="11"/>
    </row>
    <row r="212" spans="2:6">
      <c r="B212" s="11"/>
      <c r="F212" s="11"/>
    </row>
    <row r="213" spans="2:6">
      <c r="B213" s="11"/>
      <c r="F213" s="11"/>
    </row>
    <row r="214" spans="2:6">
      <c r="B214" s="11"/>
      <c r="F214" s="11"/>
    </row>
    <row r="215" spans="2:6">
      <c r="B215" s="11"/>
      <c r="F215" s="11"/>
    </row>
    <row r="216" spans="2:6">
      <c r="B216" s="11"/>
      <c r="F216" s="11"/>
    </row>
    <row r="217" spans="2:6">
      <c r="B217" s="11"/>
      <c r="F217" s="11"/>
    </row>
    <row r="218" spans="2:6">
      <c r="B218" s="11"/>
      <c r="F218" s="11"/>
    </row>
    <row r="219" spans="2:6">
      <c r="B219" s="11"/>
      <c r="F219" s="11"/>
    </row>
    <row r="220" spans="2:6">
      <c r="B220" s="11"/>
      <c r="F220" s="11"/>
    </row>
    <row r="221" spans="2:6">
      <c r="B221" s="11"/>
      <c r="F221" s="11"/>
    </row>
    <row r="222" spans="2:6">
      <c r="B222" s="11"/>
      <c r="F222" s="11"/>
    </row>
    <row r="223" spans="2:6">
      <c r="B223" s="11"/>
      <c r="F223" s="11"/>
    </row>
    <row r="224" spans="2:6">
      <c r="B224" s="11"/>
      <c r="F224" s="11"/>
    </row>
    <row r="225" spans="2:6">
      <c r="B225" s="11"/>
      <c r="F225" s="11"/>
    </row>
    <row r="226" spans="2:6">
      <c r="B226" s="11"/>
      <c r="F226" s="11"/>
    </row>
    <row r="227" spans="2:6">
      <c r="B227" s="11"/>
      <c r="F227" s="11"/>
    </row>
    <row r="228" spans="2:6">
      <c r="B228" s="11"/>
      <c r="F228" s="11"/>
    </row>
    <row r="229" spans="2:6">
      <c r="B229" s="11"/>
      <c r="F229" s="11"/>
    </row>
    <row r="230" spans="2:6">
      <c r="B230" s="11"/>
      <c r="F230" s="11"/>
    </row>
    <row r="231" spans="2:6">
      <c r="B231" s="11"/>
      <c r="F231" s="11"/>
    </row>
    <row r="232" spans="2:6">
      <c r="B232" s="11"/>
      <c r="F232" s="11"/>
    </row>
    <row r="233" spans="2:6">
      <c r="B233" s="11"/>
      <c r="F233" s="11"/>
    </row>
    <row r="234" spans="2:6">
      <c r="B234" s="11"/>
      <c r="F234" s="11"/>
    </row>
    <row r="235" spans="2:6">
      <c r="B235" s="11"/>
      <c r="F235" s="11"/>
    </row>
    <row r="236" spans="2:6">
      <c r="B236" s="11"/>
      <c r="F236" s="11"/>
    </row>
    <row r="237" spans="2:6">
      <c r="B237" s="11"/>
      <c r="F237" s="11"/>
    </row>
    <row r="238" spans="2:6">
      <c r="B238" s="11"/>
      <c r="F238" s="11"/>
    </row>
    <row r="239" spans="2:6">
      <c r="B239" s="11"/>
      <c r="F239" s="11"/>
    </row>
    <row r="240" spans="2:6">
      <c r="B240" s="11"/>
      <c r="F240" s="11"/>
    </row>
    <row r="241" spans="2:6">
      <c r="B241" s="11"/>
      <c r="F241" s="11"/>
    </row>
    <row r="242" spans="2:6">
      <c r="B242" s="11"/>
      <c r="F242" s="11"/>
    </row>
    <row r="243" spans="2:6">
      <c r="B243" s="11"/>
      <c r="F243" s="11"/>
    </row>
    <row r="244" spans="2:6">
      <c r="B244" s="11"/>
      <c r="F244" s="11"/>
    </row>
    <row r="245" spans="2:6">
      <c r="B245" s="11"/>
      <c r="F245" s="11"/>
    </row>
    <row r="246" spans="2:6">
      <c r="B246" s="11"/>
      <c r="F246" s="11"/>
    </row>
    <row r="247" spans="2:6">
      <c r="B247" s="11"/>
      <c r="F247" s="11"/>
    </row>
    <row r="248" spans="2:6">
      <c r="B248" s="11"/>
      <c r="F248" s="11"/>
    </row>
    <row r="249" spans="2:6">
      <c r="B249" s="11"/>
      <c r="F249" s="11"/>
    </row>
    <row r="250" spans="2:6">
      <c r="B250" s="11"/>
      <c r="F250" s="11"/>
    </row>
    <row r="251" spans="2:6">
      <c r="B251" s="11"/>
      <c r="F251" s="11"/>
    </row>
    <row r="252" spans="2:6">
      <c r="B252" s="11"/>
      <c r="F252" s="11"/>
    </row>
    <row r="253" spans="2:6">
      <c r="B253" s="11"/>
      <c r="F253" s="11"/>
    </row>
    <row r="254" spans="2:6">
      <c r="B254" s="11"/>
      <c r="F254" s="11"/>
    </row>
    <row r="255" spans="2:6">
      <c r="B255" s="11"/>
      <c r="F255" s="11"/>
    </row>
    <row r="256" spans="2:6">
      <c r="B256" s="11"/>
      <c r="F256" s="11"/>
    </row>
    <row r="257" spans="2:6">
      <c r="B257" s="11"/>
      <c r="F257" s="11"/>
    </row>
    <row r="258" spans="2:6">
      <c r="B258" s="11"/>
      <c r="F258" s="11"/>
    </row>
    <row r="259" spans="2:6">
      <c r="B259" s="11"/>
      <c r="F259" s="11"/>
    </row>
    <row r="260" spans="2:6">
      <c r="B260" s="11"/>
      <c r="F260" s="11"/>
    </row>
    <row r="261" spans="2:6">
      <c r="B261" s="11"/>
      <c r="F261" s="11"/>
    </row>
    <row r="262" spans="2:6">
      <c r="B262" s="11"/>
      <c r="F262" s="11"/>
    </row>
    <row r="263" spans="2:6">
      <c r="B263" s="11"/>
      <c r="F263" s="11"/>
    </row>
    <row r="264" spans="2:6">
      <c r="B264" s="11"/>
      <c r="F264" s="11"/>
    </row>
    <row r="265" spans="2:6">
      <c r="B265" s="11"/>
      <c r="F265" s="11"/>
    </row>
    <row r="266" spans="2:6">
      <c r="B266" s="11"/>
      <c r="F266" s="11"/>
    </row>
    <row r="267" spans="2:6">
      <c r="B267" s="11"/>
      <c r="F267" s="11"/>
    </row>
    <row r="268" spans="2:6">
      <c r="B268" s="11"/>
      <c r="F268" s="11"/>
    </row>
    <row r="269" spans="2:6">
      <c r="B269" s="11"/>
      <c r="F269" s="11"/>
    </row>
    <row r="270" spans="2:6">
      <c r="B270" s="11"/>
      <c r="F270" s="11"/>
    </row>
    <row r="271" spans="2:6">
      <c r="B271" s="11"/>
      <c r="F271" s="11"/>
    </row>
    <row r="272" spans="2:6">
      <c r="B272" s="11"/>
      <c r="F272" s="11"/>
    </row>
    <row r="273" spans="2:6">
      <c r="B273" s="11"/>
      <c r="F273" s="11"/>
    </row>
    <row r="274" spans="2:6">
      <c r="B274" s="11"/>
      <c r="F274" s="11"/>
    </row>
    <row r="275" spans="2:6">
      <c r="B275" s="11"/>
      <c r="F275" s="11"/>
    </row>
    <row r="276" spans="2:6">
      <c r="B276" s="11"/>
      <c r="F276" s="11"/>
    </row>
    <row r="277" spans="2:6">
      <c r="B277" s="11"/>
      <c r="F277" s="11"/>
    </row>
    <row r="278" spans="2:6">
      <c r="B278" s="11"/>
      <c r="F278" s="11"/>
    </row>
    <row r="279" spans="2:6">
      <c r="B279" s="11"/>
      <c r="F279" s="11"/>
    </row>
    <row r="280" spans="2:6">
      <c r="B280" s="11"/>
      <c r="F280" s="11"/>
    </row>
    <row r="281" spans="2:6">
      <c r="B281" s="11"/>
      <c r="F281" s="11"/>
    </row>
    <row r="282" spans="2:6">
      <c r="B282" s="11"/>
      <c r="F282" s="11"/>
    </row>
    <row r="283" spans="2:6">
      <c r="B283" s="11"/>
      <c r="F283" s="11"/>
    </row>
    <row r="284" spans="2:6">
      <c r="B284" s="11"/>
      <c r="F284" s="11"/>
    </row>
    <row r="285" spans="2:6">
      <c r="B285" s="11"/>
      <c r="F285" s="11"/>
    </row>
    <row r="286" spans="2:6">
      <c r="B286" s="11"/>
      <c r="F286" s="11"/>
    </row>
    <row r="287" spans="2:6">
      <c r="B287" s="11"/>
      <c r="F287" s="11"/>
    </row>
    <row r="288" spans="2:6">
      <c r="B288" s="11"/>
      <c r="F288" s="11"/>
    </row>
    <row r="289" spans="2:6">
      <c r="B289" s="11"/>
      <c r="F289" s="11"/>
    </row>
    <row r="290" spans="2:6">
      <c r="B290" s="11"/>
      <c r="F290" s="11"/>
    </row>
    <row r="291" spans="2:6">
      <c r="B291" s="11"/>
      <c r="F291" s="11"/>
    </row>
    <row r="292" spans="2:6">
      <c r="B292" s="11"/>
      <c r="F292" s="11"/>
    </row>
    <row r="293" spans="2:6">
      <c r="B293" s="11"/>
      <c r="F293" s="11"/>
    </row>
    <row r="294" spans="2:6">
      <c r="B294" s="11"/>
      <c r="F294" s="11"/>
    </row>
    <row r="295" spans="2:6">
      <c r="B295" s="11"/>
      <c r="F295" s="11"/>
    </row>
    <row r="296" spans="2:6">
      <c r="B296" s="11"/>
      <c r="F296" s="11"/>
    </row>
    <row r="297" spans="2:6">
      <c r="B297" s="11"/>
      <c r="F297" s="11"/>
    </row>
    <row r="298" spans="2:6">
      <c r="B298" s="11"/>
      <c r="F298" s="11"/>
    </row>
    <row r="299" spans="2:6">
      <c r="B299" s="11"/>
      <c r="F299" s="11"/>
    </row>
    <row r="300" spans="2:6">
      <c r="B300" s="11"/>
      <c r="F300" s="11"/>
    </row>
    <row r="301" spans="2:6">
      <c r="B301" s="11"/>
      <c r="F301" s="11"/>
    </row>
    <row r="302" spans="2:6">
      <c r="B302" s="11"/>
      <c r="F302" s="11"/>
    </row>
    <row r="303" spans="2:6">
      <c r="B303" s="11"/>
      <c r="F303" s="11"/>
    </row>
    <row r="304" spans="2:6">
      <c r="B304" s="11"/>
      <c r="F304" s="11"/>
    </row>
    <row r="305" spans="2:6">
      <c r="B305" s="11"/>
      <c r="F305" s="11"/>
    </row>
    <row r="306" spans="2:6">
      <c r="B306" s="11"/>
      <c r="F306" s="11"/>
    </row>
    <row r="307" spans="2:6">
      <c r="B307" s="11"/>
      <c r="F307" s="11"/>
    </row>
    <row r="308" spans="2:6">
      <c r="B308" s="11"/>
      <c r="F308" s="11"/>
    </row>
    <row r="309" spans="2:6">
      <c r="B309" s="11"/>
      <c r="F309" s="11"/>
    </row>
    <row r="310" spans="2:6">
      <c r="B310" s="11"/>
      <c r="F310" s="11"/>
    </row>
    <row r="311" spans="2:6">
      <c r="B311" s="11"/>
      <c r="F311" s="11"/>
    </row>
    <row r="312" spans="2:6">
      <c r="B312" s="11"/>
      <c r="F312" s="11"/>
    </row>
    <row r="313" spans="2:6">
      <c r="B313" s="11"/>
      <c r="F313" s="11"/>
    </row>
    <row r="314" spans="2:6">
      <c r="B314" s="11"/>
      <c r="F314" s="11"/>
    </row>
    <row r="315" spans="2:6">
      <c r="B315" s="11"/>
      <c r="F315" s="11"/>
    </row>
    <row r="316" spans="2:6">
      <c r="B316" s="11"/>
      <c r="F316" s="11"/>
    </row>
    <row r="317" spans="2:6">
      <c r="B317" s="11"/>
      <c r="F317" s="11"/>
    </row>
    <row r="318" spans="2:6">
      <c r="B318" s="11"/>
      <c r="F318" s="11"/>
    </row>
    <row r="319" spans="2:6">
      <c r="B319" s="11"/>
      <c r="F319" s="11"/>
    </row>
    <row r="320" spans="2:6">
      <c r="B320" s="11"/>
      <c r="F320" s="11"/>
    </row>
    <row r="321" spans="2:6">
      <c r="B321" s="11"/>
      <c r="F321" s="11"/>
    </row>
    <row r="322" spans="2:6">
      <c r="B322" s="11"/>
      <c r="F322" s="11"/>
    </row>
    <row r="323" spans="2:6">
      <c r="B323" s="11"/>
      <c r="F323" s="11"/>
    </row>
    <row r="324" spans="2:6">
      <c r="B324" s="11"/>
      <c r="F324" s="11"/>
    </row>
    <row r="325" spans="2:6">
      <c r="B325" s="11"/>
      <c r="F325" s="11"/>
    </row>
    <row r="326" spans="2:6">
      <c r="B326" s="11"/>
      <c r="F326" s="11"/>
    </row>
    <row r="327" spans="2:6">
      <c r="B327" s="11"/>
      <c r="F327" s="11"/>
    </row>
    <row r="328" spans="2:6">
      <c r="B328" s="11"/>
      <c r="F328" s="11"/>
    </row>
    <row r="329" spans="2:6">
      <c r="B329" s="11"/>
      <c r="F329" s="11"/>
    </row>
    <row r="330" spans="2:6">
      <c r="B330" s="11"/>
      <c r="F330" s="11"/>
    </row>
    <row r="331" spans="2:6">
      <c r="B331" s="11"/>
      <c r="F331" s="11"/>
    </row>
    <row r="332" spans="2:6">
      <c r="B332" s="11"/>
      <c r="F332" s="11"/>
    </row>
    <row r="333" spans="2:6">
      <c r="B333" s="11"/>
      <c r="F333" s="11"/>
    </row>
    <row r="334" spans="2:6">
      <c r="B334" s="11"/>
      <c r="F334" s="11"/>
    </row>
    <row r="335" spans="2:6">
      <c r="B335" s="11"/>
      <c r="F335" s="11"/>
    </row>
    <row r="336" spans="2:6">
      <c r="B336" s="11"/>
      <c r="F336" s="11"/>
    </row>
    <row r="337" spans="2:6">
      <c r="B337" s="11"/>
      <c r="F337" s="11"/>
    </row>
    <row r="338" spans="2:6">
      <c r="B338" s="11"/>
      <c r="F338" s="11"/>
    </row>
    <row r="339" spans="2:6">
      <c r="B339" s="11"/>
      <c r="F339" s="11"/>
    </row>
    <row r="340" spans="2:6">
      <c r="B340" s="11"/>
      <c r="F340" s="11"/>
    </row>
    <row r="341" spans="2:6">
      <c r="B341" s="11"/>
      <c r="F341" s="11"/>
    </row>
    <row r="342" spans="2:6">
      <c r="B342" s="11"/>
      <c r="F342" s="11"/>
    </row>
    <row r="343" spans="2:6">
      <c r="B343" s="11"/>
      <c r="F343" s="11"/>
    </row>
    <row r="344" spans="2:6">
      <c r="B344" s="11"/>
      <c r="F344" s="11"/>
    </row>
    <row r="345" spans="2:6">
      <c r="B345" s="11"/>
      <c r="F345" s="11"/>
    </row>
    <row r="346" spans="2:6">
      <c r="B346" s="11"/>
      <c r="F346" s="11"/>
    </row>
    <row r="347" spans="2:6">
      <c r="B347" s="11"/>
      <c r="F347" s="11"/>
    </row>
    <row r="348" spans="2:6">
      <c r="B348" s="11"/>
      <c r="F348" s="11"/>
    </row>
    <row r="349" spans="2:6">
      <c r="B349" s="11"/>
      <c r="F349" s="11"/>
    </row>
    <row r="350" spans="2:6">
      <c r="B350" s="11"/>
      <c r="F350" s="11"/>
    </row>
    <row r="351" spans="2:6">
      <c r="B351" s="11"/>
      <c r="F351" s="11"/>
    </row>
    <row r="352" spans="2:6">
      <c r="B352" s="11"/>
      <c r="F352" s="11"/>
    </row>
    <row r="353" spans="2:6">
      <c r="B353" s="11"/>
      <c r="F353" s="11"/>
    </row>
    <row r="354" spans="2:6">
      <c r="B354" s="11"/>
      <c r="F354" s="11"/>
    </row>
    <row r="355" spans="2:6">
      <c r="B355" s="11"/>
      <c r="F355" s="11"/>
    </row>
    <row r="356" spans="2:6">
      <c r="B356" s="11"/>
      <c r="F356" s="11"/>
    </row>
    <row r="357" spans="2:6">
      <c r="B357" s="11"/>
      <c r="F357" s="11"/>
    </row>
    <row r="358" spans="2:6">
      <c r="B358" s="11"/>
      <c r="F358" s="11"/>
    </row>
    <row r="359" spans="2:6">
      <c r="B359" s="11"/>
      <c r="F359" s="11"/>
    </row>
    <row r="360" spans="2:6">
      <c r="B360" s="11"/>
      <c r="F360" s="11"/>
    </row>
    <row r="361" spans="2:6">
      <c r="B361" s="11"/>
      <c r="F361" s="11"/>
    </row>
    <row r="362" spans="2:6">
      <c r="B362" s="11"/>
      <c r="F362" s="11"/>
    </row>
    <row r="363" spans="2:6">
      <c r="B363" s="11"/>
      <c r="F363" s="11"/>
    </row>
    <row r="364" spans="2:6">
      <c r="B364" s="11"/>
      <c r="F364" s="11"/>
    </row>
    <row r="365" spans="2:6">
      <c r="B365" s="11"/>
      <c r="F365" s="11"/>
    </row>
    <row r="366" spans="2:6">
      <c r="B366" s="11"/>
      <c r="F366" s="11"/>
    </row>
    <row r="367" spans="2:6">
      <c r="B367" s="11"/>
      <c r="F367" s="11"/>
    </row>
    <row r="368" spans="2:6">
      <c r="B368" s="11"/>
      <c r="F368" s="11"/>
    </row>
    <row r="369" spans="2:6">
      <c r="B369" s="11"/>
      <c r="F369" s="11"/>
    </row>
    <row r="370" spans="2:6">
      <c r="B370" s="11"/>
      <c r="F370" s="11"/>
    </row>
    <row r="371" spans="2:6">
      <c r="B371" s="11"/>
      <c r="F371" s="11"/>
    </row>
    <row r="372" spans="2:6">
      <c r="B372" s="11"/>
      <c r="F372" s="11"/>
    </row>
    <row r="373" spans="2:6">
      <c r="B373" s="11"/>
      <c r="F373" s="11"/>
    </row>
    <row r="374" spans="2:6">
      <c r="B374" s="11"/>
      <c r="F374" s="11"/>
    </row>
    <row r="375" spans="2:6">
      <c r="B375" s="11"/>
      <c r="F375" s="11"/>
    </row>
    <row r="376" spans="2:6">
      <c r="B376" s="11"/>
      <c r="F376" s="11"/>
    </row>
    <row r="377" spans="2:6">
      <c r="B377" s="11"/>
      <c r="F377" s="11"/>
    </row>
    <row r="378" spans="2:6">
      <c r="B378" s="11"/>
      <c r="F378" s="11"/>
    </row>
    <row r="379" spans="2:6">
      <c r="B379" s="11"/>
      <c r="F379" s="11"/>
    </row>
    <row r="380" spans="2:6">
      <c r="B380" s="11"/>
      <c r="F380" s="11"/>
    </row>
    <row r="381" spans="2:6">
      <c r="B381" s="11"/>
      <c r="F381" s="11"/>
    </row>
    <row r="382" spans="2:6">
      <c r="B382" s="11"/>
      <c r="F382" s="11"/>
    </row>
    <row r="383" spans="2:6">
      <c r="B383" s="11"/>
      <c r="F383" s="11"/>
    </row>
    <row r="384" spans="2:6">
      <c r="B384" s="11"/>
      <c r="F384" s="11"/>
    </row>
    <row r="385" spans="2:6">
      <c r="B385" s="11"/>
      <c r="F385" s="11"/>
    </row>
    <row r="386" spans="2:6">
      <c r="B386" s="11"/>
      <c r="F386" s="11"/>
    </row>
    <row r="387" spans="2:6">
      <c r="B387" s="11"/>
      <c r="F387" s="11"/>
    </row>
    <row r="388" spans="2:6">
      <c r="B388" s="11"/>
      <c r="F388" s="11"/>
    </row>
    <row r="389" spans="2:6">
      <c r="B389" s="11"/>
      <c r="F389" s="11"/>
    </row>
    <row r="390" spans="2:6">
      <c r="B390" s="11"/>
      <c r="F390" s="11"/>
    </row>
    <row r="391" spans="2:6">
      <c r="B391" s="11"/>
      <c r="F391" s="11"/>
    </row>
    <row r="392" spans="2:6">
      <c r="B392" s="11"/>
      <c r="F392" s="11"/>
    </row>
    <row r="393" spans="2:6">
      <c r="B393" s="11"/>
      <c r="F393" s="11"/>
    </row>
    <row r="394" spans="2:6">
      <c r="B394" s="11"/>
      <c r="F394" s="11"/>
    </row>
    <row r="395" spans="2:6">
      <c r="B395" s="11"/>
      <c r="F395" s="11"/>
    </row>
    <row r="396" spans="2:6">
      <c r="B396" s="11"/>
      <c r="F396" s="11"/>
    </row>
    <row r="397" spans="2:6">
      <c r="B397" s="11"/>
      <c r="F397" s="11"/>
    </row>
    <row r="398" spans="2:6">
      <c r="B398" s="11"/>
      <c r="F398" s="11"/>
    </row>
    <row r="399" spans="2:6">
      <c r="B399" s="11"/>
      <c r="F399" s="11"/>
    </row>
    <row r="400" spans="2:6">
      <c r="B400" s="11"/>
      <c r="F400" s="11"/>
    </row>
    <row r="401" spans="2:6">
      <c r="B401" s="11"/>
      <c r="F401" s="11"/>
    </row>
    <row r="402" spans="2:6">
      <c r="B402" s="11"/>
      <c r="F402" s="11"/>
    </row>
    <row r="403" spans="2:6">
      <c r="B403" s="11"/>
      <c r="F403" s="11"/>
    </row>
    <row r="404" spans="2:6">
      <c r="B404" s="11"/>
      <c r="F404" s="11"/>
    </row>
    <row r="405" spans="2:6">
      <c r="B405" s="11"/>
      <c r="F405" s="11"/>
    </row>
    <row r="406" spans="2:6">
      <c r="B406" s="11"/>
      <c r="F406" s="11"/>
    </row>
    <row r="407" spans="2:6">
      <c r="B407" s="11"/>
      <c r="F407" s="11"/>
    </row>
    <row r="408" spans="2:6">
      <c r="B408" s="11"/>
      <c r="F408" s="11"/>
    </row>
    <row r="409" spans="2:6">
      <c r="B409" s="11"/>
      <c r="F409" s="11"/>
    </row>
    <row r="410" spans="2:6">
      <c r="B410" s="11"/>
      <c r="F410" s="11"/>
    </row>
    <row r="411" spans="2:6">
      <c r="B411" s="11"/>
      <c r="F411" s="11"/>
    </row>
    <row r="412" spans="2:6">
      <c r="B412" s="11"/>
      <c r="F412" s="11"/>
    </row>
    <row r="413" spans="2:6">
      <c r="B413" s="11"/>
      <c r="F413" s="11"/>
    </row>
    <row r="414" spans="2:6">
      <c r="B414" s="11"/>
      <c r="F414" s="11"/>
    </row>
    <row r="415" spans="2:6">
      <c r="B415" s="11"/>
      <c r="F415" s="11"/>
    </row>
    <row r="416" spans="2:6">
      <c r="B416" s="11"/>
      <c r="F416" s="11"/>
    </row>
    <row r="417" spans="2:6">
      <c r="B417" s="11"/>
      <c r="F417" s="11"/>
    </row>
    <row r="418" spans="2:6">
      <c r="B418" s="11"/>
      <c r="F418" s="11"/>
    </row>
    <row r="419" spans="2:6">
      <c r="B419" s="11"/>
      <c r="F419" s="11"/>
    </row>
    <row r="420" spans="2:6">
      <c r="B420" s="11"/>
      <c r="F420" s="11"/>
    </row>
    <row r="421" spans="2:6">
      <c r="B421" s="11"/>
      <c r="F421" s="11"/>
    </row>
    <row r="422" spans="2:6">
      <c r="B422" s="11"/>
      <c r="F422" s="11"/>
    </row>
    <row r="423" spans="2:6">
      <c r="B423" s="11"/>
      <c r="F423" s="11"/>
    </row>
    <row r="424" spans="2:6">
      <c r="B424" s="11"/>
      <c r="F424" s="11"/>
    </row>
    <row r="425" spans="2:6">
      <c r="B425" s="11"/>
      <c r="F425" s="11"/>
    </row>
    <row r="426" spans="2:6">
      <c r="B426" s="11"/>
      <c r="F426" s="11"/>
    </row>
    <row r="427" spans="2:6">
      <c r="B427" s="11"/>
      <c r="F427" s="11"/>
    </row>
    <row r="428" spans="2:6">
      <c r="B428" s="11"/>
      <c r="F428" s="11"/>
    </row>
    <row r="429" spans="2:6">
      <c r="B429" s="11"/>
      <c r="F429" s="11"/>
    </row>
    <row r="430" spans="2:6">
      <c r="B430" s="11"/>
      <c r="F430" s="11"/>
    </row>
    <row r="431" spans="2:6">
      <c r="B431" s="11"/>
      <c r="F431" s="11"/>
    </row>
    <row r="432" spans="2:6">
      <c r="B432" s="11"/>
      <c r="F432" s="11"/>
    </row>
    <row r="433" spans="2:6">
      <c r="B433" s="11"/>
      <c r="F433" s="11"/>
    </row>
    <row r="434" spans="2:6">
      <c r="B434" s="11"/>
      <c r="F434" s="11"/>
    </row>
    <row r="435" spans="2:6">
      <c r="B435" s="11"/>
      <c r="F435" s="11"/>
    </row>
    <row r="436" spans="2:6">
      <c r="B436" s="11"/>
      <c r="F436" s="11"/>
    </row>
    <row r="437" spans="2:6">
      <c r="B437" s="11"/>
      <c r="F437" s="11"/>
    </row>
    <row r="438" spans="2:6">
      <c r="B438" s="11"/>
      <c r="F438" s="11"/>
    </row>
    <row r="439" spans="2:6">
      <c r="B439" s="11"/>
      <c r="F439" s="11"/>
    </row>
    <row r="440" spans="2:6">
      <c r="B440" s="11"/>
      <c r="F440" s="11"/>
    </row>
    <row r="441" spans="2:6">
      <c r="B441" s="11"/>
      <c r="F441" s="11"/>
    </row>
    <row r="442" spans="2:6">
      <c r="B442" s="11"/>
      <c r="F442" s="11"/>
    </row>
    <row r="443" spans="2:6">
      <c r="B443" s="11"/>
      <c r="F443" s="11"/>
    </row>
    <row r="444" spans="2:6">
      <c r="B444" s="11"/>
      <c r="F444" s="11"/>
    </row>
    <row r="445" spans="2:6">
      <c r="B445" s="11"/>
      <c r="F445" s="11"/>
    </row>
    <row r="446" spans="2:6">
      <c r="B446" s="11"/>
      <c r="F446" s="11"/>
    </row>
    <row r="447" spans="2:6">
      <c r="B447" s="11"/>
      <c r="F447" s="11"/>
    </row>
    <row r="448" spans="2:6">
      <c r="B448" s="11"/>
      <c r="F448" s="11"/>
    </row>
    <row r="449" spans="2:6">
      <c r="B449" s="11"/>
      <c r="F449" s="11"/>
    </row>
    <row r="450" spans="2:6">
      <c r="B450" s="11"/>
      <c r="F450" s="11"/>
    </row>
    <row r="451" spans="2:6">
      <c r="B451" s="11"/>
      <c r="F451" s="11"/>
    </row>
    <row r="452" spans="2:6">
      <c r="B452" s="11"/>
      <c r="F452" s="11"/>
    </row>
    <row r="453" spans="2:6">
      <c r="B453" s="11"/>
      <c r="F453" s="11"/>
    </row>
    <row r="454" spans="2:6">
      <c r="B454" s="11"/>
      <c r="F454" s="11"/>
    </row>
    <row r="455" spans="2:6">
      <c r="B455" s="11"/>
      <c r="F455" s="11"/>
    </row>
    <row r="456" spans="2:6">
      <c r="B456" s="11"/>
      <c r="F456" s="11"/>
    </row>
    <row r="457" spans="2:6">
      <c r="B457" s="11"/>
      <c r="F457" s="11"/>
    </row>
    <row r="458" spans="2:6">
      <c r="B458" s="11"/>
      <c r="F458" s="11"/>
    </row>
    <row r="459" spans="2:6">
      <c r="B459" s="11"/>
      <c r="F459" s="11"/>
    </row>
    <row r="460" spans="2:6">
      <c r="B460" s="11"/>
      <c r="F460" s="11"/>
    </row>
    <row r="461" spans="2:6">
      <c r="B461" s="11"/>
      <c r="F461" s="11"/>
    </row>
    <row r="462" spans="2:6">
      <c r="B462" s="11"/>
      <c r="F462" s="11"/>
    </row>
    <row r="463" spans="2:6">
      <c r="B463" s="11"/>
      <c r="F463" s="11"/>
    </row>
    <row r="464" spans="2:6">
      <c r="B464" s="11"/>
      <c r="F464" s="11"/>
    </row>
    <row r="465" spans="2:6">
      <c r="B465" s="11"/>
      <c r="F465" s="11"/>
    </row>
    <row r="466" spans="2:6">
      <c r="B466" s="11"/>
      <c r="F466" s="11"/>
    </row>
    <row r="467" spans="2:6">
      <c r="B467" s="11"/>
      <c r="F467" s="11"/>
    </row>
    <row r="468" spans="2:6">
      <c r="B468" s="11"/>
      <c r="F468" s="11"/>
    </row>
    <row r="469" spans="2:6">
      <c r="B469" s="11"/>
      <c r="F469" s="11"/>
    </row>
    <row r="470" spans="2:6">
      <c r="B470" s="11"/>
      <c r="F470" s="11"/>
    </row>
    <row r="471" spans="2:6">
      <c r="B471" s="11"/>
      <c r="F471" s="11"/>
    </row>
    <row r="472" spans="2:6">
      <c r="B472" s="11"/>
      <c r="F472" s="11"/>
    </row>
    <row r="473" spans="2:6">
      <c r="B473" s="11"/>
      <c r="F473" s="11"/>
    </row>
    <row r="474" spans="2:6">
      <c r="B474" s="11"/>
      <c r="F474" s="11"/>
    </row>
    <row r="475" spans="2:6">
      <c r="B475" s="11"/>
      <c r="F475" s="11"/>
    </row>
    <row r="476" spans="2:6">
      <c r="B476" s="11"/>
      <c r="F476" s="11"/>
    </row>
    <row r="477" spans="2:6">
      <c r="B477" s="11"/>
      <c r="F477" s="11"/>
    </row>
    <row r="478" spans="2:6">
      <c r="B478" s="11"/>
      <c r="F478" s="11"/>
    </row>
    <row r="479" spans="2:6">
      <c r="B479" s="11"/>
      <c r="F479" s="11"/>
    </row>
    <row r="480" spans="2:6">
      <c r="B480" s="11"/>
      <c r="F480" s="11"/>
    </row>
    <row r="481" spans="2:6">
      <c r="B481" s="11"/>
      <c r="F481" s="11"/>
    </row>
    <row r="482" spans="2:6">
      <c r="B482" s="11"/>
      <c r="F482" s="11"/>
    </row>
    <row r="483" spans="2:6">
      <c r="B483" s="11"/>
      <c r="F483" s="11"/>
    </row>
    <row r="484" spans="2:6">
      <c r="B484" s="11"/>
      <c r="F484" s="11"/>
    </row>
    <row r="485" spans="2:6">
      <c r="B485" s="11"/>
      <c r="F485" s="11"/>
    </row>
    <row r="486" spans="2:6">
      <c r="B486" s="11"/>
      <c r="F486" s="11"/>
    </row>
    <row r="487" spans="2:6">
      <c r="B487" s="11"/>
      <c r="F487" s="11"/>
    </row>
    <row r="488" spans="2:6">
      <c r="B488" s="11"/>
      <c r="F488" s="11"/>
    </row>
    <row r="489" spans="2:6">
      <c r="B489" s="11"/>
      <c r="F489" s="11"/>
    </row>
    <row r="490" spans="2:6">
      <c r="B490" s="11"/>
      <c r="F490" s="11"/>
    </row>
    <row r="491" spans="2:6">
      <c r="B491" s="11"/>
      <c r="F491" s="11"/>
    </row>
    <row r="492" spans="2:6">
      <c r="B492" s="11"/>
      <c r="F492" s="11"/>
    </row>
    <row r="493" spans="2:6">
      <c r="B493" s="11"/>
      <c r="F493" s="11"/>
    </row>
    <row r="494" spans="2:6">
      <c r="B494" s="11"/>
      <c r="F494" s="11"/>
    </row>
    <row r="495" spans="2:6">
      <c r="B495" s="11"/>
      <c r="F495" s="11"/>
    </row>
    <row r="496" spans="2:6">
      <c r="B496" s="11"/>
      <c r="F496" s="11"/>
    </row>
    <row r="497" spans="2:6">
      <c r="B497" s="11"/>
      <c r="F497" s="11"/>
    </row>
    <row r="498" spans="2:6">
      <c r="B498" s="11"/>
      <c r="F498" s="11"/>
    </row>
    <row r="499" spans="2:6">
      <c r="B499" s="11"/>
      <c r="F499" s="11"/>
    </row>
    <row r="500" spans="2:6">
      <c r="B500" s="11"/>
      <c r="F500" s="11"/>
    </row>
    <row r="501" spans="2:6">
      <c r="B501" s="11"/>
      <c r="F501" s="11"/>
    </row>
    <row r="502" spans="2:6">
      <c r="B502" s="11"/>
      <c r="F502" s="11"/>
    </row>
    <row r="503" spans="2:6">
      <c r="B503" s="11"/>
      <c r="F503" s="11"/>
    </row>
    <row r="504" spans="2:6">
      <c r="B504" s="11"/>
      <c r="F504" s="11"/>
    </row>
    <row r="505" spans="2:6">
      <c r="B505" s="11"/>
      <c r="F505" s="11"/>
    </row>
    <row r="506" spans="2:6">
      <c r="B506" s="11"/>
      <c r="F506" s="11"/>
    </row>
    <row r="507" spans="2:6">
      <c r="B507" s="11"/>
      <c r="F507" s="11"/>
    </row>
    <row r="508" spans="2:6">
      <c r="B508" s="11"/>
      <c r="F508" s="11"/>
    </row>
    <row r="509" spans="2:6">
      <c r="B509" s="11"/>
      <c r="F509" s="11"/>
    </row>
    <row r="510" spans="2:6">
      <c r="B510" s="11"/>
      <c r="F510" s="11"/>
    </row>
    <row r="511" spans="2:6">
      <c r="B511" s="11"/>
      <c r="F511" s="11"/>
    </row>
    <row r="512" spans="2:6">
      <c r="B512" s="11"/>
      <c r="F512" s="11"/>
    </row>
    <row r="513" spans="2:6">
      <c r="B513" s="11"/>
      <c r="F513" s="11"/>
    </row>
    <row r="514" spans="2:6">
      <c r="B514" s="11"/>
      <c r="F514" s="11"/>
    </row>
    <row r="515" spans="2:6">
      <c r="B515" s="11"/>
      <c r="F515" s="11"/>
    </row>
    <row r="516" spans="2:6">
      <c r="B516" s="11"/>
      <c r="F516" s="11"/>
    </row>
    <row r="517" spans="2:6">
      <c r="B517" s="11"/>
      <c r="F517" s="11"/>
    </row>
    <row r="518" spans="2:6">
      <c r="B518" s="11"/>
      <c r="F518" s="11"/>
    </row>
    <row r="519" spans="2:6">
      <c r="B519" s="11"/>
      <c r="F519" s="11"/>
    </row>
    <row r="520" spans="2:6">
      <c r="B520" s="11"/>
      <c r="F520" s="11"/>
    </row>
    <row r="521" spans="2:6">
      <c r="B521" s="11"/>
      <c r="F521" s="11"/>
    </row>
    <row r="522" spans="2:6">
      <c r="B522" s="11"/>
      <c r="F522" s="11"/>
    </row>
    <row r="523" spans="2:6">
      <c r="B523" s="11"/>
      <c r="F523" s="11"/>
    </row>
    <row r="524" spans="2:6">
      <c r="B524" s="11"/>
      <c r="F524" s="11"/>
    </row>
    <row r="525" spans="2:6">
      <c r="B525" s="11"/>
      <c r="F525" s="11"/>
    </row>
    <row r="526" spans="2:6">
      <c r="B526" s="11"/>
      <c r="F526" s="11"/>
    </row>
    <row r="527" spans="2:6">
      <c r="B527" s="11"/>
      <c r="F527" s="11"/>
    </row>
    <row r="528" spans="2:6">
      <c r="B528" s="11"/>
      <c r="F528" s="11"/>
    </row>
    <row r="529" spans="2:6">
      <c r="B529" s="11"/>
      <c r="F529" s="11"/>
    </row>
    <row r="530" spans="2:6">
      <c r="B530" s="11"/>
      <c r="F530" s="11"/>
    </row>
    <row r="531" spans="2:6">
      <c r="B531" s="11"/>
      <c r="F531" s="11"/>
    </row>
    <row r="532" spans="2:6">
      <c r="B532" s="11"/>
      <c r="F532" s="11"/>
    </row>
    <row r="533" spans="2:6">
      <c r="B533" s="11"/>
      <c r="F533" s="11"/>
    </row>
    <row r="534" spans="2:6">
      <c r="B534" s="11"/>
      <c r="F534" s="11"/>
    </row>
    <row r="535" spans="2:6">
      <c r="B535" s="11"/>
      <c r="F535" s="11"/>
    </row>
    <row r="536" spans="2:6">
      <c r="B536" s="11"/>
      <c r="F536" s="11"/>
    </row>
    <row r="537" spans="2:6">
      <c r="B537" s="11"/>
      <c r="F537" s="11"/>
    </row>
    <row r="538" spans="2:6">
      <c r="B538" s="11"/>
      <c r="F538" s="11"/>
    </row>
    <row r="539" spans="2:6">
      <c r="B539" s="11"/>
      <c r="F539" s="11"/>
    </row>
    <row r="540" spans="2:6">
      <c r="B540" s="11"/>
      <c r="F540" s="11"/>
    </row>
    <row r="541" spans="2:6">
      <c r="B541" s="11"/>
      <c r="F541" s="11"/>
    </row>
    <row r="542" spans="2:6">
      <c r="B542" s="11"/>
      <c r="F542" s="11"/>
    </row>
    <row r="543" spans="2:6">
      <c r="B543" s="11"/>
      <c r="F543" s="11"/>
    </row>
    <row r="544" spans="2:6">
      <c r="B544" s="11"/>
      <c r="F544" s="11"/>
    </row>
    <row r="545" spans="2:6">
      <c r="B545" s="11"/>
      <c r="F545" s="11"/>
    </row>
    <row r="546" spans="2:6">
      <c r="B546" s="11"/>
      <c r="F546" s="11"/>
    </row>
    <row r="547" spans="2:6">
      <c r="B547" s="11"/>
      <c r="F547" s="11"/>
    </row>
    <row r="548" spans="2:6">
      <c r="B548" s="11"/>
      <c r="F548" s="11"/>
    </row>
    <row r="549" spans="2:6">
      <c r="B549" s="11"/>
      <c r="F549" s="11"/>
    </row>
    <row r="550" spans="2:6">
      <c r="B550" s="11"/>
      <c r="F550" s="11"/>
    </row>
    <row r="551" spans="2:6">
      <c r="B551" s="11"/>
      <c r="F551" s="11"/>
    </row>
    <row r="552" spans="2:6">
      <c r="B552" s="11"/>
      <c r="F552" s="11"/>
    </row>
    <row r="553" spans="2:6">
      <c r="B553" s="11"/>
      <c r="F553" s="11"/>
    </row>
    <row r="554" spans="2:6">
      <c r="B554" s="11"/>
      <c r="F554" s="11"/>
    </row>
    <row r="555" spans="2:6">
      <c r="B555" s="11"/>
      <c r="F555" s="11"/>
    </row>
    <row r="556" spans="2:6">
      <c r="B556" s="11"/>
      <c r="F556" s="11"/>
    </row>
    <row r="557" spans="2:6">
      <c r="B557" s="11"/>
      <c r="F557" s="11"/>
    </row>
    <row r="558" spans="2:6">
      <c r="B558" s="11"/>
      <c r="F558" s="11"/>
    </row>
    <row r="559" spans="2:6">
      <c r="B559" s="11"/>
      <c r="F559" s="11"/>
    </row>
    <row r="560" spans="2:6">
      <c r="B560" s="11"/>
      <c r="F560" s="11"/>
    </row>
    <row r="561" spans="2:6">
      <c r="B561" s="11"/>
      <c r="F561" s="11"/>
    </row>
    <row r="562" spans="2:6">
      <c r="B562" s="11"/>
      <c r="F562" s="11"/>
    </row>
    <row r="563" spans="2:6">
      <c r="B563" s="11"/>
      <c r="F563" s="11"/>
    </row>
    <row r="564" spans="2:6">
      <c r="B564" s="11"/>
      <c r="F564" s="11"/>
    </row>
    <row r="565" spans="2:6">
      <c r="B565" s="11"/>
      <c r="F565" s="11"/>
    </row>
    <row r="566" spans="2:6">
      <c r="B566" s="11"/>
      <c r="F566" s="11"/>
    </row>
    <row r="567" spans="2:6">
      <c r="B567" s="11"/>
      <c r="F567" s="11"/>
    </row>
    <row r="568" spans="2:6">
      <c r="B568" s="11"/>
      <c r="F568" s="11"/>
    </row>
    <row r="569" spans="2:6">
      <c r="B569" s="11"/>
      <c r="F569" s="11"/>
    </row>
    <row r="570" spans="2:6">
      <c r="B570" s="11"/>
      <c r="F570" s="11"/>
    </row>
    <row r="571" spans="2:6">
      <c r="B571" s="11"/>
      <c r="F571" s="11"/>
    </row>
    <row r="572" spans="2:6">
      <c r="B572" s="11"/>
      <c r="F572" s="11"/>
    </row>
    <row r="573" spans="2:6">
      <c r="B573" s="11"/>
      <c r="F573" s="11"/>
    </row>
    <row r="574" spans="2:6">
      <c r="B574" s="11"/>
      <c r="F574" s="11"/>
    </row>
    <row r="575" spans="2:6">
      <c r="B575" s="11"/>
      <c r="F575" s="11"/>
    </row>
    <row r="576" spans="2:6">
      <c r="B576" s="11"/>
      <c r="F576" s="11"/>
    </row>
    <row r="577" spans="2:6">
      <c r="B577" s="11"/>
      <c r="F577" s="11"/>
    </row>
    <row r="578" spans="2:6">
      <c r="B578" s="11"/>
      <c r="F578" s="11"/>
    </row>
    <row r="579" spans="2:6">
      <c r="B579" s="11"/>
      <c r="F579" s="11"/>
    </row>
    <row r="580" spans="2:6">
      <c r="B580" s="11"/>
      <c r="F580" s="11"/>
    </row>
    <row r="581" spans="2:6">
      <c r="B581" s="11"/>
      <c r="F581" s="11"/>
    </row>
    <row r="582" spans="2:6">
      <c r="B582" s="11"/>
      <c r="F582" s="11"/>
    </row>
    <row r="583" spans="2:6">
      <c r="B583" s="11"/>
      <c r="F583" s="11"/>
    </row>
    <row r="584" spans="2:6">
      <c r="B584" s="11"/>
      <c r="F584" s="11"/>
    </row>
    <row r="585" spans="2:6">
      <c r="B585" s="11"/>
      <c r="F585" s="11"/>
    </row>
    <row r="586" spans="2:6">
      <c r="B586" s="11"/>
      <c r="F586" s="11"/>
    </row>
    <row r="587" spans="2:6">
      <c r="B587" s="11"/>
      <c r="F587" s="11"/>
    </row>
    <row r="588" spans="2:6">
      <c r="B588" s="11"/>
      <c r="F588" s="11"/>
    </row>
    <row r="589" spans="2:6">
      <c r="B589" s="11"/>
      <c r="F589" s="11"/>
    </row>
    <row r="590" spans="2:6">
      <c r="B590" s="11"/>
      <c r="F590" s="11"/>
    </row>
    <row r="591" spans="2:6">
      <c r="B591" s="11"/>
      <c r="F591" s="11"/>
    </row>
    <row r="592" spans="2:6">
      <c r="B592" s="11"/>
      <c r="F592" s="11"/>
    </row>
    <row r="593" spans="2:6">
      <c r="B593" s="11"/>
      <c r="F593" s="11"/>
    </row>
    <row r="594" spans="2:6">
      <c r="B594" s="11"/>
      <c r="F594" s="11"/>
    </row>
    <row r="595" spans="2:6">
      <c r="B595" s="11"/>
      <c r="F595" s="11"/>
    </row>
    <row r="596" spans="2:6">
      <c r="B596" s="11"/>
      <c r="F596" s="11"/>
    </row>
    <row r="597" spans="2:6">
      <c r="B597" s="11"/>
      <c r="F597" s="11"/>
    </row>
    <row r="598" spans="2:6">
      <c r="B598" s="11"/>
      <c r="F598" s="11"/>
    </row>
    <row r="599" spans="2:6">
      <c r="B599" s="11"/>
      <c r="F599" s="11"/>
    </row>
    <row r="600" spans="2:6">
      <c r="B600" s="11"/>
      <c r="F600" s="11"/>
    </row>
    <row r="601" spans="2:6">
      <c r="B601" s="11"/>
      <c r="F601" s="11"/>
    </row>
    <row r="602" spans="2:6">
      <c r="B602" s="11"/>
      <c r="F602" s="11"/>
    </row>
    <row r="603" spans="2:6">
      <c r="B603" s="11"/>
      <c r="F603" s="11"/>
    </row>
    <row r="604" spans="2:6">
      <c r="B604" s="11"/>
      <c r="F604" s="11"/>
    </row>
    <row r="605" spans="2:6">
      <c r="B605" s="11"/>
      <c r="F605" s="11"/>
    </row>
    <row r="606" spans="2:6">
      <c r="B606" s="11"/>
      <c r="F606" s="11"/>
    </row>
    <row r="607" spans="2:6">
      <c r="B607" s="11"/>
      <c r="F607" s="11"/>
    </row>
    <row r="608" spans="2:6">
      <c r="B608" s="11"/>
      <c r="F608" s="11"/>
    </row>
    <row r="609" spans="2:6">
      <c r="B609" s="11"/>
      <c r="F609" s="11"/>
    </row>
    <row r="610" spans="2:6">
      <c r="B610" s="11"/>
      <c r="F610" s="11"/>
    </row>
    <row r="611" spans="2:6">
      <c r="B611" s="11"/>
      <c r="F611" s="11"/>
    </row>
    <row r="612" spans="2:6">
      <c r="B612" s="11"/>
      <c r="F612" s="11"/>
    </row>
    <row r="613" spans="2:6">
      <c r="B613" s="11"/>
      <c r="F613" s="11"/>
    </row>
    <row r="614" spans="2:6">
      <c r="B614" s="11"/>
      <c r="F614" s="11"/>
    </row>
    <row r="615" spans="2:6">
      <c r="B615" s="11"/>
      <c r="F615" s="11"/>
    </row>
    <row r="616" spans="2:6">
      <c r="B616" s="11"/>
      <c r="F616" s="11"/>
    </row>
    <row r="617" spans="2:6">
      <c r="B617" s="11"/>
      <c r="F617" s="11"/>
    </row>
    <row r="618" spans="2:6">
      <c r="B618" s="11"/>
      <c r="F618" s="11"/>
    </row>
    <row r="619" spans="2:6">
      <c r="B619" s="11"/>
      <c r="F619" s="11"/>
    </row>
    <row r="620" spans="2:6">
      <c r="B620" s="11"/>
      <c r="F620" s="11"/>
    </row>
    <row r="621" spans="2:6">
      <c r="B621" s="11"/>
      <c r="F621" s="11"/>
    </row>
    <row r="622" spans="2:6">
      <c r="B622" s="11"/>
      <c r="F622" s="11"/>
    </row>
    <row r="623" spans="2:6">
      <c r="B623" s="11"/>
      <c r="F623" s="11"/>
    </row>
    <row r="624" spans="2:6">
      <c r="B624" s="11"/>
      <c r="F624" s="11"/>
    </row>
    <row r="625" spans="2:6">
      <c r="B625" s="11"/>
      <c r="F625" s="11"/>
    </row>
    <row r="626" spans="2:6">
      <c r="B626" s="11"/>
      <c r="F626" s="11"/>
    </row>
    <row r="627" spans="2:6">
      <c r="B627" s="11"/>
      <c r="F627" s="11"/>
    </row>
    <row r="628" spans="2:6">
      <c r="B628" s="11"/>
      <c r="F628" s="11"/>
    </row>
    <row r="629" spans="2:6">
      <c r="B629" s="11"/>
      <c r="F629" s="11"/>
    </row>
    <row r="630" spans="2:6">
      <c r="B630" s="11"/>
      <c r="F630" s="11"/>
    </row>
    <row r="631" spans="2:6">
      <c r="B631" s="11"/>
      <c r="F631" s="11"/>
    </row>
    <row r="632" spans="2:6">
      <c r="B632" s="11"/>
      <c r="F632" s="11"/>
    </row>
    <row r="633" spans="2:6">
      <c r="B633" s="11"/>
      <c r="F633" s="11"/>
    </row>
    <row r="634" spans="2:6">
      <c r="B634" s="11"/>
      <c r="F634" s="11"/>
    </row>
    <row r="635" spans="2:6">
      <c r="B635" s="11"/>
      <c r="F635" s="11"/>
    </row>
    <row r="636" spans="2:6">
      <c r="B636" s="11"/>
      <c r="F636" s="11"/>
    </row>
    <row r="637" spans="2:6">
      <c r="B637" s="11"/>
      <c r="F637" s="11"/>
    </row>
    <row r="638" spans="2:6">
      <c r="B638" s="11"/>
      <c r="F638" s="11"/>
    </row>
    <row r="639" spans="2:6">
      <c r="B639" s="11"/>
      <c r="F639" s="11"/>
    </row>
    <row r="640" spans="2:6">
      <c r="B640" s="11"/>
      <c r="F640" s="11"/>
    </row>
    <row r="641" spans="2:6">
      <c r="B641" s="11"/>
      <c r="F641" s="11"/>
    </row>
    <row r="642" spans="2:6">
      <c r="B642" s="11"/>
      <c r="F642" s="11"/>
    </row>
    <row r="643" spans="2:6">
      <c r="B643" s="11"/>
      <c r="F643" s="11"/>
    </row>
    <row r="644" spans="2:6">
      <c r="B644" s="11"/>
      <c r="F644" s="11"/>
    </row>
    <row r="645" spans="2:6">
      <c r="B645" s="11"/>
      <c r="F645" s="11"/>
    </row>
    <row r="646" spans="2:6">
      <c r="B646" s="11"/>
      <c r="F646" s="11"/>
    </row>
    <row r="647" spans="2:6">
      <c r="B647" s="11"/>
      <c r="F647" s="11"/>
    </row>
    <row r="648" spans="2:6">
      <c r="B648" s="11"/>
      <c r="F648" s="11"/>
    </row>
    <row r="649" spans="2:6">
      <c r="B649" s="11"/>
      <c r="F649" s="11"/>
    </row>
    <row r="650" spans="2:6">
      <c r="B650" s="11"/>
      <c r="F650" s="11"/>
    </row>
    <row r="651" spans="2:6">
      <c r="B651" s="11"/>
      <c r="F651" s="11"/>
    </row>
    <row r="652" spans="2:6">
      <c r="B652" s="11"/>
      <c r="F652" s="11"/>
    </row>
    <row r="653" spans="2:6">
      <c r="B653" s="11"/>
      <c r="F653" s="11"/>
    </row>
    <row r="654" spans="2:6">
      <c r="B654" s="11"/>
      <c r="F654" s="11"/>
    </row>
    <row r="655" spans="2:6">
      <c r="B655" s="11"/>
      <c r="F655" s="11"/>
    </row>
    <row r="656" spans="2:6">
      <c r="B656" s="11"/>
      <c r="F656" s="11"/>
    </row>
    <row r="657" spans="2:6">
      <c r="B657" s="11"/>
      <c r="F657" s="11"/>
    </row>
    <row r="658" spans="2:6">
      <c r="B658" s="11"/>
      <c r="F658" s="11"/>
    </row>
    <row r="659" spans="2:6">
      <c r="B659" s="11"/>
      <c r="F659" s="11"/>
    </row>
    <row r="660" spans="2:6">
      <c r="B660" s="11"/>
      <c r="F660" s="11"/>
    </row>
    <row r="661" spans="2:6">
      <c r="B661" s="11"/>
      <c r="F661" s="11"/>
    </row>
    <row r="662" spans="2:6">
      <c r="B662" s="11"/>
      <c r="F662" s="11"/>
    </row>
    <row r="663" spans="2:6">
      <c r="B663" s="11"/>
      <c r="F663" s="11"/>
    </row>
    <row r="664" spans="2:6">
      <c r="B664" s="11"/>
      <c r="F664" s="11"/>
    </row>
    <row r="665" spans="2:6">
      <c r="B665" s="11"/>
      <c r="F665" s="11"/>
    </row>
    <row r="666" spans="2:6">
      <c r="B666" s="11"/>
      <c r="F666" s="11"/>
    </row>
    <row r="667" spans="2:6">
      <c r="B667" s="11"/>
      <c r="F667" s="11"/>
    </row>
    <row r="668" spans="2:6">
      <c r="B668" s="11"/>
      <c r="F668" s="11"/>
    </row>
    <row r="669" spans="2:6">
      <c r="B669" s="11"/>
      <c r="F669" s="11"/>
    </row>
    <row r="670" spans="2:6">
      <c r="B670" s="11"/>
      <c r="F670" s="11"/>
    </row>
    <row r="671" spans="2:6">
      <c r="B671" s="11"/>
      <c r="F671" s="11"/>
    </row>
    <row r="672" spans="2:6">
      <c r="B672" s="11"/>
      <c r="F672" s="11"/>
    </row>
    <row r="673" spans="2:6">
      <c r="B673" s="11"/>
      <c r="F673" s="11"/>
    </row>
    <row r="674" spans="2:6">
      <c r="B674" s="11"/>
      <c r="F674" s="11"/>
    </row>
    <row r="675" spans="2:6">
      <c r="B675" s="11"/>
      <c r="F675" s="11"/>
    </row>
    <row r="676" spans="2:6">
      <c r="B676" s="11"/>
      <c r="F676" s="11"/>
    </row>
    <row r="677" spans="2:6">
      <c r="B677" s="11"/>
      <c r="F677" s="11"/>
    </row>
    <row r="678" spans="2:6">
      <c r="B678" s="11"/>
      <c r="F678" s="11"/>
    </row>
    <row r="679" spans="2:6">
      <c r="B679" s="11"/>
      <c r="F679" s="11"/>
    </row>
    <row r="680" spans="2:6">
      <c r="B680" s="11"/>
      <c r="F680" s="11"/>
    </row>
    <row r="681" spans="2:6">
      <c r="B681" s="11"/>
      <c r="F681" s="11"/>
    </row>
    <row r="682" spans="2:6">
      <c r="B682" s="11"/>
      <c r="F682" s="11"/>
    </row>
    <row r="683" spans="2:6">
      <c r="B683" s="11"/>
      <c r="F683" s="11"/>
    </row>
    <row r="684" spans="2:6">
      <c r="B684" s="11"/>
      <c r="F684" s="11"/>
    </row>
    <row r="685" spans="2:6">
      <c r="B685" s="11"/>
      <c r="F685" s="11"/>
    </row>
    <row r="686" spans="2:6">
      <c r="B686" s="11"/>
      <c r="F686" s="11"/>
    </row>
    <row r="687" spans="2:6">
      <c r="B687" s="11"/>
      <c r="F687" s="11"/>
    </row>
    <row r="688" spans="2:6">
      <c r="B688" s="11"/>
      <c r="F688" s="11"/>
    </row>
    <row r="689" spans="2:6">
      <c r="B689" s="11"/>
      <c r="F689" s="11"/>
    </row>
    <row r="690" spans="2:6">
      <c r="B690" s="11"/>
      <c r="F690" s="11"/>
    </row>
    <row r="691" spans="2:6">
      <c r="B691" s="11"/>
      <c r="F691" s="11"/>
    </row>
    <row r="692" spans="2:6">
      <c r="B692" s="11"/>
      <c r="F692" s="11"/>
    </row>
    <row r="693" spans="2:6">
      <c r="B693" s="11"/>
      <c r="F693" s="11"/>
    </row>
    <row r="694" spans="2:6">
      <c r="B694" s="11"/>
      <c r="F694" s="11"/>
    </row>
    <row r="695" spans="2:6">
      <c r="B695" s="11"/>
      <c r="F695" s="11"/>
    </row>
    <row r="696" spans="2:6">
      <c r="B696" s="11"/>
      <c r="F696" s="11"/>
    </row>
    <row r="697" spans="2:6">
      <c r="B697" s="11"/>
      <c r="F697" s="11"/>
    </row>
    <row r="698" spans="2:6">
      <c r="B698" s="11"/>
      <c r="F698" s="11"/>
    </row>
    <row r="699" spans="2:6">
      <c r="B699" s="11"/>
      <c r="F699" s="11"/>
    </row>
    <row r="700" spans="2:6">
      <c r="B700" s="11"/>
      <c r="F700" s="11"/>
    </row>
    <row r="701" spans="2:6">
      <c r="B701" s="11"/>
      <c r="F701" s="11"/>
    </row>
    <row r="702" spans="2:6">
      <c r="B702" s="11"/>
      <c r="F702" s="11"/>
    </row>
    <row r="703" spans="2:6">
      <c r="B703" s="11"/>
      <c r="F703" s="11"/>
    </row>
    <row r="704" spans="2:6">
      <c r="B704" s="11"/>
      <c r="F704" s="11"/>
    </row>
    <row r="705" spans="2:6">
      <c r="B705" s="11"/>
      <c r="F705" s="11"/>
    </row>
    <row r="706" spans="2:6">
      <c r="B706" s="11"/>
      <c r="F706" s="11"/>
    </row>
    <row r="707" spans="2:6">
      <c r="B707" s="11"/>
      <c r="F707" s="11"/>
    </row>
    <row r="708" spans="2:6">
      <c r="B708" s="11"/>
      <c r="F708" s="11"/>
    </row>
    <row r="709" spans="2:6">
      <c r="B709" s="11"/>
      <c r="F709" s="11"/>
    </row>
    <row r="710" spans="2:6">
      <c r="B710" s="11"/>
      <c r="F710" s="11"/>
    </row>
    <row r="711" spans="2:6">
      <c r="B711" s="11"/>
      <c r="F711" s="11"/>
    </row>
    <row r="712" spans="2:6">
      <c r="B712" s="11"/>
      <c r="F712" s="11"/>
    </row>
    <row r="713" spans="2:6">
      <c r="B713" s="11"/>
      <c r="F713" s="11"/>
    </row>
    <row r="714" spans="2:6">
      <c r="B714" s="11"/>
      <c r="F714" s="11"/>
    </row>
    <row r="715" spans="2:6">
      <c r="B715" s="11"/>
      <c r="F715" s="11"/>
    </row>
    <row r="716" spans="2:6">
      <c r="B716" s="11"/>
      <c r="F716" s="11"/>
    </row>
    <row r="717" spans="2:6">
      <c r="B717" s="11"/>
      <c r="F717" s="11"/>
    </row>
    <row r="718" spans="2:6">
      <c r="B718" s="11"/>
      <c r="F718" s="11"/>
    </row>
    <row r="719" spans="2:6">
      <c r="B719" s="11"/>
      <c r="F719" s="11"/>
    </row>
    <row r="720" spans="2:6">
      <c r="B720" s="11"/>
      <c r="F720" s="11"/>
    </row>
    <row r="721" spans="2:6">
      <c r="B721" s="11"/>
      <c r="F721" s="11"/>
    </row>
    <row r="722" spans="2:6">
      <c r="B722" s="11"/>
      <c r="F722" s="11"/>
    </row>
    <row r="723" spans="2:6">
      <c r="B723" s="11"/>
      <c r="F723" s="11"/>
    </row>
    <row r="724" spans="2:6">
      <c r="B724" s="11"/>
      <c r="F724" s="11"/>
    </row>
    <row r="725" spans="2:6">
      <c r="B725" s="11"/>
      <c r="F725" s="11"/>
    </row>
    <row r="726" spans="2:6">
      <c r="B726" s="11"/>
      <c r="F726" s="11"/>
    </row>
    <row r="727" spans="2:6">
      <c r="B727" s="11"/>
      <c r="F727" s="11"/>
    </row>
    <row r="728" spans="2:6">
      <c r="B728" s="11"/>
      <c r="F728" s="11"/>
    </row>
    <row r="729" spans="2:6">
      <c r="B729" s="11"/>
      <c r="F729" s="11"/>
    </row>
    <row r="730" spans="2:6">
      <c r="B730" s="11"/>
      <c r="F730" s="11"/>
    </row>
    <row r="731" spans="2:6">
      <c r="B731" s="11"/>
      <c r="F731" s="11"/>
    </row>
    <row r="732" spans="2:6">
      <c r="B732" s="11"/>
      <c r="F732" s="11"/>
    </row>
    <row r="733" spans="2:6">
      <c r="B733" s="11"/>
      <c r="F733" s="11"/>
    </row>
    <row r="734" spans="2:6">
      <c r="B734" s="11"/>
      <c r="F734" s="11"/>
    </row>
    <row r="735" spans="2:6">
      <c r="B735" s="11"/>
      <c r="F735" s="11"/>
    </row>
    <row r="736" spans="2:6">
      <c r="B736" s="11"/>
      <c r="F736" s="11"/>
    </row>
    <row r="737" spans="2:6">
      <c r="B737" s="11"/>
      <c r="F737" s="11"/>
    </row>
    <row r="738" spans="2:6">
      <c r="B738" s="11"/>
      <c r="F738" s="11"/>
    </row>
    <row r="739" spans="2:6">
      <c r="B739" s="11"/>
      <c r="F739" s="11"/>
    </row>
    <row r="740" spans="2:6">
      <c r="B740" s="11"/>
      <c r="F740" s="11"/>
    </row>
    <row r="741" spans="2:6">
      <c r="B741" s="11"/>
      <c r="F741" s="11"/>
    </row>
    <row r="742" spans="2:6">
      <c r="B742" s="11"/>
      <c r="F742" s="11"/>
    </row>
    <row r="743" spans="2:6">
      <c r="B743" s="11"/>
      <c r="F743" s="11"/>
    </row>
    <row r="744" spans="2:6">
      <c r="B744" s="11"/>
      <c r="F744" s="11"/>
    </row>
    <row r="745" spans="2:6">
      <c r="B745" s="11"/>
      <c r="F745" s="11"/>
    </row>
    <row r="746" spans="2:6">
      <c r="B746" s="11"/>
      <c r="F746" s="11"/>
    </row>
    <row r="747" spans="2:6">
      <c r="B747" s="11"/>
      <c r="F747" s="11"/>
    </row>
    <row r="748" spans="2:6">
      <c r="B748" s="11"/>
      <c r="F748" s="11"/>
    </row>
    <row r="749" spans="2:6">
      <c r="B749" s="11"/>
      <c r="F749" s="11"/>
    </row>
    <row r="750" spans="2:6">
      <c r="B750" s="11"/>
      <c r="F750" s="11"/>
    </row>
    <row r="751" spans="2:6">
      <c r="B751" s="11"/>
      <c r="F751" s="11"/>
    </row>
    <row r="752" spans="2:6">
      <c r="B752" s="11"/>
      <c r="F752" s="11"/>
    </row>
    <row r="753" spans="2:6">
      <c r="B753" s="11"/>
      <c r="F753" s="11"/>
    </row>
    <row r="754" spans="2:6">
      <c r="B754" s="11"/>
      <c r="F754" s="11"/>
    </row>
    <row r="755" spans="2:6">
      <c r="B755" s="11"/>
      <c r="F755" s="11"/>
    </row>
    <row r="756" spans="2:6">
      <c r="B756" s="11"/>
      <c r="F756" s="11"/>
    </row>
    <row r="757" spans="2:6">
      <c r="B757" s="11"/>
      <c r="F757" s="11"/>
    </row>
    <row r="758" spans="2:6">
      <c r="B758" s="11"/>
      <c r="F758" s="11"/>
    </row>
    <row r="759" spans="2:6">
      <c r="B759" s="11"/>
      <c r="F759" s="11"/>
    </row>
    <row r="760" spans="2:6">
      <c r="B760" s="11"/>
      <c r="F760" s="11"/>
    </row>
    <row r="761" spans="2:6">
      <c r="B761" s="11"/>
      <c r="F761" s="11"/>
    </row>
    <row r="762" spans="2:6">
      <c r="B762" s="11"/>
      <c r="F762" s="11"/>
    </row>
    <row r="763" spans="2:6">
      <c r="B763" s="11"/>
      <c r="F763" s="11"/>
    </row>
    <row r="764" spans="2:6">
      <c r="B764" s="11"/>
      <c r="F764" s="11"/>
    </row>
    <row r="765" spans="2:6">
      <c r="B765" s="11"/>
      <c r="F765" s="11"/>
    </row>
    <row r="766" spans="2:6">
      <c r="B766" s="11"/>
      <c r="F766" s="11"/>
    </row>
    <row r="767" spans="2:6">
      <c r="B767" s="11"/>
      <c r="F767" s="11"/>
    </row>
    <row r="768" spans="2:6">
      <c r="B768" s="11"/>
      <c r="F768" s="11"/>
    </row>
    <row r="769" spans="2:6">
      <c r="B769" s="11"/>
      <c r="F769" s="11"/>
    </row>
    <row r="770" spans="2:6">
      <c r="B770" s="11"/>
      <c r="F770" s="11"/>
    </row>
    <row r="771" spans="2:6">
      <c r="B771" s="11"/>
      <c r="F771" s="11"/>
    </row>
    <row r="772" spans="2:6">
      <c r="B772" s="11"/>
      <c r="F772" s="11"/>
    </row>
    <row r="773" spans="2:6">
      <c r="B773" s="11"/>
      <c r="F773" s="11"/>
    </row>
    <row r="774" spans="2:6">
      <c r="B774" s="11"/>
      <c r="F774" s="11"/>
    </row>
    <row r="775" spans="2:6">
      <c r="B775" s="11"/>
      <c r="F775" s="11"/>
    </row>
    <row r="776" spans="2:6">
      <c r="B776" s="11"/>
      <c r="F776" s="11"/>
    </row>
    <row r="777" spans="2:6">
      <c r="B777" s="11"/>
      <c r="F777" s="11"/>
    </row>
    <row r="778" spans="2:6">
      <c r="B778" s="11"/>
      <c r="F778" s="11"/>
    </row>
    <row r="779" spans="2:6">
      <c r="B779" s="11"/>
      <c r="F779" s="11"/>
    </row>
    <row r="780" spans="2:6">
      <c r="B780" s="11"/>
      <c r="F780" s="11"/>
    </row>
    <row r="781" spans="2:6">
      <c r="B781" s="11"/>
      <c r="F781" s="11"/>
    </row>
    <row r="782" spans="2:6">
      <c r="B782" s="11"/>
      <c r="F782" s="11"/>
    </row>
    <row r="783" spans="2:6">
      <c r="B783" s="11"/>
      <c r="F783" s="11"/>
    </row>
    <row r="784" spans="2:6">
      <c r="B784" s="11"/>
      <c r="F784" s="11"/>
    </row>
    <row r="785" spans="2:6">
      <c r="B785" s="11"/>
      <c r="F785" s="11"/>
    </row>
    <row r="786" spans="2:6">
      <c r="B786" s="11"/>
      <c r="F786" s="11"/>
    </row>
    <row r="787" spans="2:6">
      <c r="B787" s="11"/>
      <c r="F787" s="11"/>
    </row>
    <row r="788" spans="2:6">
      <c r="B788" s="11"/>
      <c r="F788" s="11"/>
    </row>
    <row r="789" spans="2:6">
      <c r="B789" s="11"/>
      <c r="F789" s="11"/>
    </row>
    <row r="790" spans="2:6">
      <c r="B790" s="11"/>
      <c r="F790" s="11"/>
    </row>
    <row r="791" spans="2:6">
      <c r="B791" s="11"/>
      <c r="F791" s="11"/>
    </row>
    <row r="792" spans="2:6">
      <c r="B792" s="11"/>
      <c r="F792" s="11"/>
    </row>
    <row r="793" spans="2:6">
      <c r="B793" s="11"/>
      <c r="F793" s="11"/>
    </row>
    <row r="794" spans="2:6">
      <c r="B794" s="11"/>
      <c r="F794" s="11"/>
    </row>
    <row r="795" spans="2:6">
      <c r="B795" s="11"/>
      <c r="F795" s="11"/>
    </row>
    <row r="796" spans="2:6">
      <c r="B796" s="11"/>
      <c r="F796" s="11"/>
    </row>
    <row r="797" spans="2:6">
      <c r="B797" s="11"/>
      <c r="F797" s="11"/>
    </row>
  </sheetData>
  <phoneticPr fontId="8" type="noConversion"/>
  <hyperlinks>
    <hyperlink ref="A3" r:id="rId1" xr:uid="{00000000-0004-0000-0100-000000000000}"/>
    <hyperlink ref="P11" r:id="rId2" display="http://www.konkoly.hu/cgi-bin/IBVS?1028" xr:uid="{00000000-0004-0000-0100-000001000000}"/>
    <hyperlink ref="P81" r:id="rId3" display="http://www.konkoly.hu/cgi-bin/IBVS?1028" xr:uid="{00000000-0004-0000-0100-000002000000}"/>
    <hyperlink ref="P12" r:id="rId4" display="http://www.konkoly.hu/cgi-bin/IBVS?1028" xr:uid="{00000000-0004-0000-0100-000003000000}"/>
    <hyperlink ref="P84" r:id="rId5" display="http://www.bav-astro.de/sfs/BAVM_link.php?BAVMnr=31" xr:uid="{00000000-0004-0000-0100-000004000000}"/>
    <hyperlink ref="P13" r:id="rId6" display="http://www.bav-astro.de/sfs/BAVM_link.php?BAVMnr=36" xr:uid="{00000000-0004-0000-0100-000005000000}"/>
    <hyperlink ref="P14" r:id="rId7" display="http://www.konkoly.hu/cgi-bin/IBVS?3782" xr:uid="{00000000-0004-0000-0100-000006000000}"/>
    <hyperlink ref="P18" r:id="rId8" display="http://www.konkoly.hu/cgi-bin/IBVS?3078" xr:uid="{00000000-0004-0000-0100-000007000000}"/>
    <hyperlink ref="P89" r:id="rId9" display="http://www.konkoly.hu/cgi-bin/IBVS?3552" xr:uid="{00000000-0004-0000-0100-000008000000}"/>
    <hyperlink ref="P90" r:id="rId10" display="http://www.konkoly.hu/cgi-bin/IBVS?3552" xr:uid="{00000000-0004-0000-0100-000009000000}"/>
    <hyperlink ref="P91" r:id="rId11" display="http://www.konkoly.hu/cgi-bin/IBVS?3552" xr:uid="{00000000-0004-0000-0100-00000A000000}"/>
    <hyperlink ref="P92" r:id="rId12" display="http://www.konkoly.hu/cgi-bin/IBVS?3552" xr:uid="{00000000-0004-0000-0100-00000B000000}"/>
    <hyperlink ref="P95" r:id="rId13" display="http://www.konkoly.hu/cgi-bin/IBVS?3552" xr:uid="{00000000-0004-0000-0100-00000C000000}"/>
    <hyperlink ref="P97" r:id="rId14" display="http://www.konkoly.hu/cgi-bin/IBVS?3552" xr:uid="{00000000-0004-0000-0100-00000D000000}"/>
    <hyperlink ref="P19" r:id="rId15" display="http://www.konkoly.hu/cgi-bin/IBVS?5745" xr:uid="{00000000-0004-0000-0100-00000E000000}"/>
    <hyperlink ref="P20" r:id="rId16" display="http://www.konkoly.hu/cgi-bin/IBVS?3782" xr:uid="{00000000-0004-0000-0100-00000F000000}"/>
    <hyperlink ref="P21" r:id="rId17" display="http://www.konkoly.hu/cgi-bin/IBVS?5745" xr:uid="{00000000-0004-0000-0100-000010000000}"/>
    <hyperlink ref="P22" r:id="rId18" display="http://www.konkoly.hu/cgi-bin/IBVS?5745" xr:uid="{00000000-0004-0000-0100-000011000000}"/>
    <hyperlink ref="P24" r:id="rId19" display="http://www.bav-astro.de/sfs/BAVM_link.php?BAVMnr=90" xr:uid="{00000000-0004-0000-0100-000012000000}"/>
    <hyperlink ref="P25" r:id="rId20" display="http://www.bav-astro.de/sfs/BAVM_link.php?BAVMnr=90" xr:uid="{00000000-0004-0000-0100-000013000000}"/>
    <hyperlink ref="P28" r:id="rId21" display="http://www.bav-astro.de/sfs/BAVM_link.php?BAVMnr=132" xr:uid="{00000000-0004-0000-0100-000014000000}"/>
    <hyperlink ref="P29" r:id="rId22" display="http://www.bav-astro.de/sfs/BAVM_link.php?BAVMnr=152" xr:uid="{00000000-0004-0000-0100-000015000000}"/>
    <hyperlink ref="P31" r:id="rId23" display="http://www.konkoly.hu/cgi-bin/IBVS?5694" xr:uid="{00000000-0004-0000-0100-000016000000}"/>
    <hyperlink ref="P32" r:id="rId24" display="http://www.konkoly.hu/cgi-bin/IBVS?5494" xr:uid="{00000000-0004-0000-0100-000017000000}"/>
    <hyperlink ref="P33" r:id="rId25" display="http://www.konkoly.hu/cgi-bin/IBVS?5494" xr:uid="{00000000-0004-0000-0100-000018000000}"/>
    <hyperlink ref="P34" r:id="rId26" display="http://www.konkoly.hu/cgi-bin/IBVS?5694" xr:uid="{00000000-0004-0000-0100-000019000000}"/>
    <hyperlink ref="P35" r:id="rId27" display="http://www.konkoly.hu/cgi-bin/IBVS?5694" xr:uid="{00000000-0004-0000-0100-00001A000000}"/>
    <hyperlink ref="P36" r:id="rId28" display="http://www.bav-astro.de/sfs/BAVM_link.php?BAVMnr=183" xr:uid="{00000000-0004-0000-0100-00001B000000}"/>
    <hyperlink ref="P37" r:id="rId29" display="http://var.astro.cz/oejv/issues/oejv0160.pdf" xr:uid="{00000000-0004-0000-0100-00001C000000}"/>
    <hyperlink ref="P38" r:id="rId30" display="http://www.bav-astro.de/sfs/BAVM_link.php?BAVMnr=232" xr:uid="{00000000-0004-0000-0100-00001D000000}"/>
    <hyperlink ref="P39" r:id="rId31" display="http://www.bav-astro.de/sfs/BAVM_link.php?BAVMnr=232" xr:uid="{00000000-0004-0000-0100-00001E000000}"/>
    <hyperlink ref="P40" r:id="rId32" display="http://www.bav-astro.de/sfs/BAVM_link.php?BAVMnr=234" xr:uid="{00000000-0004-0000-0100-00001F000000}"/>
    <hyperlink ref="P100" r:id="rId33" display="http://www.bav-astro.de/sfs/BAVM_link.php?BAVMnr=241" xr:uid="{00000000-0004-0000-01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2023-08-14T01:47:02Z</dcterms:modified>
</cp:coreProperties>
</file>