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81A2379-0DE5-4FE9-8DA8-11CEFAB74839}" xr6:coauthVersionLast="47" xr6:coauthVersionMax="47" xr10:uidLastSave="{00000000-0000-0000-0000-000000000000}"/>
  <bookViews>
    <workbookView xWindow="14535" yWindow="1035" windowWidth="1327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/>
  <c r="G28" i="1" s="1"/>
  <c r="I28" i="1" s="1"/>
  <c r="Q28" i="1"/>
  <c r="E27" i="1"/>
  <c r="F27" i="1"/>
  <c r="Q25" i="1"/>
  <c r="Q26" i="1"/>
  <c r="Q27" i="1"/>
  <c r="E24" i="1"/>
  <c r="F24" i="1"/>
  <c r="G24" i="1"/>
  <c r="I24" i="1"/>
  <c r="D9" i="1"/>
  <c r="C9" i="1"/>
  <c r="Q22" i="1"/>
  <c r="Q23" i="1"/>
  <c r="Q24" i="1"/>
  <c r="C8" i="1"/>
  <c r="C7" i="1"/>
  <c r="E25" i="1"/>
  <c r="F25" i="1"/>
  <c r="E21" i="1"/>
  <c r="F21" i="1"/>
  <c r="D8" i="1"/>
  <c r="F16" i="1"/>
  <c r="F17" i="1" s="1"/>
  <c r="C17" i="1"/>
  <c r="Q21" i="1"/>
  <c r="G21" i="1"/>
  <c r="H21" i="1"/>
  <c r="E22" i="1"/>
  <c r="F22" i="1"/>
  <c r="G22" i="1"/>
  <c r="E26" i="1"/>
  <c r="F26" i="1"/>
  <c r="G26" i="1"/>
  <c r="I26" i="1"/>
  <c r="G23" i="1"/>
  <c r="K23" i="1"/>
  <c r="G25" i="1"/>
  <c r="I25" i="1"/>
  <c r="G27" i="1"/>
  <c r="I27" i="1"/>
  <c r="E23" i="1"/>
  <c r="F23" i="1"/>
  <c r="I22" i="1"/>
  <c r="C11" i="1"/>
  <c r="C12" i="1"/>
  <c r="O28" i="1" l="1"/>
  <c r="C16" i="1"/>
  <c r="D18" i="1" s="1"/>
  <c r="C15" i="1"/>
  <c r="O23" i="1"/>
  <c r="O22" i="1"/>
  <c r="O27" i="1"/>
  <c r="O25" i="1"/>
  <c r="O21" i="1"/>
  <c r="O26" i="1"/>
  <c r="O24" i="1"/>
  <c r="F18" i="1" l="1"/>
  <c r="F19" i="1" s="1"/>
  <c r="C18" i="1"/>
</calcChain>
</file>

<file path=xl/sharedStrings.xml><?xml version="1.0" encoding="utf-8"?>
<sst xmlns="http://schemas.openxmlformats.org/spreadsheetml/2006/main" count="65" uniqueCount="54">
  <si>
    <t>IBVS 6244</t>
  </si>
  <si>
    <t>OEJV 0181</t>
  </si>
  <si>
    <t>IBVS 6196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</si>
  <si>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</si>
  <si>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</si>
  <si>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</si>
  <si>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</si>
  <si>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</si>
  <si>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</si>
  <si>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</si>
  <si>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</si>
  <si>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</si>
  <si>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</si>
  <si>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</si>
  <si>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</si>
  <si>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</si>
  <si>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</si>
  <si>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</si>
  <si>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</si>
  <si>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</si>
  <si>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</si>
  <si>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</si>
  <si>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</si>
  <si>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</si>
  <si>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</si>
  <si>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</si>
  <si>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</si>
  <si>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</si>
  <si>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</si>
  <si>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</si>
  <si>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</si>
  <si>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</si>
  <si>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</si>
  <si>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</si>
  <si>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</si>
  <si>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</si>
  <si>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</si>
  <si>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</si>
  <si>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</si>
  <si>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</si>
  <si>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</si>
  <si>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</si>
  <si>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</si>
  <si>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</si>
  <si>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</si>
  <si>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DI Cam</t>
  </si>
  <si>
    <t>G4518-1474</t>
  </si>
  <si>
    <t>EA</t>
  </si>
  <si>
    <t>pr_0</t>
  </si>
  <si>
    <t>F8</t>
  </si>
  <si>
    <t>DI Cam / GSC 4518-1474</t>
  </si>
  <si>
    <t>GCVS</t>
  </si>
  <si>
    <t>VSX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</si>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</sst>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9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4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4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5" fillId="0" borderId="5" xfId="0" applyFont="1" applyBorder="1">
      <alignment vertical="top"/>
    </xf>
    <xf numFmtId="0" fontId="16" fillId="24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7" fillId="25" borderId="5" xfId="0" applyFont="1" applyFill="1" applyBorder="1" applyAlignment="1">
      <alignment horizontal="left"/>
    </xf>
    <xf numFmtId="0" fontId="5" fillId="25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0" fillId="25" borderId="5" xfId="0" applyFill="1" applyBorder="1">
      <alignment vertical="top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10" fillId="0" borderId="0" xfId="42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18" fillId="0" borderId="0" xfId="43" applyFont="1"/>
    <xf numFmtId="0" fontId="18" fillId="0" borderId="0" xfId="43" applyFont="1" applyAlignment="1">
      <alignment horizontal="center" wrapText="1"/>
    </xf>
    <xf numFmtId="0" fontId="18" fillId="0" borderId="0" xfId="43" applyFont="1" applyAlignment="1">
      <alignment horizontal="left" wrapText="1"/>
    </xf>
    <xf numFmtId="4" fontId="34" fillId="0" borderId="0" xfId="28" applyFont="1" applyBorder="1"/>
    <xf numFmtId="0" fontId="34" fillId="0" borderId="0" xfId="0" applyFont="1" applyAlignment="1">
      <alignment vertical="center" wrapText="1"/>
    </xf>
    <xf numFmtId="179" fontId="18" fillId="0" borderId="0" xfId="43" applyNumberFormat="1" applyFont="1" applyAlignment="1">
      <alignment horizontal="left" wrapText="1"/>
    </xf>
    <xf numFmtId="179" fontId="34" fillId="0" borderId="0" xfId="0" applyNumberFormat="1" applyFont="1" applyAlignment="1" applyProtection="1">
      <alignment vertical="center" wrapText="1"/>
      <protection locked="0"/>
    </xf>
    <xf numFmtId="179" fontId="0" fillId="0" borderId="0" xfId="0" applyNumberFormat="1" applyAlignment="1">
      <alignment horizontal="left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/>
    <cellStyle name="Currency0" xfId="30"/>
    <cellStyle name="Date" xfId="31"/>
    <cellStyle name="Explanatory Text" xfId="32" builtinId="53" customBuiltin="1"/>
    <cellStyle name="Fixed" xfId="33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DI Cam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30827067669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</c:v>
                </c:pt>
                <c:pt idx="2">
                  <c:v>4526</c:v>
                </c:pt>
                <c:pt idx="3">
                  <c:v>4605</c:v>
                </c:pt>
                <c:pt idx="4">
                  <c:v>4617</c:v>
                </c:pt>
                <c:pt idx="5">
                  <c:v>4628.5</c:v>
                </c:pt>
                <c:pt idx="6">
                  <c:v>4634.5</c:v>
                </c:pt>
                <c:pt idx="7">
                  <c:v>5134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FE-4A9E-99E8-272736A943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</c:v>
                </c:pt>
                <c:pt idx="2">
                  <c:v>4526</c:v>
                </c:pt>
                <c:pt idx="3">
                  <c:v>4605</c:v>
                </c:pt>
                <c:pt idx="4">
                  <c:v>4617</c:v>
                </c:pt>
                <c:pt idx="5">
                  <c:v>4628.5</c:v>
                </c:pt>
                <c:pt idx="6">
                  <c:v>4634.5</c:v>
                </c:pt>
                <c:pt idx="7">
                  <c:v>5134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-0.9897999999957392</c:v>
                </c:pt>
                <c:pt idx="3">
                  <c:v>-0.90649999999732245</c:v>
                </c:pt>
                <c:pt idx="4">
                  <c:v>-0.9055000000007567</c:v>
                </c:pt>
                <c:pt idx="5">
                  <c:v>-0.91274999999586726</c:v>
                </c:pt>
                <c:pt idx="6">
                  <c:v>-0.88994999999704305</c:v>
                </c:pt>
                <c:pt idx="7">
                  <c:v>-0.88239999997313134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FE-4A9E-99E8-272736A943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</c:v>
                </c:pt>
                <c:pt idx="2">
                  <c:v>4526</c:v>
                </c:pt>
                <c:pt idx="3">
                  <c:v>4605</c:v>
                </c:pt>
                <c:pt idx="4">
                  <c:v>4617</c:v>
                </c:pt>
                <c:pt idx="5">
                  <c:v>4628.5</c:v>
                </c:pt>
                <c:pt idx="6">
                  <c:v>4634.5</c:v>
                </c:pt>
                <c:pt idx="7">
                  <c:v>5134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FE-4A9E-99E8-272736A943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</c:v>
                </c:pt>
                <c:pt idx="2">
                  <c:v>4526</c:v>
                </c:pt>
                <c:pt idx="3">
                  <c:v>4605</c:v>
                </c:pt>
                <c:pt idx="4">
                  <c:v>4617</c:v>
                </c:pt>
                <c:pt idx="5">
                  <c:v>4628.5</c:v>
                </c:pt>
                <c:pt idx="6">
                  <c:v>4634.5</c:v>
                </c:pt>
                <c:pt idx="7">
                  <c:v>5134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-0.92580000000452856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FE-4A9E-99E8-272736A943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</c:v>
                </c:pt>
                <c:pt idx="2">
                  <c:v>4526</c:v>
                </c:pt>
                <c:pt idx="3">
                  <c:v>4605</c:v>
                </c:pt>
                <c:pt idx="4">
                  <c:v>4617</c:v>
                </c:pt>
                <c:pt idx="5">
                  <c:v>4628.5</c:v>
                </c:pt>
                <c:pt idx="6">
                  <c:v>4634.5</c:v>
                </c:pt>
                <c:pt idx="7">
                  <c:v>5134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FE-4A9E-99E8-272736A943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</c:v>
                </c:pt>
                <c:pt idx="2">
                  <c:v>4526</c:v>
                </c:pt>
                <c:pt idx="3">
                  <c:v>4605</c:v>
                </c:pt>
                <c:pt idx="4">
                  <c:v>4617</c:v>
                </c:pt>
                <c:pt idx="5">
                  <c:v>4628.5</c:v>
                </c:pt>
                <c:pt idx="6">
                  <c:v>4634.5</c:v>
                </c:pt>
                <c:pt idx="7">
                  <c:v>5134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FE-4A9E-99E8-272736A943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2.7400000000000001E-2</c:v>
                  </c:pt>
                  <c:pt idx="3">
                    <c:v>0.01</c:v>
                  </c:pt>
                  <c:pt idx="4">
                    <c:v>3.3999999999999998E-3</c:v>
                  </c:pt>
                  <c:pt idx="5">
                    <c:v>7.9000000000000008E-3</c:v>
                  </c:pt>
                  <c:pt idx="6">
                    <c:v>2.7000000000000001E-3</c:v>
                  </c:pt>
                  <c:pt idx="7">
                    <c:v>3.3E-3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</c:v>
                </c:pt>
                <c:pt idx="2">
                  <c:v>4526</c:v>
                </c:pt>
                <c:pt idx="3">
                  <c:v>4605</c:v>
                </c:pt>
                <c:pt idx="4">
                  <c:v>4617</c:v>
                </c:pt>
                <c:pt idx="5">
                  <c:v>4628.5</c:v>
                </c:pt>
                <c:pt idx="6">
                  <c:v>4634.5</c:v>
                </c:pt>
                <c:pt idx="7">
                  <c:v>5134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FE-4A9E-99E8-272736A943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</c:v>
                </c:pt>
                <c:pt idx="2">
                  <c:v>4526</c:v>
                </c:pt>
                <c:pt idx="3">
                  <c:v>4605</c:v>
                </c:pt>
                <c:pt idx="4">
                  <c:v>4617</c:v>
                </c:pt>
                <c:pt idx="5">
                  <c:v>4628.5</c:v>
                </c:pt>
                <c:pt idx="6">
                  <c:v>4634.5</c:v>
                </c:pt>
                <c:pt idx="7">
                  <c:v>5134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-1.0815444764614983</c:v>
                </c:pt>
                <c:pt idx="1">
                  <c:v>-0.99152776160580514</c:v>
                </c:pt>
                <c:pt idx="2">
                  <c:v>-0.90978408378153741</c:v>
                </c:pt>
                <c:pt idx="3">
                  <c:v>-0.90678605660042455</c:v>
                </c:pt>
                <c:pt idx="4">
                  <c:v>-0.90633066006658458</c:v>
                </c:pt>
                <c:pt idx="5">
                  <c:v>-0.90589423838832139</c:v>
                </c:pt>
                <c:pt idx="6">
                  <c:v>-0.90566654012140146</c:v>
                </c:pt>
                <c:pt idx="7">
                  <c:v>-0.88671065940031424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FE-4A9E-99E8-272736A9436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2372</c:v>
                </c:pt>
                <c:pt idx="2">
                  <c:v>4526</c:v>
                </c:pt>
                <c:pt idx="3">
                  <c:v>4605</c:v>
                </c:pt>
                <c:pt idx="4">
                  <c:v>4617</c:v>
                </c:pt>
                <c:pt idx="5">
                  <c:v>4628.5</c:v>
                </c:pt>
                <c:pt idx="6">
                  <c:v>4634.5</c:v>
                </c:pt>
                <c:pt idx="7">
                  <c:v>5134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FE-4A9E-99E8-272736A94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059040"/>
        <c:axId val="1"/>
      </c:scatterChart>
      <c:valAx>
        <c:axId val="616059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059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06DD12F-7038-4478-2E37-B589AB5A5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1" ht="20.25" x14ac:dyDescent="0.3">
      <c r="A1" s="1" t="s">
        <v>50</v>
      </c>
      <c r="F1" s="33" t="s">
        <v>45</v>
      </c>
      <c r="G1" s="34">
        <v>2013</v>
      </c>
      <c r="H1" s="35"/>
      <c r="I1" s="36" t="s">
        <v>46</v>
      </c>
      <c r="J1" s="37" t="s">
        <v>45</v>
      </c>
      <c r="K1" s="38">
        <v>4.2842099999999999</v>
      </c>
      <c r="L1" s="39">
        <v>79.420699999999997</v>
      </c>
      <c r="M1" s="40">
        <v>38620.514999999999</v>
      </c>
      <c r="N1" s="41">
        <v>4.1658999999999997</v>
      </c>
      <c r="O1" s="42" t="s">
        <v>47</v>
      </c>
      <c r="P1" s="43">
        <v>7.85</v>
      </c>
      <c r="Q1" s="43">
        <v>8.09</v>
      </c>
      <c r="S1" s="42" t="s">
        <v>49</v>
      </c>
      <c r="U1" s="44" t="s">
        <v>48</v>
      </c>
    </row>
    <row r="2" spans="1:21" x14ac:dyDescent="0.2">
      <c r="A2" t="s">
        <v>27</v>
      </c>
      <c r="B2" t="s">
        <v>47</v>
      </c>
      <c r="C2" s="30"/>
      <c r="D2" s="3"/>
    </row>
    <row r="3" spans="1:21" ht="13.5" thickBot="1" x14ac:dyDescent="0.25"/>
    <row r="4" spans="1:21" ht="14.25" thickTop="1" thickBot="1" x14ac:dyDescent="0.25">
      <c r="A4" s="5" t="s">
        <v>4</v>
      </c>
      <c r="C4" s="27">
        <v>48501.04</v>
      </c>
      <c r="D4" s="28">
        <v>4.1658999999999997</v>
      </c>
    </row>
    <row r="5" spans="1:21" ht="13.5" thickTop="1" x14ac:dyDescent="0.2">
      <c r="A5" s="9" t="s">
        <v>32</v>
      </c>
      <c r="B5" s="10"/>
      <c r="C5" s="11">
        <v>-9.5</v>
      </c>
      <c r="D5" s="10" t="s">
        <v>33</v>
      </c>
      <c r="E5" s="10"/>
    </row>
    <row r="6" spans="1:21" x14ac:dyDescent="0.2">
      <c r="A6" s="5" t="s">
        <v>5</v>
      </c>
    </row>
    <row r="7" spans="1:21" x14ac:dyDescent="0.2">
      <c r="A7" t="s">
        <v>6</v>
      </c>
      <c r="C7" s="8">
        <f>M1</f>
        <v>38620.514999999999</v>
      </c>
      <c r="D7" s="29" t="s">
        <v>52</v>
      </c>
    </row>
    <row r="8" spans="1:21" x14ac:dyDescent="0.2">
      <c r="A8" t="s">
        <v>7</v>
      </c>
      <c r="C8" s="8">
        <f>N1</f>
        <v>4.1658999999999997</v>
      </c>
      <c r="D8" s="29" t="str">
        <f>D7</f>
        <v>VSX</v>
      </c>
    </row>
    <row r="9" spans="1:21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1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21" x14ac:dyDescent="0.2">
      <c r="A11" s="10" t="s">
        <v>19</v>
      </c>
      <c r="B11" s="10"/>
      <c r="C11" s="21">
        <f ca="1">INTERCEPT(INDIRECT($D$9):G992,INDIRECT($C$9):F992)</f>
        <v>-1.0815444764614983</v>
      </c>
      <c r="D11" s="3"/>
      <c r="E11" s="10"/>
    </row>
    <row r="12" spans="1:21" x14ac:dyDescent="0.2">
      <c r="A12" s="10" t="s">
        <v>20</v>
      </c>
      <c r="B12" s="10"/>
      <c r="C12" s="21">
        <f ca="1">SLOPE(INDIRECT($D$9):G992,INDIRECT($C$9):F992)</f>
        <v>3.7949711153327631E-5</v>
      </c>
      <c r="D12" s="3"/>
      <c r="E12" s="10"/>
    </row>
    <row r="13" spans="1:21" x14ac:dyDescent="0.2">
      <c r="A13" s="10" t="s">
        <v>22</v>
      </c>
      <c r="B13" s="10"/>
      <c r="C13" s="3" t="s">
        <v>17</v>
      </c>
    </row>
    <row r="14" spans="1:21" x14ac:dyDescent="0.2">
      <c r="A14" s="10"/>
      <c r="B14" s="10"/>
      <c r="C14" s="10"/>
    </row>
    <row r="15" spans="1:21" x14ac:dyDescent="0.2">
      <c r="A15" s="12" t="s">
        <v>21</v>
      </c>
      <c r="B15" s="10"/>
      <c r="C15" s="13">
        <f ca="1">(C7+C11)+(C8+C12)*INT(MAX(F21:F3533))</f>
        <v>60007.358889340598</v>
      </c>
      <c r="E15" s="14" t="s">
        <v>38</v>
      </c>
      <c r="F15" s="31">
        <v>1</v>
      </c>
    </row>
    <row r="16" spans="1:21" x14ac:dyDescent="0.2">
      <c r="A16" s="16" t="s">
        <v>8</v>
      </c>
      <c r="B16" s="10"/>
      <c r="C16" s="17">
        <f ca="1">+C8+C12</f>
        <v>4.1659379497111528</v>
      </c>
      <c r="E16" s="14" t="s">
        <v>34</v>
      </c>
      <c r="F16" s="32">
        <f ca="1">NOW()+15018.5+$C$5/24</f>
        <v>60170.577220023144</v>
      </c>
    </row>
    <row r="17" spans="1:21" ht="13.5" thickBot="1" x14ac:dyDescent="0.25">
      <c r="A17" s="14" t="s">
        <v>31</v>
      </c>
      <c r="B17" s="10"/>
      <c r="C17" s="10">
        <f>COUNT(C21:C2191)</f>
        <v>8</v>
      </c>
      <c r="E17" s="14" t="s">
        <v>39</v>
      </c>
      <c r="F17" s="15">
        <f ca="1">ROUND(2*(F16-$C$7)/$C$8,0)/2+F15</f>
        <v>5174</v>
      </c>
    </row>
    <row r="18" spans="1:21" ht="14.25" thickTop="1" thickBot="1" x14ac:dyDescent="0.25">
      <c r="A18" s="16" t="s">
        <v>9</v>
      </c>
      <c r="B18" s="10"/>
      <c r="C18" s="19">
        <f ca="1">+C15</f>
        <v>60007.358889340598</v>
      </c>
      <c r="D18" s="20">
        <f ca="1">+C16</f>
        <v>4.1659379497111528</v>
      </c>
      <c r="E18" s="14" t="s">
        <v>40</v>
      </c>
      <c r="F18" s="23">
        <f ca="1">ROUND(2*(F16-$C$15)/$C$16,0)/2+F15</f>
        <v>40</v>
      </c>
    </row>
    <row r="19" spans="1:21" ht="13.5" thickTop="1" x14ac:dyDescent="0.2">
      <c r="E19" s="14" t="s">
        <v>35</v>
      </c>
      <c r="F19" s="18">
        <f ca="1">+$C$15+$C$16*F18-15018.5-$C$5/24</f>
        <v>45155.892240662382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41</v>
      </c>
      <c r="I20" s="7" t="s">
        <v>42</v>
      </c>
      <c r="J20" s="7" t="s">
        <v>43</v>
      </c>
      <c r="K20" s="7" t="s">
        <v>44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52</v>
      </c>
      <c r="C21" s="8">
        <v>38620.514999999999</v>
      </c>
      <c r="D21" s="8" t="s">
        <v>17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-1.0815444764614983</v>
      </c>
      <c r="Q21" s="2">
        <f t="shared" ref="Q21:Q27" si="4">+C21-15018.5</f>
        <v>23602.014999999999</v>
      </c>
    </row>
    <row r="22" spans="1:21" x14ac:dyDescent="0.2">
      <c r="A22" t="s">
        <v>51</v>
      </c>
      <c r="C22" s="8">
        <v>48501.04</v>
      </c>
      <c r="D22" s="8"/>
      <c r="E22">
        <f t="shared" si="0"/>
        <v>2371.7624042823886</v>
      </c>
      <c r="F22">
        <f t="shared" si="1"/>
        <v>2372</v>
      </c>
      <c r="G22">
        <f t="shared" si="2"/>
        <v>-0.9897999999957392</v>
      </c>
      <c r="I22">
        <f>+G22</f>
        <v>-0.9897999999957392</v>
      </c>
      <c r="O22">
        <f t="shared" ca="1" si="3"/>
        <v>-0.99152776160580514</v>
      </c>
      <c r="Q22" s="2">
        <f t="shared" si="4"/>
        <v>33482.54</v>
      </c>
    </row>
    <row r="23" spans="1:21" x14ac:dyDescent="0.2">
      <c r="A23" s="49" t="s">
        <v>2</v>
      </c>
      <c r="B23" s="50" t="s">
        <v>3</v>
      </c>
      <c r="C23" s="51">
        <v>57474.452599999997</v>
      </c>
      <c r="D23" s="51">
        <v>2.7400000000000001E-2</v>
      </c>
      <c r="E23">
        <f t="shared" si="0"/>
        <v>4525.777767109148</v>
      </c>
      <c r="F23">
        <f t="shared" si="1"/>
        <v>4526</v>
      </c>
      <c r="G23">
        <f t="shared" si="2"/>
        <v>-0.92580000000452856</v>
      </c>
      <c r="K23">
        <f>+G23</f>
        <v>-0.92580000000452856</v>
      </c>
      <c r="O23">
        <f t="shared" ca="1" si="3"/>
        <v>-0.90978408378153741</v>
      </c>
      <c r="Q23" s="2">
        <f t="shared" si="4"/>
        <v>42455.952599999997</v>
      </c>
    </row>
    <row r="24" spans="1:21" x14ac:dyDescent="0.2">
      <c r="A24" s="45" t="s">
        <v>1</v>
      </c>
      <c r="B24" s="46" t="s">
        <v>3</v>
      </c>
      <c r="C24" s="47">
        <v>57803.578000000001</v>
      </c>
      <c r="D24" s="48">
        <v>0.01</v>
      </c>
      <c r="E24">
        <f t="shared" si="0"/>
        <v>4604.7823999615939</v>
      </c>
      <c r="F24">
        <f t="shared" si="1"/>
        <v>4605</v>
      </c>
      <c r="G24">
        <f t="shared" si="2"/>
        <v>-0.90649999999732245</v>
      </c>
      <c r="I24">
        <f>+G24</f>
        <v>-0.90649999999732245</v>
      </c>
      <c r="O24">
        <f t="shared" ca="1" si="3"/>
        <v>-0.90678605660042455</v>
      </c>
      <c r="Q24" s="2">
        <f t="shared" si="4"/>
        <v>42785.078000000001</v>
      </c>
    </row>
    <row r="25" spans="1:21" x14ac:dyDescent="0.2">
      <c r="A25" s="52" t="s">
        <v>0</v>
      </c>
      <c r="B25" s="53" t="s">
        <v>3</v>
      </c>
      <c r="C25" s="57">
        <v>57853.569799999997</v>
      </c>
      <c r="D25" s="54">
        <v>3.3999999999999998E-3</v>
      </c>
      <c r="E25">
        <f t="shared" si="0"/>
        <v>4616.7826400057611</v>
      </c>
      <c r="F25">
        <f t="shared" si="1"/>
        <v>4617</v>
      </c>
      <c r="G25">
        <f t="shared" si="2"/>
        <v>-0.9055000000007567</v>
      </c>
      <c r="I25">
        <f>+G25</f>
        <v>-0.9055000000007567</v>
      </c>
      <c r="O25">
        <f t="shared" ca="1" si="3"/>
        <v>-0.90633066006658458</v>
      </c>
      <c r="Q25" s="2">
        <f t="shared" si="4"/>
        <v>42835.069799999997</v>
      </c>
    </row>
    <row r="26" spans="1:21" x14ac:dyDescent="0.2">
      <c r="A26" s="52" t="s">
        <v>0</v>
      </c>
      <c r="B26" s="53" t="s">
        <v>3</v>
      </c>
      <c r="C26" s="57">
        <v>57901.470399999998</v>
      </c>
      <c r="D26" s="54">
        <v>7.9000000000000008E-3</v>
      </c>
      <c r="E26">
        <f t="shared" si="0"/>
        <v>4628.280899685542</v>
      </c>
      <c r="F26">
        <f t="shared" si="1"/>
        <v>4628.5</v>
      </c>
      <c r="G26">
        <f t="shared" si="2"/>
        <v>-0.91274999999586726</v>
      </c>
      <c r="I26">
        <f>+G26</f>
        <v>-0.91274999999586726</v>
      </c>
      <c r="O26">
        <f t="shared" ca="1" si="3"/>
        <v>-0.90589423838832139</v>
      </c>
      <c r="Q26" s="2">
        <f t="shared" si="4"/>
        <v>42882.970399999998</v>
      </c>
    </row>
    <row r="27" spans="1:21" x14ac:dyDescent="0.2">
      <c r="A27" s="52" t="s">
        <v>0</v>
      </c>
      <c r="B27" s="53" t="s">
        <v>3</v>
      </c>
      <c r="C27" s="57">
        <v>57926.488599999997</v>
      </c>
      <c r="D27" s="54">
        <v>2.7000000000000001E-3</v>
      </c>
      <c r="E27">
        <f t="shared" si="0"/>
        <v>4634.2863726925752</v>
      </c>
      <c r="F27">
        <f t="shared" si="1"/>
        <v>4634.5</v>
      </c>
      <c r="G27">
        <f t="shared" si="2"/>
        <v>-0.88994999999704305</v>
      </c>
      <c r="I27">
        <f>+G27</f>
        <v>-0.88994999999704305</v>
      </c>
      <c r="O27">
        <f t="shared" ca="1" si="3"/>
        <v>-0.90566654012140146</v>
      </c>
      <c r="Q27" s="2">
        <f t="shared" si="4"/>
        <v>42907.988599999997</v>
      </c>
    </row>
    <row r="28" spans="1:21" x14ac:dyDescent="0.2">
      <c r="A28" s="55" t="s">
        <v>53</v>
      </c>
      <c r="B28" s="55" t="s">
        <v>3</v>
      </c>
      <c r="C28" s="58">
        <v>60007.363200000022</v>
      </c>
      <c r="D28" s="56">
        <v>3.3E-3</v>
      </c>
      <c r="E28">
        <f t="shared" ref="E28" si="5">+(C28-C$7)/C$8</f>
        <v>5133.7881850260501</v>
      </c>
      <c r="F28">
        <f t="shared" ref="F28" si="6">ROUND(2*E28,0)/2</f>
        <v>5134</v>
      </c>
      <c r="G28">
        <f t="shared" ref="G28" si="7">+C28-(C$7+F28*C$8)</f>
        <v>-0.88239999997313134</v>
      </c>
      <c r="I28">
        <f>+G28</f>
        <v>-0.88239999997313134</v>
      </c>
      <c r="O28">
        <f t="shared" ref="O28" ca="1" si="8">+C$11+C$12*$F28</f>
        <v>-0.88671065940031424</v>
      </c>
      <c r="Q28" s="2">
        <f t="shared" ref="Q28" si="9">+C28-15018.5</f>
        <v>44988.863200000022</v>
      </c>
    </row>
    <row r="29" spans="1:21" x14ac:dyDescent="0.2">
      <c r="C29" s="59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2683" r:id="rId1" display="http://vsolj.cetus-net.org/bulletin.html"/>
    <hyperlink ref="H64639" r:id="rId2" display="http://vsolj.cetus-net.org/bulletin.html"/>
    <hyperlink ref="H64632" r:id="rId3" display="https://www.aavso.org/ejaavso"/>
    <hyperlink ref="AP1490" r:id="rId4" display="http://cdsbib.u-strasbg.fr/cgi-bin/cdsbib?1990RMxAA..21..381G"/>
    <hyperlink ref="AP1487" r:id="rId5" display="http://cdsbib.u-strasbg.fr/cgi-bin/cdsbib?1990RMxAA..21..381G"/>
    <hyperlink ref="AP1489" r:id="rId6" display="http://cdsbib.u-strasbg.fr/cgi-bin/cdsbib?1990RMxAA..21..381G"/>
    <hyperlink ref="AP1465" r:id="rId7" display="http://cdsbib.u-strasbg.fr/cgi-bin/cdsbib?1990RMxAA..21..381G"/>
    <hyperlink ref="I64639" r:id="rId8" display="http://vsolj.cetus-net.org/bulletin.html"/>
    <hyperlink ref="AQ1626" r:id="rId9" display="http://cdsbib.u-strasbg.fr/cgi-bin/cdsbib?1990RMxAA..21..381G"/>
    <hyperlink ref="AQ3270" r:id="rId10" display="http://cdsbib.u-strasbg.fr/cgi-bin/cdsbib?1990RMxAA..21..381G"/>
    <hyperlink ref="AQ1627" r:id="rId11" display="http://cdsbib.u-strasbg.fr/cgi-bin/cdsbib?1990RMxAA..21..381G"/>
    <hyperlink ref="H64636" r:id="rId12" display="https://www.aavso.org/ejaavso"/>
    <hyperlink ref="H2477" r:id="rId13" display="http://vsolj.cetus-net.org/bulletin.html"/>
    <hyperlink ref="AP5715" r:id="rId14" display="http://cdsbib.u-strasbg.fr/cgi-bin/cdsbib?1990RMxAA..21..381G"/>
    <hyperlink ref="AP5718" r:id="rId15" display="http://cdsbib.u-strasbg.fr/cgi-bin/cdsbib?1990RMxAA..21..381G"/>
    <hyperlink ref="AP5716" r:id="rId16" display="http://cdsbib.u-strasbg.fr/cgi-bin/cdsbib?1990RMxAA..21..381G"/>
    <hyperlink ref="AP5694" r:id="rId17" display="http://cdsbib.u-strasbg.fr/cgi-bin/cdsbib?1990RMxAA..21..381G"/>
    <hyperlink ref="I2477" r:id="rId18" display="http://vsolj.cetus-net.org/bulletin.html"/>
    <hyperlink ref="AQ5828" r:id="rId19" display="http://cdsbib.u-strasbg.fr/cgi-bin/cdsbib?1990RMxAA..21..381G"/>
    <hyperlink ref="AQ380" r:id="rId20" display="http://cdsbib.u-strasbg.fr/cgi-bin/cdsbib?1990RMxAA..21..381G"/>
    <hyperlink ref="AQ5829" r:id="rId21" display="http://cdsbib.u-strasbg.fr/cgi-bin/cdsbib?1990RMxAA..21..381G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2023-08-14T01:51:11Z</dcterms:modified>
</cp:coreProperties>
</file>