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C2273FA-402C-4445-89BA-5828CD584CA6}" xr6:coauthVersionLast="47" xr6:coauthVersionMax="47" xr10:uidLastSave="{00000000-0000-0000-0000-000000000000}"/>
  <bookViews>
    <workbookView xWindow="14805" yWindow="495" windowWidth="13275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6" i="1" l="1"/>
  <c r="F66" i="1" s="1"/>
  <c r="G66" i="1" s="1"/>
  <c r="K66" i="1" s="1"/>
  <c r="Q66" i="1"/>
  <c r="E67" i="1"/>
  <c r="F67" i="1"/>
  <c r="G67" i="1" s="1"/>
  <c r="K67" i="1" s="1"/>
  <c r="Q67" i="1"/>
  <c r="E65" i="1"/>
  <c r="F65" i="1" s="1"/>
  <c r="G65" i="1" s="1"/>
  <c r="K65" i="1" s="1"/>
  <c r="Q65" i="1"/>
  <c r="Q64" i="1"/>
  <c r="E62" i="1"/>
  <c r="F62" i="1"/>
  <c r="G62" i="1"/>
  <c r="K62" i="1"/>
  <c r="E63" i="1"/>
  <c r="F63" i="1"/>
  <c r="G63" i="1"/>
  <c r="K63" i="1"/>
  <c r="E64" i="1"/>
  <c r="F64" i="1"/>
  <c r="G64" i="1"/>
  <c r="K64" i="1"/>
  <c r="D9" i="1"/>
  <c r="C9" i="1"/>
  <c r="Q63" i="1"/>
  <c r="Q62" i="1"/>
  <c r="E56" i="1"/>
  <c r="F56" i="1"/>
  <c r="G56" i="1"/>
  <c r="K56" i="1"/>
  <c r="E59" i="1"/>
  <c r="F59" i="1"/>
  <c r="G59" i="1"/>
  <c r="K59" i="1"/>
  <c r="E58" i="1"/>
  <c r="F58" i="1"/>
  <c r="G58" i="1"/>
  <c r="K58" i="1"/>
  <c r="E55" i="1"/>
  <c r="F55" i="1"/>
  <c r="G55" i="1"/>
  <c r="K55" i="1"/>
  <c r="E61" i="1"/>
  <c r="F61" i="1"/>
  <c r="G61" i="1"/>
  <c r="I61" i="1"/>
  <c r="E60" i="1"/>
  <c r="F60" i="1"/>
  <c r="G60" i="1"/>
  <c r="I60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J47" i="1"/>
  <c r="E48" i="1"/>
  <c r="F48" i="1"/>
  <c r="G48" i="1"/>
  <c r="J48" i="1"/>
  <c r="E49" i="1"/>
  <c r="F49" i="1"/>
  <c r="G49" i="1"/>
  <c r="K49" i="1"/>
  <c r="E50" i="1"/>
  <c r="F50" i="1"/>
  <c r="G50" i="1"/>
  <c r="I50" i="1"/>
  <c r="E51" i="1"/>
  <c r="F51" i="1"/>
  <c r="G51" i="1"/>
  <c r="J51" i="1"/>
  <c r="E52" i="1"/>
  <c r="F52" i="1"/>
  <c r="G52" i="1"/>
  <c r="J52" i="1"/>
  <c r="E53" i="1"/>
  <c r="F53" i="1"/>
  <c r="G53" i="1"/>
  <c r="J53" i="1"/>
  <c r="E54" i="1"/>
  <c r="F54" i="1"/>
  <c r="G54" i="1"/>
  <c r="J54" i="1"/>
  <c r="E57" i="1"/>
  <c r="F57" i="1"/>
  <c r="G57" i="1"/>
  <c r="K57" i="1"/>
  <c r="Q59" i="1"/>
  <c r="Q58" i="1"/>
  <c r="Q55" i="1"/>
  <c r="Q61" i="1"/>
  <c r="Q60" i="1"/>
  <c r="Q56" i="1"/>
  <c r="U56" i="1"/>
  <c r="E21" i="1"/>
  <c r="F21" i="1"/>
  <c r="G21" i="1"/>
  <c r="I21" i="1"/>
  <c r="E22" i="1"/>
  <c r="F22" i="1"/>
  <c r="G22" i="1"/>
  <c r="I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J37" i="1"/>
  <c r="E38" i="1"/>
  <c r="F38" i="1"/>
  <c r="G38" i="1"/>
  <c r="K38" i="1"/>
  <c r="E39" i="1"/>
  <c r="F39" i="1"/>
  <c r="G39" i="1"/>
  <c r="J39" i="1"/>
  <c r="Q57" i="1"/>
  <c r="K43" i="1"/>
  <c r="Q21" i="1"/>
  <c r="Q22" i="1"/>
  <c r="Q50" i="1"/>
  <c r="G41" i="2"/>
  <c r="C41" i="2"/>
  <c r="E41" i="2"/>
  <c r="G40" i="2"/>
  <c r="C40" i="2"/>
  <c r="E40" i="2"/>
  <c r="G39" i="2"/>
  <c r="C39" i="2"/>
  <c r="E39" i="2"/>
  <c r="G38" i="2"/>
  <c r="C38" i="2"/>
  <c r="E38" i="2"/>
  <c r="G45" i="2"/>
  <c r="C45" i="2"/>
  <c r="E45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44" i="2"/>
  <c r="C44" i="2"/>
  <c r="E4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43" i="2"/>
  <c r="C43" i="2"/>
  <c r="E43" i="2"/>
  <c r="G42" i="2"/>
  <c r="C42" i="2"/>
  <c r="E42" i="2"/>
  <c r="G11" i="2"/>
  <c r="C11" i="2"/>
  <c r="E11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45" i="2"/>
  <c r="D45" i="2"/>
  <c r="B45" i="2"/>
  <c r="A45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44" i="2"/>
  <c r="B44" i="2"/>
  <c r="D44" i="2"/>
  <c r="A4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43" i="2"/>
  <c r="D43" i="2"/>
  <c r="B43" i="2"/>
  <c r="A43" i="2"/>
  <c r="H42" i="2"/>
  <c r="B42" i="2"/>
  <c r="D42" i="2"/>
  <c r="A42" i="2"/>
  <c r="H11" i="2"/>
  <c r="D11" i="2"/>
  <c r="B11" i="2"/>
  <c r="A11" i="2"/>
  <c r="Q51" i="1"/>
  <c r="Q52" i="1"/>
  <c r="Q53" i="1"/>
  <c r="Q54" i="1"/>
  <c r="Q45" i="1"/>
  <c r="Q47" i="1"/>
  <c r="Q48" i="1"/>
  <c r="Q44" i="1"/>
  <c r="Q46" i="1"/>
  <c r="Q49" i="1"/>
  <c r="Q39" i="1"/>
  <c r="F16" i="1"/>
  <c r="F17" i="1" s="1"/>
  <c r="C17" i="1"/>
  <c r="Q41" i="1"/>
  <c r="Q42" i="1"/>
  <c r="Q43" i="1"/>
  <c r="Q38" i="1"/>
  <c r="Q40" i="1"/>
  <c r="Q37" i="1"/>
  <c r="Q36" i="1"/>
  <c r="Q35" i="1"/>
  <c r="Q34" i="1"/>
  <c r="Q23" i="1"/>
  <c r="Q24" i="1"/>
  <c r="Q25" i="1"/>
  <c r="Q26" i="1"/>
  <c r="Q28" i="1"/>
  <c r="Q29" i="1"/>
  <c r="Q30" i="1"/>
  <c r="Q31" i="1"/>
  <c r="Q32" i="1"/>
  <c r="Q33" i="1"/>
  <c r="Q27" i="1"/>
  <c r="C12" i="1"/>
  <c r="C11" i="1"/>
  <c r="O67" i="1" l="1"/>
  <c r="O66" i="1"/>
  <c r="O65" i="1"/>
  <c r="O58" i="1"/>
  <c r="O29" i="1"/>
  <c r="O25" i="1"/>
  <c r="O44" i="1"/>
  <c r="O43" i="1"/>
  <c r="O46" i="1"/>
  <c r="O33" i="1"/>
  <c r="O50" i="1"/>
  <c r="O49" i="1"/>
  <c r="O30" i="1"/>
  <c r="O21" i="1"/>
  <c r="O47" i="1"/>
  <c r="O54" i="1"/>
  <c r="O34" i="1"/>
  <c r="O60" i="1"/>
  <c r="O28" i="1"/>
  <c r="O64" i="1"/>
  <c r="O62" i="1"/>
  <c r="O55" i="1"/>
  <c r="C15" i="1"/>
  <c r="O45" i="1"/>
  <c r="O32" i="1"/>
  <c r="O27" i="1"/>
  <c r="O63" i="1"/>
  <c r="O56" i="1"/>
  <c r="O53" i="1"/>
  <c r="O38" i="1"/>
  <c r="O48" i="1"/>
  <c r="O36" i="1"/>
  <c r="O41" i="1"/>
  <c r="O40" i="1"/>
  <c r="O37" i="1"/>
  <c r="O61" i="1"/>
  <c r="O42" i="1"/>
  <c r="O23" i="1"/>
  <c r="O26" i="1"/>
  <c r="O59" i="1"/>
  <c r="O51" i="1"/>
  <c r="O31" i="1"/>
  <c r="O22" i="1"/>
  <c r="O52" i="1"/>
  <c r="O39" i="1"/>
  <c r="O57" i="1"/>
  <c r="O35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<sst xmlns="http://schemas.openxmlformats.org/spreadsheetml/2006/main" count="437" uniqueCount="221">
  <si>
    <t>IBVS 6196</t>
  </si>
  <si>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</si>
  <si>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</si>
  <si>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</si>
  <si>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</si>
  <si>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</si>
  <si>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</si>
  <si>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</si>
  <si>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</si>
  <si>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</si>
  <si>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</si>
  <si>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</si>
  <si>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</si>
  <si>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</si>
  <si>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</si>
  <si>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</si>
  <si>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</si>
  <si>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</si>
  <si>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</si>
  <si>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</si>
  <si>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</si>
  <si>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</si>
  <si>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</si>
  <si>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</si>
  <si>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</si>
  <si>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</si>
  <si>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</si>
  <si>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</si>
  <si>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</si>
  <si>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IBVS 5341</t>
  </si>
  <si>
    <t>II</t>
  </si>
  <si>
    <t>IBVS 5623</t>
  </si>
  <si>
    <t>I</t>
  </si>
  <si>
    <t>IBVS</t>
  </si>
  <si>
    <t>not avail.</t>
  </si>
  <si>
    <t>IBVS 5200</t>
  </si>
  <si>
    <t>DN Cam / GSC 4337-0258</t>
  </si>
  <si>
    <t>EW</t>
  </si>
  <si>
    <t># of data points:</t>
  </si>
  <si>
    <t>IBVS 5668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</si>
  <si>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</si>
  <si>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</si>
  <si>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</si>
  <si>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</si>
  <si>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</si>
  <si>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</si>
  <si>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5820</t>
  </si>
  <si>
    <t>IBVS 5875</t>
  </si>
  <si>
    <t>IBVS 5898</t>
  </si>
  <si>
    <t>IBVS 5938</t>
  </si>
  <si>
    <t>IBVS 5980</t>
  </si>
  <si>
    <t>Add cycle</t>
  </si>
  <si>
    <t>Old Cycle</t>
  </si>
  <si>
    <t>IBVS 5918</t>
  </si>
  <si>
    <t>.0014</t>
  </si>
  <si>
    <t>IBVS 6044</t>
  </si>
  <si>
    <t>OEJV 0160</t>
  </si>
  <si>
    <t>IBVS 6070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</si>
  <si>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</si>
  <si>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</si>
  <si>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</si>
  <si>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</si>
  <si>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</si>
  <si>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</si>
  <si>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</si>
  <si>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</si>
  <si>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</si>
  <si>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</si>
  <si>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</si>
  <si>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</si>
  <si>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</si>
  <si>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2448500.488 </t>
  </si>
  <si>
    <t> 31.08.1991 23:42 </t>
  </si>
  <si>
    <t> 0.010 </t>
  </si>
  <si>
    <t>E </t>
  </si>
  <si>
    <t>?</t>
  </si>
  <si>
    <t> Hipparcos </t>
  </si>
  <si>
    <t>IBVS 5200 </t>
  </si>
  <si>
    <t>2451628.364 </t>
  </si>
  <si>
    <t> 24.03.2000 20:44 </t>
  </si>
  <si>
    <t> -0.008 </t>
  </si>
  <si>
    <t>V </t>
  </si>
  <si>
    <t> K.Tikkanen </t>
  </si>
  <si>
    <t> BBS 124 </t>
  </si>
  <si>
    <t>2451630.619 </t>
  </si>
  <si>
    <t> 27.03.2000 02:51 </t>
  </si>
  <si>
    <t> 0.004 </t>
  </si>
  <si>
    <t>2452156.5825 </t>
  </si>
  <si>
    <t> 04.09.2001 01:58 </t>
  </si>
  <si>
    <t> 0.0011 </t>
  </si>
  <si>
    <t> M.Vanko &amp; T.Pribulla </t>
  </si>
  <si>
    <t>2452186.4815 </t>
  </si>
  <si>
    <t> 03.10.2001 23:33 </t>
  </si>
  <si>
    <t> 0.0015 </t>
  </si>
  <si>
    <t>2452216.3785 </t>
  </si>
  <si>
    <t> 02.11.2001 21:05 </t>
  </si>
  <si>
    <t> -0.0002 </t>
  </si>
  <si>
    <t>2452216.6283 </t>
  </si>
  <si>
    <t> 03.11.2001 03:04 </t>
  </si>
  <si>
    <t> 0.0005 </t>
  </si>
  <si>
    <t>2452247.5230 </t>
  </si>
  <si>
    <t> 04.12.2001 00:33 </t>
  </si>
  <si>
    <t> -0.0001 </t>
  </si>
  <si>
    <t> T.Pribulla et al. </t>
  </si>
  <si>
    <t>IBVS 5341 </t>
  </si>
  <si>
    <t>2452568.4322 </t>
  </si>
  <si>
    <t> 20.10.2002 22:22 </t>
  </si>
  <si>
    <t> -0.0028 </t>
  </si>
  <si>
    <t>2452644.4279 </t>
  </si>
  <si>
    <t> 04.01.2003 22:16 </t>
  </si>
  <si>
    <t> 0.0006 </t>
  </si>
  <si>
    <t> M.Drozdz et al. </t>
  </si>
  <si>
    <t>IBVS 5623 </t>
  </si>
  <si>
    <t>2452644.6770 </t>
  </si>
  <si>
    <t> 05.01.2003 04:14 </t>
  </si>
  <si>
    <t>2452645.1754 </t>
  </si>
  <si>
    <t> 05.01.2003 16:12 </t>
  </si>
  <si>
    <t>2452645.4229 </t>
  </si>
  <si>
    <t> 05.01.2003 22:08 </t>
  </si>
  <si>
    <t> -0.0010 </t>
  </si>
  <si>
    <t>2452645.6727 </t>
  </si>
  <si>
    <t> 06.01.2003 04:08 </t>
  </si>
  <si>
    <t> -0.0004 </t>
  </si>
  <si>
    <t>2452896.5715 </t>
  </si>
  <si>
    <t> 14.09.2003 01:42 </t>
  </si>
  <si>
    <t> -0.0009 </t>
  </si>
  <si>
    <t>IBVS 5668 </t>
  </si>
  <si>
    <t>2454352.887 </t>
  </si>
  <si>
    <t> 09.09.2007 09:17 </t>
  </si>
  <si>
    <t> 0.002 </t>
  </si>
  <si>
    <t>C </t>
  </si>
  <si>
    <t>B</t>
  </si>
  <si>
    <t> R.Nelson </t>
  </si>
  <si>
    <t>IBVS 5820 </t>
  </si>
  <si>
    <t>2454729.8559 </t>
  </si>
  <si>
    <t> 20.09.2008 08:32 </t>
  </si>
  <si>
    <t>IBVS 5875 </t>
  </si>
  <si>
    <t>2454753.2766 </t>
  </si>
  <si>
    <t> 13.10.2008 18:38 </t>
  </si>
  <si>
    <t> -0.0003 </t>
  </si>
  <si>
    <t> S.Parimucha et al. </t>
  </si>
  <si>
    <t>IBVS 5898 </t>
  </si>
  <si>
    <t>2454867.6387 </t>
  </si>
  <si>
    <t> 05.02.2009 03:19 </t>
  </si>
  <si>
    <t> -0.0005 </t>
  </si>
  <si>
    <t> S.Dvorak </t>
  </si>
  <si>
    <t>IBVS 5938 </t>
  </si>
  <si>
    <t>2454881.3423 </t>
  </si>
  <si>
    <t> 18.02.2009 20:12 </t>
  </si>
  <si>
    <t>o</t>
  </si>
  <si>
    <t> H.Jungbluth </t>
  </si>
  <si>
    <t>BAVM 209 </t>
  </si>
  <si>
    <t>2454886.5728 </t>
  </si>
  <si>
    <t> 24.02.2009 01:44 </t>
  </si>
  <si>
    <t> -0.0022 </t>
  </si>
  <si>
    <t>2455416.5280 </t>
  </si>
  <si>
    <t> 08.08.2010 00:40 </t>
  </si>
  <si>
    <t>R</t>
  </si>
  <si>
    <t>IBVS 5980 </t>
  </si>
  <si>
    <t>2455462.3723 </t>
  </si>
  <si>
    <t> 22.09.2010 20:56 </t>
  </si>
  <si>
    <t>2455462.6213 </t>
  </si>
  <si>
    <t> 23.09.2010 02:54 </t>
  </si>
  <si>
    <t>2455794.4968 </t>
  </si>
  <si>
    <t> 20.08.2011 23:55 </t>
  </si>
  <si>
    <t> 0.0003 </t>
  </si>
  <si>
    <t>IBVS 6044 </t>
  </si>
  <si>
    <t>2455879.45907 </t>
  </si>
  <si>
    <t> 13.11.2011 23:01 </t>
  </si>
  <si>
    <t> 0.00065 </t>
  </si>
  <si>
    <t> F.Scaggiante </t>
  </si>
  <si>
    <t>OEJV 0160 </t>
  </si>
  <si>
    <t>2456150.5401 </t>
  </si>
  <si>
    <t> 11.08.2012 00:57 </t>
  </si>
  <si>
    <t> 0.0008 </t>
  </si>
  <si>
    <t>2456167.4844 </t>
  </si>
  <si>
    <t> 27.08.2012 23:37 </t>
  </si>
  <si>
    <t> 0.0026 </t>
  </si>
  <si>
    <t>-I</t>
  </si>
  <si>
    <t> F.Agerer </t>
  </si>
  <si>
    <t>BAVM 231 </t>
  </si>
  <si>
    <t>2456188.4104 </t>
  </si>
  <si>
    <t> 17.09.2012 21:50 </t>
  </si>
  <si>
    <t>7401</t>
  </si>
  <si>
    <t>2456199.3753 </t>
  </si>
  <si>
    <t> 28.09.2012 21:00 </t>
  </si>
  <si>
    <t>7423</t>
  </si>
  <si>
    <t> 0.0016 </t>
  </si>
  <si>
    <t>2456623.440 </t>
  </si>
  <si>
    <t> 26.11.2013 22:33 </t>
  </si>
  <si>
    <t>8274</t>
  </si>
  <si>
    <t> A.Paschke </t>
  </si>
  <si>
    <t>OEJV 0162 </t>
  </si>
  <si>
    <t>2456713.3816 </t>
  </si>
  <si>
    <t> 24.02.2014 21:09 </t>
  </si>
  <si>
    <t>8454.5</t>
  </si>
  <si>
    <t> 0.0007 </t>
  </si>
  <si>
    <t>BAVM 238 </t>
  </si>
  <si>
    <t>2456713.6321 </t>
  </si>
  <si>
    <t> 25.02.2014 03:10 </t>
  </si>
  <si>
    <t>8455</t>
  </si>
  <si>
    <t> 0.0021 </t>
  </si>
  <si>
    <t>2456950.3295 </t>
  </si>
  <si>
    <t> 19.10.2014 19:54 </t>
  </si>
  <si>
    <t>8930</t>
  </si>
  <si>
    <t> 0.0020 </t>
  </si>
  <si>
    <t>BAVM 239 </t>
  </si>
  <si>
    <t>2456950.5803 </t>
  </si>
  <si>
    <t> 20.10.2014 01:55 </t>
  </si>
  <si>
    <t>8930.5</t>
  </si>
  <si>
    <t> 0.0037 </t>
  </si>
  <si>
    <t>OEJV 0162</t>
  </si>
  <si>
    <t>IBVS 6167</t>
  </si>
  <si>
    <t>IBVS 6157</t>
  </si>
  <si>
    <t>BAD?</t>
  </si>
  <si>
    <t>OEJV 0179</t>
  </si>
  <si>
    <t>JAVSO..47..263</t>
  </si>
  <si>
    <t>OEJV 0211</t>
  </si>
  <si>
    <t>VSB 069</t>
  </si>
  <si>
    <t>VSB, 91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</si>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</sst>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0"/>
    <numFmt numFmtId="166" formatCode="0.000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9" fillId="0" borderId="0"/>
    <xf numFmtId="0" fontId="9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  <xf numFmtId="43" fontId="38" fillId="0" borderId="0" applyFont="0" applyFill="0" applyBorder="0" applyAlignment="0" applyProtection="0"/>
  </cellStyleXfs>
  <cellXfs count="8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/>
    <xf numFmtId="0" fontId="10" fillId="0" borderId="0" xfId="0" quotePrefix="1" applyFont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1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8" fillId="24" borderId="18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11" fillId="0" borderId="0" xfId="42" applyFont="1" applyAlignment="1">
      <alignment horizontal="left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5" fillId="0" borderId="0" xfId="0" applyFont="1">
      <alignment vertical="top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  <xf numFmtId="43" fontId="37" fillId="0" borderId="0" xfId="49" applyFont="1" applyBorder="1"/>
    <xf numFmtId="166" fontId="37" fillId="0" borderId="0" xfId="0" applyNumberFormat="1" applyFont="1" applyAlignment="1" applyProtection="1">
      <alignment vertical="center" wrapText="1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Cam - O-C Diagr.</a:t>
            </a:r>
          </a:p>
        </c:rich>
      </c:tx>
      <c:layout>
        <c:manualLayout>
          <c:xMode val="edge"/>
          <c:yMode val="edge"/>
          <c:x val="0.3715673828332040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Active!$D$21:$D$375</c:f>
                <c:numCache>
                  <c:formatCode>General</c:formatCode>
                  <c:ptCount val="355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  <c:pt idx="36">
                    <c:v>8.0000000000000004E-4</c:v>
                  </c:pt>
                  <c:pt idx="37">
                    <c:v>2.3999999999999998E-3</c:v>
                  </c:pt>
                  <c:pt idx="38">
                    <c:v>5.9999999999999995E-4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0</c:v>
                  </c:pt>
                  <c:pt idx="45">
                    <c:v>8.8999999999999999E-3</c:v>
                  </c:pt>
                  <c:pt idx="46">
                    <c:v>4.1999999999999997E-3</c:v>
                  </c:pt>
                </c:numCache>
              </c:numRef>
            </c:plus>
            <c:minus>
              <c:numRef>
                <c:f>Active!$D$21:$D$375</c:f>
                <c:numCache>
                  <c:formatCode>General</c:formatCode>
                  <c:ptCount val="355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  <c:pt idx="36">
                    <c:v>8.0000000000000004E-4</c:v>
                  </c:pt>
                  <c:pt idx="37">
                    <c:v>2.3999999999999998E-3</c:v>
                  </c:pt>
                  <c:pt idx="38">
                    <c:v>5.9999999999999995E-4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0</c:v>
                  </c:pt>
                  <c:pt idx="45">
                    <c:v>8.8999999999999999E-3</c:v>
                  </c:pt>
                  <c:pt idx="4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50-4F3B-A6D2-2E720A89ED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  <c:pt idx="26">
                    <c:v>3.8E-3</c:v>
                  </c:pt>
                  <c:pt idx="27">
                    <c:v>7.6E-3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8.0000000000000004E-4</c:v>
                  </c:pt>
                  <c:pt idx="31">
                    <c:v>1.1000000000000001E-3</c:v>
                  </c:pt>
                  <c:pt idx="32">
                    <c:v>5.4000000000000003E-3</c:v>
                  </c:pt>
                  <c:pt idx="33">
                    <c:v>4.7000000000000002E-3</c:v>
                  </c:pt>
                  <c:pt idx="34">
                    <c:v>2.0000000000000001E-4</c:v>
                  </c:pt>
                  <c:pt idx="35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-1.0053999998490326E-2</c:v>
                </c:pt>
                <c:pt idx="1">
                  <c:v>2.5550499995006248E-3</c:v>
                </c:pt>
                <c:pt idx="29">
                  <c:v>1.5527600000496022E-2</c:v>
                </c:pt>
                <c:pt idx="39">
                  <c:v>1.5832850003789645E-2</c:v>
                </c:pt>
                <c:pt idx="40">
                  <c:v>1.8678299995372072E-2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50-4F3B-A6D2-2E720A89ED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6.9999999999999999E-4</c:v>
                  </c:pt>
                  <c:pt idx="9">
                    <c:v>2.0000000000000001E-4</c:v>
                  </c:pt>
                  <c:pt idx="10">
                    <c:v>6.9999999999999999E-4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3.0000000000000001E-3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0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2">
                  <c:v>7.9999999434221536E-4</c:v>
                </c:pt>
                <c:pt idx="3">
                  <c:v>1.2540000025182962E-3</c:v>
                </c:pt>
                <c:pt idx="4">
                  <c:v>-2.9200000426499173E-4</c:v>
                </c:pt>
                <c:pt idx="5">
                  <c:v>3.5344999196240678E-4</c:v>
                </c:pt>
                <c:pt idx="6">
                  <c:v>-1.1074999929405749E-4</c:v>
                </c:pt>
                <c:pt idx="7">
                  <c:v>-1.9711499990080483E-3</c:v>
                </c:pt>
                <c:pt idx="8">
                  <c:v>1.5911000009509735E-3</c:v>
                </c:pt>
                <c:pt idx="9">
                  <c:v>1.5365500003099442E-3</c:v>
                </c:pt>
                <c:pt idx="10">
                  <c:v>1.6274500012514181E-3</c:v>
                </c:pt>
                <c:pt idx="11">
                  <c:v>-2.7100002625957131E-5</c:v>
                </c:pt>
                <c:pt idx="12">
                  <c:v>6.18350000877399E-4</c:v>
                </c:pt>
                <c:pt idx="16">
                  <c:v>6.1798999959137291E-3</c:v>
                </c:pt>
                <c:pt idx="18">
                  <c:v>6.4411999919684604E-3</c:v>
                </c:pt>
                <c:pt idx="26">
                  <c:v>1.2754099996527657E-2</c:v>
                </c:pt>
                <c:pt idx="27">
                  <c:v>9.7718999968492426E-3</c:v>
                </c:pt>
                <c:pt idx="30">
                  <c:v>1.2335049999819603E-2</c:v>
                </c:pt>
                <c:pt idx="31">
                  <c:v>1.3680500000191387E-2</c:v>
                </c:pt>
                <c:pt idx="32">
                  <c:v>1.4257999995606951E-2</c:v>
                </c:pt>
                <c:pt idx="33">
                  <c:v>1.5903449995676056E-2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50-4F3B-A6D2-2E720A89ED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3">
                  <c:v>7.8649999340996146E-4</c:v>
                </c:pt>
                <c:pt idx="14">
                  <c:v>7.9417500019189902E-3</c:v>
                </c:pt>
                <c:pt idx="15">
                  <c:v>6.0076000008848496E-3</c:v>
                </c:pt>
                <c:pt idx="17">
                  <c:v>6.3414500036742538E-3</c:v>
                </c:pt>
                <c:pt idx="19">
                  <c:v>4.695650000940077E-3</c:v>
                </c:pt>
                <c:pt idx="20">
                  <c:v>8.1677999987732619E-3</c:v>
                </c:pt>
                <c:pt idx="21">
                  <c:v>8.030600001802668E-3</c:v>
                </c:pt>
                <c:pt idx="22">
                  <c:v>7.8760499964118935E-3</c:v>
                </c:pt>
                <c:pt idx="23">
                  <c:v>9.5154500013450161E-3</c:v>
                </c:pt>
                <c:pt idx="24">
                  <c:v>1.0083899993333034E-2</c:v>
                </c:pt>
                <c:pt idx="25">
                  <c:v>1.0963499997160397E-2</c:v>
                </c:pt>
                <c:pt idx="28">
                  <c:v>1.1871700000483543E-2</c:v>
                </c:pt>
                <c:pt idx="34">
                  <c:v>1.1412399995606393E-2</c:v>
                </c:pt>
                <c:pt idx="35">
                  <c:v>-8.8718500046525151E-3</c:v>
                </c:pt>
                <c:pt idx="36">
                  <c:v>1.7382499994710088E-2</c:v>
                </c:pt>
                <c:pt idx="37">
                  <c:v>1.4969849995395634E-2</c:v>
                </c:pt>
                <c:pt idx="38">
                  <c:v>1.6515299997990951E-2</c:v>
                </c:pt>
                <c:pt idx="41">
                  <c:v>2.3237399997015018E-2</c:v>
                </c:pt>
                <c:pt idx="42">
                  <c:v>2.1472549844474997E-2</c:v>
                </c:pt>
                <c:pt idx="43">
                  <c:v>2.4753099998633843E-2</c:v>
                </c:pt>
                <c:pt idx="44">
                  <c:v>2.6343750032538082E-2</c:v>
                </c:pt>
                <c:pt idx="45">
                  <c:v>3.2303250169206876E-2</c:v>
                </c:pt>
                <c:pt idx="46">
                  <c:v>3.184870004770346E-2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50-4F3B-A6D2-2E720A89ED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50-4F3B-A6D2-2E720A89ED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50-4F3B-A6D2-2E720A89ED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50-4F3B-A6D2-2E720A89ED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-1.6379150257119269E-2</c:v>
                </c:pt>
                <c:pt idx="1">
                  <c:v>-1.6366337870533692E-2</c:v>
                </c:pt>
                <c:pt idx="2">
                  <c:v>-1.3361121416961323E-2</c:v>
                </c:pt>
                <c:pt idx="3">
                  <c:v>-1.3190289595820307E-2</c:v>
                </c:pt>
                <c:pt idx="4">
                  <c:v>-1.3019457774679291E-2</c:v>
                </c:pt>
                <c:pt idx="5">
                  <c:v>-1.3018034176169783E-2</c:v>
                </c:pt>
                <c:pt idx="6">
                  <c:v>-1.2841507960990733E-2</c:v>
                </c:pt>
                <c:pt idx="7">
                  <c:v>-1.1007913080743831E-2</c:v>
                </c:pt>
                <c:pt idx="8">
                  <c:v>-1.0573715535343749E-2</c:v>
                </c:pt>
                <c:pt idx="9">
                  <c:v>-1.0572291936834241E-2</c:v>
                </c:pt>
                <c:pt idx="10">
                  <c:v>-1.0569444739815224E-2</c:v>
                </c:pt>
                <c:pt idx="11">
                  <c:v>-1.0568021141305716E-2</c:v>
                </c:pt>
                <c:pt idx="12">
                  <c:v>-1.0566597542796208E-2</c:v>
                </c:pt>
                <c:pt idx="13">
                  <c:v>-9.1330338437211837E-3</c:v>
                </c:pt>
                <c:pt idx="14">
                  <c:v>-8.1210055564420909E-4</c:v>
                </c:pt>
                <c:pt idx="15">
                  <c:v>1.341803989242097E-3</c:v>
                </c:pt>
                <c:pt idx="16">
                  <c:v>1.4756222491358918E-3</c:v>
                </c:pt>
                <c:pt idx="17">
                  <c:v>2.1290539650002781E-3</c:v>
                </c:pt>
                <c:pt idx="18">
                  <c:v>2.2073518830232428E-3</c:v>
                </c:pt>
                <c:pt idx="19">
                  <c:v>2.2372474517229207E-3</c:v>
                </c:pt>
                <c:pt idx="20">
                  <c:v>5.265241481447424E-3</c:v>
                </c:pt>
                <c:pt idx="21">
                  <c:v>5.5271836071969817E-3</c:v>
                </c:pt>
                <c:pt idx="22">
                  <c:v>5.5286072057064914E-3</c:v>
                </c:pt>
                <c:pt idx="23">
                  <c:v>7.4248404203717637E-3</c:v>
                </c:pt>
                <c:pt idx="24">
                  <c:v>7.9102875121141517E-3</c:v>
                </c:pt>
                <c:pt idx="25">
                  <c:v>9.45916269045936E-3</c:v>
                </c:pt>
                <c:pt idx="26">
                  <c:v>9.555967389105937E-3</c:v>
                </c:pt>
                <c:pt idx="27">
                  <c:v>9.6755496639046486E-3</c:v>
                </c:pt>
                <c:pt idx="28">
                  <c:v>9.7381879983230203E-3</c:v>
                </c:pt>
                <c:pt idx="29">
                  <c:v>1.2161152661506427E-2</c:v>
                </c:pt>
                <c:pt idx="30">
                  <c:v>1.2675071723438982E-2</c:v>
                </c:pt>
                <c:pt idx="31">
                  <c:v>1.2676495321948488E-2</c:v>
                </c:pt>
                <c:pt idx="32">
                  <c:v>1.402891390598153E-2</c:v>
                </c:pt>
                <c:pt idx="33">
                  <c:v>1.403033750449104E-2</c:v>
                </c:pt>
                <c:pt idx="34">
                  <c:v>1.4074469058285802E-2</c:v>
                </c:pt>
                <c:pt idx="35">
                  <c:v>1.4836094260872831E-2</c:v>
                </c:pt>
                <c:pt idx="36">
                  <c:v>1.4897308996781693E-2</c:v>
                </c:pt>
                <c:pt idx="37">
                  <c:v>1.6011986629726822E-2</c:v>
                </c:pt>
                <c:pt idx="38">
                  <c:v>1.6013410228236331E-2</c:v>
                </c:pt>
                <c:pt idx="39">
                  <c:v>1.6211290421058008E-2</c:v>
                </c:pt>
                <c:pt idx="40">
                  <c:v>1.6212714019567514E-2</c:v>
                </c:pt>
                <c:pt idx="41">
                  <c:v>2.3327859370090819E-2</c:v>
                </c:pt>
                <c:pt idx="42">
                  <c:v>2.0291323749309267E-2</c:v>
                </c:pt>
                <c:pt idx="43">
                  <c:v>2.695234117529937E-2</c:v>
                </c:pt>
                <c:pt idx="44">
                  <c:v>2.7033486290341351E-2</c:v>
                </c:pt>
                <c:pt idx="45">
                  <c:v>3.1176157953010986E-2</c:v>
                </c:pt>
                <c:pt idx="46">
                  <c:v>3.1177581551520492E-2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50-4F3B-A6D2-2E720A89ED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-1060</c:v>
                </c:pt>
                <c:pt idx="1">
                  <c:v>-1055.5</c:v>
                </c:pt>
                <c:pt idx="2">
                  <c:v>0</c:v>
                </c:pt>
                <c:pt idx="3">
                  <c:v>60</c:v>
                </c:pt>
                <c:pt idx="4">
                  <c:v>120</c:v>
                </c:pt>
                <c:pt idx="5">
                  <c:v>120.5</c:v>
                </c:pt>
                <c:pt idx="6">
                  <c:v>182.5</c:v>
                </c:pt>
                <c:pt idx="7">
                  <c:v>826.5</c:v>
                </c:pt>
                <c:pt idx="8">
                  <c:v>979</c:v>
                </c:pt>
                <c:pt idx="9">
                  <c:v>979.5</c:v>
                </c:pt>
                <c:pt idx="10">
                  <c:v>980.5</c:v>
                </c:pt>
                <c:pt idx="11">
                  <c:v>981</c:v>
                </c:pt>
                <c:pt idx="12">
                  <c:v>981.5</c:v>
                </c:pt>
                <c:pt idx="13">
                  <c:v>1485</c:v>
                </c:pt>
                <c:pt idx="14">
                  <c:v>4407.5</c:v>
                </c:pt>
                <c:pt idx="15">
                  <c:v>5164</c:v>
                </c:pt>
                <c:pt idx="16">
                  <c:v>5211</c:v>
                </c:pt>
                <c:pt idx="17">
                  <c:v>5440.5</c:v>
                </c:pt>
                <c:pt idx="18">
                  <c:v>5468</c:v>
                </c:pt>
                <c:pt idx="19">
                  <c:v>5478.5</c:v>
                </c:pt>
                <c:pt idx="20">
                  <c:v>6542</c:v>
                </c:pt>
                <c:pt idx="21">
                  <c:v>6634</c:v>
                </c:pt>
                <c:pt idx="22">
                  <c:v>6634.5</c:v>
                </c:pt>
                <c:pt idx="23">
                  <c:v>7300.5</c:v>
                </c:pt>
                <c:pt idx="24">
                  <c:v>7471</c:v>
                </c:pt>
                <c:pt idx="25">
                  <c:v>8015</c:v>
                </c:pt>
                <c:pt idx="26">
                  <c:v>8049</c:v>
                </c:pt>
                <c:pt idx="27">
                  <c:v>8091</c:v>
                </c:pt>
                <c:pt idx="28">
                  <c:v>8113</c:v>
                </c:pt>
                <c:pt idx="29">
                  <c:v>8964</c:v>
                </c:pt>
                <c:pt idx="30">
                  <c:v>9144.5</c:v>
                </c:pt>
                <c:pt idx="31">
                  <c:v>9145</c:v>
                </c:pt>
                <c:pt idx="32">
                  <c:v>9620</c:v>
                </c:pt>
                <c:pt idx="33">
                  <c:v>9620.5</c:v>
                </c:pt>
                <c:pt idx="34">
                  <c:v>9636</c:v>
                </c:pt>
                <c:pt idx="35">
                  <c:v>9903.5</c:v>
                </c:pt>
                <c:pt idx="36">
                  <c:v>9925</c:v>
                </c:pt>
                <c:pt idx="37">
                  <c:v>10316.5</c:v>
                </c:pt>
                <c:pt idx="38">
                  <c:v>10317</c:v>
                </c:pt>
                <c:pt idx="39">
                  <c:v>10386.5</c:v>
                </c:pt>
                <c:pt idx="40">
                  <c:v>10387</c:v>
                </c:pt>
                <c:pt idx="41">
                  <c:v>12886</c:v>
                </c:pt>
                <c:pt idx="42">
                  <c:v>11819.5</c:v>
                </c:pt>
                <c:pt idx="43">
                  <c:v>14159</c:v>
                </c:pt>
                <c:pt idx="44">
                  <c:v>14187.5</c:v>
                </c:pt>
                <c:pt idx="45">
                  <c:v>15642.5</c:v>
                </c:pt>
                <c:pt idx="46">
                  <c:v>15643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5">
                  <c:v>-8.8718500046525151E-3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50-4F3B-A6D2-2E720A89E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925656"/>
        <c:axId val="1"/>
      </c:scatterChart>
      <c:valAx>
        <c:axId val="44792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25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4921861831491"/>
          <c:w val="0.7625208722899944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41EE68-45EF-C1DA-D9B0-290388957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41" TargetMode="External"/><Relationship Id="rId13" Type="http://schemas.openxmlformats.org/officeDocument/2006/relationships/hyperlink" Target="http://www.konkoly.hu/cgi-bin/IBVS?5623" TargetMode="External"/><Relationship Id="rId18" Type="http://schemas.openxmlformats.org/officeDocument/2006/relationships/hyperlink" Target="http://www.konkoly.hu/cgi-bin/IBVS?5938" TargetMode="External"/><Relationship Id="rId26" Type="http://schemas.openxmlformats.org/officeDocument/2006/relationships/hyperlink" Target="http://www.konkoly.hu/cgi-bin/IBVS?6044" TargetMode="External"/><Relationship Id="rId3" Type="http://schemas.openxmlformats.org/officeDocument/2006/relationships/hyperlink" Target="http://www.konkoly.hu/cgi-bin/IBVS?5200" TargetMode="External"/><Relationship Id="rId21" Type="http://schemas.openxmlformats.org/officeDocument/2006/relationships/hyperlink" Target="http://www.konkoly.hu/cgi-bin/IBVS?5980" TargetMode="External"/><Relationship Id="rId34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konkoly.hu/cgi-bin/IBVS?5341" TargetMode="External"/><Relationship Id="rId12" Type="http://schemas.openxmlformats.org/officeDocument/2006/relationships/hyperlink" Target="http://www.konkoly.hu/cgi-bin/IBVS?5623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5200" TargetMode="External"/><Relationship Id="rId16" Type="http://schemas.openxmlformats.org/officeDocument/2006/relationships/hyperlink" Target="http://www.konkoly.hu/cgi-bin/IBVS?5875" TargetMode="External"/><Relationship Id="rId20" Type="http://schemas.openxmlformats.org/officeDocument/2006/relationships/hyperlink" Target="http://www.konkoly.hu/cgi-bin/IBVS?5938" TargetMode="External"/><Relationship Id="rId29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00" TargetMode="External"/><Relationship Id="rId11" Type="http://schemas.openxmlformats.org/officeDocument/2006/relationships/hyperlink" Target="http://www.konkoly.hu/cgi-bin/IBVS?5623" TargetMode="External"/><Relationship Id="rId24" Type="http://schemas.openxmlformats.org/officeDocument/2006/relationships/hyperlink" Target="http://www.konkoly.hu/cgi-bin/IBVS?6044" TargetMode="External"/><Relationship Id="rId32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200" TargetMode="External"/><Relationship Id="rId15" Type="http://schemas.openxmlformats.org/officeDocument/2006/relationships/hyperlink" Target="http://www.konkoly.hu/cgi-bin/IBVS?5820" TargetMode="External"/><Relationship Id="rId23" Type="http://schemas.openxmlformats.org/officeDocument/2006/relationships/hyperlink" Target="http://www.konkoly.hu/cgi-bin/IBVS?5980" TargetMode="External"/><Relationship Id="rId28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konkoly.hu/cgi-bin/IBVS?5623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konkoly.hu/cgi-bin/IBVS?5200" TargetMode="External"/><Relationship Id="rId9" Type="http://schemas.openxmlformats.org/officeDocument/2006/relationships/hyperlink" Target="http://www.konkoly.hu/cgi-bin/IBVS?5623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www.konkoly.hu/cgi-bin/IBVS?5980" TargetMode="External"/><Relationship Id="rId27" Type="http://schemas.openxmlformats.org/officeDocument/2006/relationships/hyperlink" Target="http://www.bav-astro.de/sfs/BAVM_link.php?BAVMnr=231" TargetMode="External"/><Relationship Id="rId30" Type="http://schemas.openxmlformats.org/officeDocument/2006/relationships/hyperlink" Target="http://var.astro.cz/oejv/issues/oejv0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workbookViewId="0">
      <pane xSplit="5" ySplit="20" topLeftCell="F54" activePane="bottomRight" state="frozen"/>
      <selection pane="topRight" activeCell="F1" sqref="F1"/>
      <selection pane="bottomLeft" activeCell="A21" sqref="A21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25</v>
      </c>
      <c r="B2" s="16" t="s">
        <v>37</v>
      </c>
    </row>
    <row r="4" spans="1:6" ht="14.25" thickTop="1" thickBot="1" x14ac:dyDescent="0.25">
      <c r="A4" s="4" t="s">
        <v>2</v>
      </c>
      <c r="C4" s="12" t="s">
        <v>34</v>
      </c>
      <c r="D4" s="13" t="s">
        <v>34</v>
      </c>
    </row>
    <row r="5" spans="1:6" ht="13.5" thickTop="1" x14ac:dyDescent="0.2">
      <c r="A5" s="22" t="s">
        <v>40</v>
      </c>
      <c r="B5" s="23"/>
      <c r="C5" s="24">
        <v>-9.5</v>
      </c>
      <c r="D5" s="23" t="s">
        <v>41</v>
      </c>
    </row>
    <row r="6" spans="1:6" x14ac:dyDescent="0.2">
      <c r="A6" s="4" t="s">
        <v>3</v>
      </c>
    </row>
    <row r="7" spans="1:6" x14ac:dyDescent="0.2">
      <c r="A7" t="s">
        <v>4</v>
      </c>
      <c r="C7" s="9">
        <v>52156.581700000002</v>
      </c>
      <c r="D7" s="14" t="s">
        <v>33</v>
      </c>
    </row>
    <row r="8" spans="1:6" x14ac:dyDescent="0.2">
      <c r="A8" t="s">
        <v>5</v>
      </c>
      <c r="C8">
        <v>0.4983091</v>
      </c>
      <c r="D8" s="15">
        <v>5200</v>
      </c>
    </row>
    <row r="9" spans="1:6" x14ac:dyDescent="0.2">
      <c r="A9" s="36" t="s">
        <v>45</v>
      </c>
      <c r="B9" s="37">
        <v>62</v>
      </c>
      <c r="C9" s="26" t="str">
        <f>"F"&amp;B9</f>
        <v>F62</v>
      </c>
      <c r="D9" s="14" t="str">
        <f>"G"&amp;B9</f>
        <v>G62</v>
      </c>
    </row>
    <row r="10" spans="1:6" ht="13.5" thickBot="1" x14ac:dyDescent="0.25">
      <c r="A10" s="23"/>
      <c r="B10" s="23"/>
      <c r="C10" s="3" t="s">
        <v>21</v>
      </c>
      <c r="D10" s="3" t="s">
        <v>22</v>
      </c>
      <c r="E10" s="23"/>
    </row>
    <row r="11" spans="1:6" x14ac:dyDescent="0.2">
      <c r="A11" s="23" t="s">
        <v>17</v>
      </c>
      <c r="B11" s="23"/>
      <c r="C11" s="25">
        <f ca="1">INTERCEPT(INDIRECT($D$9):G990,INDIRECT($C$9):F990)</f>
        <v>-1.3361121416961323E-2</v>
      </c>
      <c r="D11" s="11"/>
      <c r="E11" s="23"/>
    </row>
    <row r="12" spans="1:6" x14ac:dyDescent="0.2">
      <c r="A12" s="23" t="s">
        <v>18</v>
      </c>
      <c r="B12" s="23"/>
      <c r="C12" s="25">
        <f ca="1">SLOPE(INDIRECT($D$9):G990,INDIRECT($C$9):F990)</f>
        <v>2.8471970190169287E-6</v>
      </c>
      <c r="D12" s="11"/>
      <c r="E12" s="23"/>
    </row>
    <row r="13" spans="1:6" x14ac:dyDescent="0.2">
      <c r="A13" s="23" t="s">
        <v>20</v>
      </c>
      <c r="B13" s="23"/>
      <c r="C13" s="11" t="s">
        <v>15</v>
      </c>
    </row>
    <row r="14" spans="1:6" x14ac:dyDescent="0.2">
      <c r="A14" s="23"/>
      <c r="B14" s="23"/>
      <c r="C14" s="23"/>
    </row>
    <row r="15" spans="1:6" x14ac:dyDescent="0.2">
      <c r="A15" s="27" t="s">
        <v>19</v>
      </c>
      <c r="B15" s="23"/>
      <c r="C15" s="28">
        <f ca="1">(C7+C11)+(C8+C12)*INT(MAX(F21:F3531))</f>
        <v>59951.662128881551</v>
      </c>
      <c r="E15" s="29" t="s">
        <v>51</v>
      </c>
      <c r="F15" s="24">
        <v>1</v>
      </c>
    </row>
    <row r="16" spans="1:6" x14ac:dyDescent="0.2">
      <c r="A16" s="31" t="s">
        <v>6</v>
      </c>
      <c r="B16" s="23"/>
      <c r="C16" s="32">
        <f ca="1">+C8+C12</f>
        <v>0.49831194719701905</v>
      </c>
      <c r="E16" s="29" t="s">
        <v>42</v>
      </c>
      <c r="F16" s="30">
        <f ca="1">NOW()+15018.5+$C$5/24</f>
        <v>60170.5779505787</v>
      </c>
    </row>
    <row r="17" spans="1:21" ht="13.5" thickBot="1" x14ac:dyDescent="0.25">
      <c r="A17" s="29" t="s">
        <v>38</v>
      </c>
      <c r="B17" s="23"/>
      <c r="C17" s="23">
        <f>COUNT(C21:C2189)</f>
        <v>47</v>
      </c>
      <c r="E17" s="29" t="s">
        <v>52</v>
      </c>
      <c r="F17" s="30">
        <f ca="1">ROUND(2*(F16-$C$7)/$C$8,0)/2+F15</f>
        <v>16083.5</v>
      </c>
    </row>
    <row r="18" spans="1:21" ht="14.25" thickTop="1" thickBot="1" x14ac:dyDescent="0.25">
      <c r="A18" s="31" t="s">
        <v>7</v>
      </c>
      <c r="B18" s="23"/>
      <c r="C18" s="34">
        <f ca="1">+C15</f>
        <v>59951.662128881551</v>
      </c>
      <c r="D18" s="35">
        <f ca="1">+C16</f>
        <v>0.49831194719701905</v>
      </c>
      <c r="E18" s="29" t="s">
        <v>43</v>
      </c>
      <c r="F18" s="14">
        <f ca="1">ROUND(2*(F16-$C$15)/$C$16,0)/2+F15</f>
        <v>440.5</v>
      </c>
    </row>
    <row r="19" spans="1:21" ht="13.5" thickTop="1" x14ac:dyDescent="0.2">
      <c r="E19" s="29" t="s">
        <v>44</v>
      </c>
      <c r="F19" s="33">
        <f ca="1">+$C$15+$C$16*F18-15018.5-$C$5/24</f>
        <v>45153.064374955175</v>
      </c>
    </row>
    <row r="20" spans="1:21" ht="13.5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67</v>
      </c>
      <c r="I20" s="6" t="s">
        <v>70</v>
      </c>
      <c r="J20" s="6" t="s">
        <v>64</v>
      </c>
      <c r="K20" s="6" t="s">
        <v>62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16</v>
      </c>
      <c r="U20" s="63" t="s">
        <v>214</v>
      </c>
    </row>
    <row r="21" spans="1:21" x14ac:dyDescent="0.2">
      <c r="A21" s="60" t="s">
        <v>83</v>
      </c>
      <c r="B21" s="61" t="s">
        <v>32</v>
      </c>
      <c r="C21" s="60">
        <v>51628.364000000001</v>
      </c>
      <c r="D21" s="60" t="s">
        <v>70</v>
      </c>
      <c r="E21">
        <f t="shared" ref="E21:E39" si="0">+(C21-C$7)/C$8</f>
        <v>-1060.0201762319834</v>
      </c>
      <c r="F21">
        <f t="shared" ref="F21:F64" si="1">ROUND(2*E21,0)/2</f>
        <v>-1060</v>
      </c>
      <c r="G21">
        <f t="shared" ref="G21:G39" si="2">+C21-(C$7+F21*C$8)</f>
        <v>-1.0053999998490326E-2</v>
      </c>
      <c r="I21">
        <f>G21</f>
        <v>-1.0053999998490326E-2</v>
      </c>
      <c r="O21">
        <f t="shared" ref="O21:O39" ca="1" si="3">+C$11+C$12*F21</f>
        <v>-1.6379150257119269E-2</v>
      </c>
      <c r="Q21" s="2">
        <f t="shared" ref="Q21:Q39" si="4">+C21-15018.5</f>
        <v>36609.864000000001</v>
      </c>
    </row>
    <row r="22" spans="1:21" x14ac:dyDescent="0.2">
      <c r="A22" s="60" t="s">
        <v>83</v>
      </c>
      <c r="B22" s="61" t="s">
        <v>30</v>
      </c>
      <c r="C22" s="60">
        <v>51630.618999999999</v>
      </c>
      <c r="D22" s="60" t="s">
        <v>70</v>
      </c>
      <c r="E22">
        <f t="shared" si="0"/>
        <v>-1055.4948725600309</v>
      </c>
      <c r="F22">
        <f t="shared" si="1"/>
        <v>-1055.5</v>
      </c>
      <c r="G22">
        <f t="shared" si="2"/>
        <v>2.5550499995006248E-3</v>
      </c>
      <c r="I22">
        <f>G22</f>
        <v>2.5550499995006248E-3</v>
      </c>
      <c r="O22">
        <f t="shared" ca="1" si="3"/>
        <v>-1.6366337870533692E-2</v>
      </c>
      <c r="Q22" s="2">
        <f t="shared" si="4"/>
        <v>36612.118999999999</v>
      </c>
    </row>
    <row r="23" spans="1:21" x14ac:dyDescent="0.2">
      <c r="A23" s="10" t="s">
        <v>35</v>
      </c>
      <c r="B23" s="11" t="s">
        <v>32</v>
      </c>
      <c r="C23" s="10">
        <v>52156.582499999997</v>
      </c>
      <c r="D23" s="10">
        <v>2.0000000000000001E-4</v>
      </c>
      <c r="E23">
        <f t="shared" si="0"/>
        <v>1.6054292292519148E-3</v>
      </c>
      <c r="F23">
        <f t="shared" si="1"/>
        <v>0</v>
      </c>
      <c r="G23">
        <f t="shared" si="2"/>
        <v>7.9999999434221536E-4</v>
      </c>
      <c r="J23">
        <f t="shared" ref="J23:J33" si="5">G23</f>
        <v>7.9999999434221536E-4</v>
      </c>
      <c r="O23">
        <f t="shared" ca="1" si="3"/>
        <v>-1.3361121416961323E-2</v>
      </c>
      <c r="Q23" s="2">
        <f t="shared" si="4"/>
        <v>37138.082499999997</v>
      </c>
    </row>
    <row r="24" spans="1:21" x14ac:dyDescent="0.2">
      <c r="A24" s="10" t="s">
        <v>35</v>
      </c>
      <c r="B24" s="11" t="s">
        <v>32</v>
      </c>
      <c r="C24" s="10">
        <v>52186.481500000002</v>
      </c>
      <c r="D24" s="10">
        <v>1E-4</v>
      </c>
      <c r="E24">
        <f t="shared" si="0"/>
        <v>60.002516510333109</v>
      </c>
      <c r="F24">
        <f t="shared" si="1"/>
        <v>60</v>
      </c>
      <c r="G24">
        <f t="shared" si="2"/>
        <v>1.2540000025182962E-3</v>
      </c>
      <c r="J24">
        <f t="shared" si="5"/>
        <v>1.2540000025182962E-3</v>
      </c>
      <c r="O24">
        <f t="shared" ca="1" si="3"/>
        <v>-1.3190289595820307E-2</v>
      </c>
      <c r="Q24" s="2">
        <f t="shared" si="4"/>
        <v>37167.981500000002</v>
      </c>
    </row>
    <row r="25" spans="1:21" x14ac:dyDescent="0.2">
      <c r="A25" s="10" t="s">
        <v>35</v>
      </c>
      <c r="B25" s="11" t="s">
        <v>32</v>
      </c>
      <c r="C25" s="10">
        <v>52216.378499999999</v>
      </c>
      <c r="D25" s="10">
        <v>1E-4</v>
      </c>
      <c r="E25">
        <f t="shared" si="0"/>
        <v>119.99941401832002</v>
      </c>
      <c r="F25">
        <f t="shared" si="1"/>
        <v>120</v>
      </c>
      <c r="G25">
        <f t="shared" si="2"/>
        <v>-2.9200000426499173E-4</v>
      </c>
      <c r="J25">
        <f t="shared" si="5"/>
        <v>-2.9200000426499173E-4</v>
      </c>
      <c r="O25">
        <f t="shared" ca="1" si="3"/>
        <v>-1.3019457774679291E-2</v>
      </c>
      <c r="Q25" s="2">
        <f t="shared" si="4"/>
        <v>37197.878499999999</v>
      </c>
    </row>
    <row r="26" spans="1:21" x14ac:dyDescent="0.2">
      <c r="A26" s="10" t="s">
        <v>35</v>
      </c>
      <c r="B26" s="11" t="s">
        <v>30</v>
      </c>
      <c r="C26" s="10">
        <v>52216.628299999997</v>
      </c>
      <c r="D26" s="10">
        <v>2.0000000000000001E-4</v>
      </c>
      <c r="E26">
        <f t="shared" si="0"/>
        <v>120.50070929869476</v>
      </c>
      <c r="F26">
        <f t="shared" si="1"/>
        <v>120.5</v>
      </c>
      <c r="G26">
        <f t="shared" si="2"/>
        <v>3.5344999196240678E-4</v>
      </c>
      <c r="J26">
        <f t="shared" si="5"/>
        <v>3.5344999196240678E-4</v>
      </c>
      <c r="O26">
        <f t="shared" ca="1" si="3"/>
        <v>-1.3018034176169783E-2</v>
      </c>
      <c r="Q26" s="2">
        <f t="shared" si="4"/>
        <v>37198.128299999997</v>
      </c>
    </row>
    <row r="27" spans="1:21" x14ac:dyDescent="0.2">
      <c r="A27" s="7" t="s">
        <v>29</v>
      </c>
      <c r="B27" s="8" t="s">
        <v>30</v>
      </c>
      <c r="C27" s="20">
        <v>52247.523000000001</v>
      </c>
      <c r="D27" s="20">
        <v>1E-4</v>
      </c>
      <c r="E27">
        <f t="shared" si="0"/>
        <v>182.49977774838666</v>
      </c>
      <c r="F27">
        <f t="shared" si="1"/>
        <v>182.5</v>
      </c>
      <c r="G27">
        <f t="shared" si="2"/>
        <v>-1.1074999929405749E-4</v>
      </c>
      <c r="J27">
        <f t="shared" si="5"/>
        <v>-1.1074999929405749E-4</v>
      </c>
      <c r="O27">
        <f t="shared" ca="1" si="3"/>
        <v>-1.2841507960990733E-2</v>
      </c>
      <c r="Q27" s="2">
        <f t="shared" si="4"/>
        <v>37229.023000000001</v>
      </c>
    </row>
    <row r="28" spans="1:21" x14ac:dyDescent="0.2">
      <c r="A28" s="7" t="s">
        <v>29</v>
      </c>
      <c r="B28" s="8" t="s">
        <v>30</v>
      </c>
      <c r="C28" s="20">
        <v>52568.432200000003</v>
      </c>
      <c r="D28" s="20">
        <v>2.9999999999999997E-4</v>
      </c>
      <c r="E28">
        <f t="shared" si="0"/>
        <v>826.49604432269143</v>
      </c>
      <c r="F28">
        <f t="shared" si="1"/>
        <v>826.5</v>
      </c>
      <c r="G28">
        <f t="shared" si="2"/>
        <v>-1.9711499990080483E-3</v>
      </c>
      <c r="J28">
        <f t="shared" si="5"/>
        <v>-1.9711499990080483E-3</v>
      </c>
      <c r="O28">
        <f t="shared" ca="1" si="3"/>
        <v>-1.1007913080743831E-2</v>
      </c>
      <c r="Q28" s="2">
        <f t="shared" si="4"/>
        <v>37549.932200000003</v>
      </c>
    </row>
    <row r="29" spans="1:21" x14ac:dyDescent="0.2">
      <c r="A29" s="10" t="s">
        <v>31</v>
      </c>
      <c r="B29" s="11" t="s">
        <v>32</v>
      </c>
      <c r="C29" s="10">
        <v>52644.427900000002</v>
      </c>
      <c r="D29" s="10">
        <v>6.9999999999999999E-4</v>
      </c>
      <c r="E29">
        <f t="shared" si="0"/>
        <v>979.00319299808086</v>
      </c>
      <c r="F29">
        <f t="shared" si="1"/>
        <v>979</v>
      </c>
      <c r="G29">
        <f t="shared" si="2"/>
        <v>1.5911000009509735E-3</v>
      </c>
      <c r="J29">
        <f t="shared" si="5"/>
        <v>1.5911000009509735E-3</v>
      </c>
      <c r="O29">
        <f t="shared" ca="1" si="3"/>
        <v>-1.0573715535343749E-2</v>
      </c>
      <c r="Q29" s="2">
        <f t="shared" si="4"/>
        <v>37625.927900000002</v>
      </c>
    </row>
    <row r="30" spans="1:21" x14ac:dyDescent="0.2">
      <c r="A30" s="10" t="s">
        <v>31</v>
      </c>
      <c r="B30" s="11" t="s">
        <v>30</v>
      </c>
      <c r="C30" s="10">
        <v>52644.677000000003</v>
      </c>
      <c r="D30" s="10">
        <v>2.0000000000000001E-4</v>
      </c>
      <c r="E30">
        <f t="shared" si="0"/>
        <v>979.50308352787624</v>
      </c>
      <c r="F30">
        <f t="shared" si="1"/>
        <v>979.5</v>
      </c>
      <c r="G30">
        <f t="shared" si="2"/>
        <v>1.5365500003099442E-3</v>
      </c>
      <c r="J30">
        <f t="shared" si="5"/>
        <v>1.5365500003099442E-3</v>
      </c>
      <c r="O30">
        <f t="shared" ca="1" si="3"/>
        <v>-1.0572291936834241E-2</v>
      </c>
      <c r="Q30" s="2">
        <f t="shared" si="4"/>
        <v>37626.177000000003</v>
      </c>
    </row>
    <row r="31" spans="1:21" x14ac:dyDescent="0.2">
      <c r="A31" s="10" t="s">
        <v>31</v>
      </c>
      <c r="B31" s="11" t="s">
        <v>30</v>
      </c>
      <c r="C31" s="10">
        <v>52645.1754</v>
      </c>
      <c r="D31" s="10">
        <v>6.9999999999999999E-4</v>
      </c>
      <c r="E31">
        <f t="shared" si="0"/>
        <v>980.50326594476724</v>
      </c>
      <c r="F31">
        <f t="shared" si="1"/>
        <v>980.5</v>
      </c>
      <c r="G31">
        <f t="shared" si="2"/>
        <v>1.6274500012514181E-3</v>
      </c>
      <c r="J31">
        <f t="shared" si="5"/>
        <v>1.6274500012514181E-3</v>
      </c>
      <c r="O31">
        <f t="shared" ca="1" si="3"/>
        <v>-1.0569444739815224E-2</v>
      </c>
      <c r="Q31" s="2">
        <f t="shared" si="4"/>
        <v>37626.6754</v>
      </c>
    </row>
    <row r="32" spans="1:21" x14ac:dyDescent="0.2">
      <c r="A32" s="10" t="s">
        <v>31</v>
      </c>
      <c r="B32" s="11" t="s">
        <v>32</v>
      </c>
      <c r="C32" s="10">
        <v>52645.422899999998</v>
      </c>
      <c r="D32" s="10">
        <v>5.9999999999999995E-4</v>
      </c>
      <c r="E32">
        <f t="shared" si="0"/>
        <v>980.99994561607502</v>
      </c>
      <c r="F32">
        <f t="shared" si="1"/>
        <v>981</v>
      </c>
      <c r="G32">
        <f t="shared" si="2"/>
        <v>-2.7100002625957131E-5</v>
      </c>
      <c r="J32">
        <f t="shared" si="5"/>
        <v>-2.7100002625957131E-5</v>
      </c>
      <c r="O32">
        <f t="shared" ca="1" si="3"/>
        <v>-1.0568021141305716E-2</v>
      </c>
      <c r="Q32" s="2">
        <f t="shared" si="4"/>
        <v>37626.922899999998</v>
      </c>
    </row>
    <row r="33" spans="1:17" x14ac:dyDescent="0.2">
      <c r="A33" s="10" t="s">
        <v>31</v>
      </c>
      <c r="B33" s="11" t="s">
        <v>30</v>
      </c>
      <c r="C33" s="10">
        <v>52645.672700000003</v>
      </c>
      <c r="D33" s="10">
        <v>4.0000000000000002E-4</v>
      </c>
      <c r="E33">
        <f t="shared" si="0"/>
        <v>981.50124089646431</v>
      </c>
      <c r="F33">
        <f t="shared" si="1"/>
        <v>981.5</v>
      </c>
      <c r="G33">
        <f t="shared" si="2"/>
        <v>6.18350000877399E-4</v>
      </c>
      <c r="J33">
        <f t="shared" si="5"/>
        <v>6.18350000877399E-4</v>
      </c>
      <c r="O33">
        <f t="shared" ca="1" si="3"/>
        <v>-1.0566597542796208E-2</v>
      </c>
      <c r="Q33" s="2">
        <f t="shared" si="4"/>
        <v>37627.172700000003</v>
      </c>
    </row>
    <row r="34" spans="1:17" x14ac:dyDescent="0.2">
      <c r="A34" s="17" t="s">
        <v>39</v>
      </c>
      <c r="B34" s="18" t="s">
        <v>30</v>
      </c>
      <c r="C34" s="19">
        <v>52896.571499999998</v>
      </c>
      <c r="D34" s="19">
        <v>1E-4</v>
      </c>
      <c r="E34">
        <f t="shared" si="0"/>
        <v>1485.0015783376136</v>
      </c>
      <c r="F34">
        <f t="shared" si="1"/>
        <v>1485</v>
      </c>
      <c r="G34">
        <f t="shared" si="2"/>
        <v>7.8649999340996146E-4</v>
      </c>
      <c r="K34">
        <f>G34</f>
        <v>7.8649999340996146E-4</v>
      </c>
      <c r="O34">
        <f t="shared" ca="1" si="3"/>
        <v>-9.1330338437211837E-3</v>
      </c>
      <c r="Q34" s="2">
        <f t="shared" si="4"/>
        <v>37878.071499999998</v>
      </c>
    </row>
    <row r="35" spans="1:17" x14ac:dyDescent="0.2">
      <c r="A35" s="21" t="s">
        <v>46</v>
      </c>
      <c r="C35" s="10">
        <v>54352.887000000002</v>
      </c>
      <c r="D35" s="10">
        <v>3.0000000000000001E-3</v>
      </c>
      <c r="E35">
        <f t="shared" si="0"/>
        <v>4407.5159373970891</v>
      </c>
      <c r="F35">
        <f t="shared" si="1"/>
        <v>4407.5</v>
      </c>
      <c r="G35">
        <f t="shared" si="2"/>
        <v>7.9417500019189902E-3</v>
      </c>
      <c r="K35">
        <f>G35</f>
        <v>7.9417500019189902E-3</v>
      </c>
      <c r="O35">
        <f t="shared" ca="1" si="3"/>
        <v>-8.1210055564420909E-4</v>
      </c>
      <c r="Q35" s="2">
        <f t="shared" si="4"/>
        <v>39334.387000000002</v>
      </c>
    </row>
    <row r="36" spans="1:17" x14ac:dyDescent="0.2">
      <c r="A36" s="21" t="s">
        <v>47</v>
      </c>
      <c r="C36" s="10">
        <v>54729.855900000002</v>
      </c>
      <c r="D36" s="10">
        <v>1E-4</v>
      </c>
      <c r="E36">
        <f t="shared" si="0"/>
        <v>5164.0120559708821</v>
      </c>
      <c r="F36">
        <f t="shared" si="1"/>
        <v>5164</v>
      </c>
      <c r="G36">
        <f t="shared" si="2"/>
        <v>6.0076000008848496E-3</v>
      </c>
      <c r="K36">
        <f>G36</f>
        <v>6.0076000008848496E-3</v>
      </c>
      <c r="O36">
        <f t="shared" ca="1" si="3"/>
        <v>1.341803989242097E-3</v>
      </c>
      <c r="Q36" s="2">
        <f t="shared" si="4"/>
        <v>39711.355900000002</v>
      </c>
    </row>
    <row r="37" spans="1:17" x14ac:dyDescent="0.2">
      <c r="A37" s="38" t="s">
        <v>48</v>
      </c>
      <c r="B37" s="39" t="s">
        <v>32</v>
      </c>
      <c r="C37" s="38">
        <v>54753.276599999997</v>
      </c>
      <c r="D37" s="38">
        <v>2.0000000000000001E-4</v>
      </c>
      <c r="E37">
        <f t="shared" si="0"/>
        <v>5211.0124017401949</v>
      </c>
      <c r="F37">
        <f t="shared" si="1"/>
        <v>5211</v>
      </c>
      <c r="G37">
        <f t="shared" si="2"/>
        <v>6.1798999959137291E-3</v>
      </c>
      <c r="J37">
        <f>G37</f>
        <v>6.1798999959137291E-3</v>
      </c>
      <c r="O37">
        <f t="shared" ca="1" si="3"/>
        <v>1.4756222491358918E-3</v>
      </c>
      <c r="Q37" s="2">
        <f t="shared" si="4"/>
        <v>39734.776599999997</v>
      </c>
    </row>
    <row r="38" spans="1:17" x14ac:dyDescent="0.2">
      <c r="A38" s="40" t="s">
        <v>49</v>
      </c>
      <c r="B38" s="41" t="s">
        <v>30</v>
      </c>
      <c r="C38" s="40">
        <v>54867.638700000003</v>
      </c>
      <c r="D38" s="40">
        <v>1E-4</v>
      </c>
      <c r="E38">
        <f t="shared" si="0"/>
        <v>5440.5127259365736</v>
      </c>
      <c r="F38">
        <f t="shared" si="1"/>
        <v>5440.5</v>
      </c>
      <c r="G38">
        <f t="shared" si="2"/>
        <v>6.3414500036742538E-3</v>
      </c>
      <c r="K38">
        <f>G38</f>
        <v>6.3414500036742538E-3</v>
      </c>
      <c r="O38">
        <f t="shared" ca="1" si="3"/>
        <v>2.1290539650002781E-3</v>
      </c>
      <c r="Q38" s="2">
        <f t="shared" si="4"/>
        <v>39849.138700000003</v>
      </c>
    </row>
    <row r="39" spans="1:17" x14ac:dyDescent="0.2">
      <c r="A39" s="7" t="s">
        <v>53</v>
      </c>
      <c r="B39" s="42" t="s">
        <v>32</v>
      </c>
      <c r="C39" s="7">
        <v>54881.342299999997</v>
      </c>
      <c r="D39" s="7" t="s">
        <v>54</v>
      </c>
      <c r="E39">
        <f t="shared" si="0"/>
        <v>5468.0129261135189</v>
      </c>
      <c r="F39">
        <f t="shared" si="1"/>
        <v>5468</v>
      </c>
      <c r="G39">
        <f t="shared" si="2"/>
        <v>6.4411999919684604E-3</v>
      </c>
      <c r="J39">
        <f>G39</f>
        <v>6.4411999919684604E-3</v>
      </c>
      <c r="O39">
        <f t="shared" ca="1" si="3"/>
        <v>2.2073518830232428E-3</v>
      </c>
      <c r="Q39" s="2">
        <f t="shared" si="4"/>
        <v>39862.842299999997</v>
      </c>
    </row>
    <row r="40" spans="1:17" x14ac:dyDescent="0.2">
      <c r="A40" s="7" t="s">
        <v>49</v>
      </c>
      <c r="B40" s="42" t="s">
        <v>30</v>
      </c>
      <c r="C40" s="7">
        <v>54886.572800000002</v>
      </c>
      <c r="D40" s="7">
        <v>1E-4</v>
      </c>
      <c r="E40">
        <f t="shared" ref="E40:E61" si="6">+(C40-C$7)/C$8</f>
        <v>5478.5094231672656</v>
      </c>
      <c r="F40">
        <f t="shared" si="1"/>
        <v>5478.5</v>
      </c>
      <c r="G40">
        <f t="shared" ref="G40:G61" si="7">+C40-(C$7+F40*C$8)</f>
        <v>4.695650000940077E-3</v>
      </c>
      <c r="K40">
        <f t="shared" ref="K40:K46" si="8">G40</f>
        <v>4.695650000940077E-3</v>
      </c>
      <c r="O40">
        <f t="shared" ref="O40:O61" ca="1" si="9">+C$11+C$12*F40</f>
        <v>2.2372474517229207E-3</v>
      </c>
      <c r="Q40" s="2">
        <f t="shared" ref="Q40:Q61" si="10">+C40-15018.5</f>
        <v>39868.072800000002</v>
      </c>
    </row>
    <row r="41" spans="1:17" x14ac:dyDescent="0.2">
      <c r="A41" s="43" t="s">
        <v>50</v>
      </c>
      <c r="B41" s="44" t="s">
        <v>32</v>
      </c>
      <c r="C41" s="45">
        <v>55416.527999999998</v>
      </c>
      <c r="D41" s="45">
        <v>2.0000000000000001E-4</v>
      </c>
      <c r="E41">
        <f t="shared" si="6"/>
        <v>6542.0163910311812</v>
      </c>
      <c r="F41">
        <f t="shared" si="1"/>
        <v>6542</v>
      </c>
      <c r="G41">
        <f t="shared" si="7"/>
        <v>8.1677999987732619E-3</v>
      </c>
      <c r="K41">
        <f t="shared" si="8"/>
        <v>8.1677999987732619E-3</v>
      </c>
      <c r="O41">
        <f t="shared" ca="1" si="9"/>
        <v>5.265241481447424E-3</v>
      </c>
      <c r="Q41" s="2">
        <f t="shared" si="10"/>
        <v>40398.027999999998</v>
      </c>
    </row>
    <row r="42" spans="1:17" x14ac:dyDescent="0.2">
      <c r="A42" s="43" t="s">
        <v>50</v>
      </c>
      <c r="B42" s="44" t="s">
        <v>30</v>
      </c>
      <c r="C42" s="45">
        <v>55462.372300000003</v>
      </c>
      <c r="D42" s="45">
        <v>2.0000000000000001E-4</v>
      </c>
      <c r="E42">
        <f t="shared" si="6"/>
        <v>6634.0161157000748</v>
      </c>
      <c r="F42">
        <f t="shared" si="1"/>
        <v>6634</v>
      </c>
      <c r="G42">
        <f t="shared" si="7"/>
        <v>8.030600001802668E-3</v>
      </c>
      <c r="K42">
        <f t="shared" si="8"/>
        <v>8.030600001802668E-3</v>
      </c>
      <c r="O42">
        <f t="shared" ca="1" si="9"/>
        <v>5.5271836071969817E-3</v>
      </c>
      <c r="Q42" s="2">
        <f t="shared" si="10"/>
        <v>40443.872300000003</v>
      </c>
    </row>
    <row r="43" spans="1:17" x14ac:dyDescent="0.2">
      <c r="A43" s="43" t="s">
        <v>50</v>
      </c>
      <c r="B43" s="44" t="s">
        <v>32</v>
      </c>
      <c r="C43" s="45">
        <v>55462.621299999999</v>
      </c>
      <c r="D43" s="45">
        <v>2.0000000000000001E-4</v>
      </c>
      <c r="E43">
        <f t="shared" si="6"/>
        <v>6634.5158055512056</v>
      </c>
      <c r="F43">
        <f t="shared" si="1"/>
        <v>6634.5</v>
      </c>
      <c r="G43">
        <f t="shared" si="7"/>
        <v>7.8760499964118935E-3</v>
      </c>
      <c r="K43">
        <f t="shared" si="8"/>
        <v>7.8760499964118935E-3</v>
      </c>
      <c r="O43">
        <f t="shared" ca="1" si="9"/>
        <v>5.5286072057064914E-3</v>
      </c>
      <c r="Q43" s="2">
        <f t="shared" si="10"/>
        <v>40444.121299999999</v>
      </c>
    </row>
    <row r="44" spans="1:17" x14ac:dyDescent="0.2">
      <c r="A44" s="46" t="s">
        <v>55</v>
      </c>
      <c r="B44" s="44" t="s">
        <v>30</v>
      </c>
      <c r="C44" s="45">
        <v>55794.496800000001</v>
      </c>
      <c r="D44" s="45">
        <v>2.0000000000000001E-4</v>
      </c>
      <c r="E44">
        <f t="shared" si="6"/>
        <v>7300.5190954770815</v>
      </c>
      <c r="F44">
        <f t="shared" si="1"/>
        <v>7300.5</v>
      </c>
      <c r="G44">
        <f t="shared" si="7"/>
        <v>9.5154500013450161E-3</v>
      </c>
      <c r="K44">
        <f t="shared" si="8"/>
        <v>9.5154500013450161E-3</v>
      </c>
      <c r="O44">
        <f t="shared" ca="1" si="9"/>
        <v>7.4248404203717637E-3</v>
      </c>
      <c r="Q44" s="2">
        <f t="shared" si="10"/>
        <v>40775.996800000001</v>
      </c>
    </row>
    <row r="45" spans="1:17" x14ac:dyDescent="0.2">
      <c r="A45" s="46" t="s">
        <v>56</v>
      </c>
      <c r="B45" s="64" t="s">
        <v>32</v>
      </c>
      <c r="C45" s="65">
        <v>55879.459069999997</v>
      </c>
      <c r="D45" s="65">
        <v>0</v>
      </c>
      <c r="E45">
        <f t="shared" si="6"/>
        <v>7471.0202362348882</v>
      </c>
      <c r="F45">
        <f t="shared" si="1"/>
        <v>7471</v>
      </c>
      <c r="G45">
        <f t="shared" si="7"/>
        <v>1.0083899993333034E-2</v>
      </c>
      <c r="K45">
        <f t="shared" si="8"/>
        <v>1.0083899993333034E-2</v>
      </c>
      <c r="O45">
        <f t="shared" ca="1" si="9"/>
        <v>7.9102875121141517E-3</v>
      </c>
      <c r="Q45" s="2">
        <f t="shared" si="10"/>
        <v>40860.959069999997</v>
      </c>
    </row>
    <row r="46" spans="1:17" x14ac:dyDescent="0.2">
      <c r="A46" s="46" t="s">
        <v>55</v>
      </c>
      <c r="B46" s="44" t="s">
        <v>32</v>
      </c>
      <c r="C46" s="45">
        <v>56150.540099999998</v>
      </c>
      <c r="D46" s="45">
        <v>2.9999999999999997E-4</v>
      </c>
      <c r="E46">
        <f t="shared" si="6"/>
        <v>8015.0220014043407</v>
      </c>
      <c r="F46">
        <f t="shared" si="1"/>
        <v>8015</v>
      </c>
      <c r="G46">
        <f t="shared" si="7"/>
        <v>1.0963499997160397E-2</v>
      </c>
      <c r="K46">
        <f t="shared" si="8"/>
        <v>1.0963499997160397E-2</v>
      </c>
      <c r="O46">
        <f t="shared" ca="1" si="9"/>
        <v>9.45916269045936E-3</v>
      </c>
      <c r="Q46" s="2">
        <f t="shared" si="10"/>
        <v>41132.040099999998</v>
      </c>
    </row>
    <row r="47" spans="1:17" x14ac:dyDescent="0.2">
      <c r="A47" s="46" t="s">
        <v>57</v>
      </c>
      <c r="B47" s="64" t="s">
        <v>32</v>
      </c>
      <c r="C47" s="65">
        <v>56167.484400000001</v>
      </c>
      <c r="D47" s="65">
        <v>3.8E-3</v>
      </c>
      <c r="E47">
        <f t="shared" si="6"/>
        <v>8049.0255947563446</v>
      </c>
      <c r="F47">
        <f t="shared" si="1"/>
        <v>8049</v>
      </c>
      <c r="G47">
        <f t="shared" si="7"/>
        <v>1.2754099996527657E-2</v>
      </c>
      <c r="J47">
        <f>G47</f>
        <v>1.2754099996527657E-2</v>
      </c>
      <c r="O47">
        <f t="shared" ca="1" si="9"/>
        <v>9.555967389105937E-3</v>
      </c>
      <c r="Q47" s="2">
        <f t="shared" si="10"/>
        <v>41148.984400000001</v>
      </c>
    </row>
    <row r="48" spans="1:17" x14ac:dyDescent="0.2">
      <c r="A48" s="46" t="s">
        <v>57</v>
      </c>
      <c r="B48" s="64" t="s">
        <v>32</v>
      </c>
      <c r="C48" s="65">
        <v>56188.410400000001</v>
      </c>
      <c r="D48" s="65">
        <v>7.6E-3</v>
      </c>
      <c r="E48">
        <f t="shared" si="6"/>
        <v>8091.0196101174915</v>
      </c>
      <c r="F48">
        <f t="shared" si="1"/>
        <v>8091</v>
      </c>
      <c r="G48">
        <f t="shared" si="7"/>
        <v>9.7718999968492426E-3</v>
      </c>
      <c r="J48">
        <f>G48</f>
        <v>9.7718999968492426E-3</v>
      </c>
      <c r="O48">
        <f t="shared" ca="1" si="9"/>
        <v>9.6755496639046486E-3</v>
      </c>
      <c r="Q48" s="2">
        <f t="shared" si="10"/>
        <v>41169.910400000001</v>
      </c>
    </row>
    <row r="49" spans="1:21" x14ac:dyDescent="0.2">
      <c r="A49" s="46" t="s">
        <v>55</v>
      </c>
      <c r="B49" s="44" t="s">
        <v>32</v>
      </c>
      <c r="C49" s="45">
        <v>56199.3753</v>
      </c>
      <c r="D49" s="45">
        <v>2.0000000000000001E-4</v>
      </c>
      <c r="E49">
        <f t="shared" si="6"/>
        <v>8113.0238239678893</v>
      </c>
      <c r="F49">
        <f t="shared" si="1"/>
        <v>8113</v>
      </c>
      <c r="G49">
        <f t="shared" si="7"/>
        <v>1.1871700000483543E-2</v>
      </c>
      <c r="K49">
        <f>G49</f>
        <v>1.1871700000483543E-2</v>
      </c>
      <c r="O49">
        <f t="shared" ca="1" si="9"/>
        <v>9.7381879983230203E-3</v>
      </c>
      <c r="Q49" s="2">
        <f t="shared" si="10"/>
        <v>41180.8753</v>
      </c>
    </row>
    <row r="50" spans="1:21" x14ac:dyDescent="0.2">
      <c r="A50" s="60" t="s">
        <v>211</v>
      </c>
      <c r="B50" s="61" t="s">
        <v>32</v>
      </c>
      <c r="C50" s="60">
        <v>56623.44</v>
      </c>
      <c r="D50" s="60" t="s">
        <v>70</v>
      </c>
      <c r="E50">
        <f t="shared" si="6"/>
        <v>8964.0311605788447</v>
      </c>
      <c r="F50">
        <f t="shared" si="1"/>
        <v>8964</v>
      </c>
      <c r="G50">
        <f t="shared" si="7"/>
        <v>1.5527600000496022E-2</v>
      </c>
      <c r="I50">
        <f>G50</f>
        <v>1.5527600000496022E-2</v>
      </c>
      <c r="O50">
        <f t="shared" ca="1" si="9"/>
        <v>1.2161152661506427E-2</v>
      </c>
      <c r="Q50" s="2">
        <f t="shared" si="10"/>
        <v>41604.94</v>
      </c>
    </row>
    <row r="51" spans="1:21" x14ac:dyDescent="0.2">
      <c r="A51" s="38" t="s">
        <v>58</v>
      </c>
      <c r="B51" s="39" t="s">
        <v>32</v>
      </c>
      <c r="C51" s="38">
        <v>56713.381600000001</v>
      </c>
      <c r="D51" s="38">
        <v>8.0000000000000004E-4</v>
      </c>
      <c r="E51">
        <f t="shared" si="6"/>
        <v>9144.5247538124386</v>
      </c>
      <c r="F51">
        <f t="shared" si="1"/>
        <v>9144.5</v>
      </c>
      <c r="G51">
        <f t="shared" si="7"/>
        <v>1.2335049999819603E-2</v>
      </c>
      <c r="J51">
        <f>G51</f>
        <v>1.2335049999819603E-2</v>
      </c>
      <c r="O51">
        <f t="shared" ca="1" si="9"/>
        <v>1.2675071723438982E-2</v>
      </c>
      <c r="Q51" s="2">
        <f t="shared" si="10"/>
        <v>41694.881600000001</v>
      </c>
    </row>
    <row r="52" spans="1:21" x14ac:dyDescent="0.2">
      <c r="A52" s="38" t="s">
        <v>58</v>
      </c>
      <c r="B52" s="39" t="s">
        <v>32</v>
      </c>
      <c r="C52" s="38">
        <v>56713.632100000003</v>
      </c>
      <c r="D52" s="38">
        <v>1.1000000000000001E-3</v>
      </c>
      <c r="E52">
        <f t="shared" si="6"/>
        <v>9145.0274538434078</v>
      </c>
      <c r="F52">
        <f t="shared" si="1"/>
        <v>9145</v>
      </c>
      <c r="G52">
        <f t="shared" si="7"/>
        <v>1.3680500000191387E-2</v>
      </c>
      <c r="J52">
        <f>G52</f>
        <v>1.3680500000191387E-2</v>
      </c>
      <c r="O52">
        <f t="shared" ca="1" si="9"/>
        <v>1.2676495321948488E-2</v>
      </c>
      <c r="Q52" s="2">
        <f t="shared" si="10"/>
        <v>41695.132100000003</v>
      </c>
    </row>
    <row r="53" spans="1:21" x14ac:dyDescent="0.2">
      <c r="A53" s="38" t="s">
        <v>59</v>
      </c>
      <c r="B53" s="62"/>
      <c r="C53" s="38">
        <v>56950.3295</v>
      </c>
      <c r="D53" s="38">
        <v>5.4000000000000003E-3</v>
      </c>
      <c r="E53">
        <f t="shared" si="6"/>
        <v>9620.028612762635</v>
      </c>
      <c r="F53">
        <f t="shared" si="1"/>
        <v>9620</v>
      </c>
      <c r="G53">
        <f t="shared" si="7"/>
        <v>1.4257999995606951E-2</v>
      </c>
      <c r="J53">
        <f>G53</f>
        <v>1.4257999995606951E-2</v>
      </c>
      <c r="O53">
        <f t="shared" ca="1" si="9"/>
        <v>1.402891390598153E-2</v>
      </c>
      <c r="Q53" s="2">
        <f t="shared" si="10"/>
        <v>41931.8295</v>
      </c>
    </row>
    <row r="54" spans="1:21" x14ac:dyDescent="0.2">
      <c r="A54" s="38" t="s">
        <v>59</v>
      </c>
      <c r="B54" s="62"/>
      <c r="C54" s="38">
        <v>56950.580300000001</v>
      </c>
      <c r="D54" s="38">
        <v>4.7000000000000002E-3</v>
      </c>
      <c r="E54">
        <f t="shared" si="6"/>
        <v>9620.5319148295694</v>
      </c>
      <c r="F54">
        <f t="shared" si="1"/>
        <v>9620.5</v>
      </c>
      <c r="G54">
        <f t="shared" si="7"/>
        <v>1.5903449995676056E-2</v>
      </c>
      <c r="J54">
        <f>G54</f>
        <v>1.5903449995676056E-2</v>
      </c>
      <c r="O54">
        <f t="shared" ca="1" si="9"/>
        <v>1.403033750449104E-2</v>
      </c>
      <c r="Q54" s="2">
        <f t="shared" si="10"/>
        <v>41932.080300000001</v>
      </c>
    </row>
    <row r="55" spans="1:21" x14ac:dyDescent="0.2">
      <c r="A55" s="70" t="s">
        <v>215</v>
      </c>
      <c r="B55" s="71" t="s">
        <v>32</v>
      </c>
      <c r="C55" s="72">
        <v>56958.299599999998</v>
      </c>
      <c r="D55" s="72">
        <v>2.0000000000000001E-4</v>
      </c>
      <c r="E55">
        <f t="shared" si="6"/>
        <v>9636.0229022508229</v>
      </c>
      <c r="F55">
        <f t="shared" si="1"/>
        <v>9636</v>
      </c>
      <c r="G55">
        <f t="shared" si="7"/>
        <v>1.1412399995606393E-2</v>
      </c>
      <c r="K55">
        <f>G55</f>
        <v>1.1412399995606393E-2</v>
      </c>
      <c r="O55">
        <f t="shared" ca="1" si="9"/>
        <v>1.4074469058285802E-2</v>
      </c>
      <c r="Q55" s="2">
        <f t="shared" si="10"/>
        <v>41939.799599999998</v>
      </c>
    </row>
    <row r="56" spans="1:21" x14ac:dyDescent="0.2">
      <c r="A56" s="65" t="s">
        <v>213</v>
      </c>
      <c r="B56" s="64"/>
      <c r="C56" s="65">
        <v>57091.576999999997</v>
      </c>
      <c r="D56" s="65">
        <v>6.7999999999999996E-3</v>
      </c>
      <c r="E56">
        <f t="shared" si="6"/>
        <v>9903.4821960907302</v>
      </c>
      <c r="F56">
        <f t="shared" si="1"/>
        <v>9903.5</v>
      </c>
      <c r="G56">
        <f t="shared" si="7"/>
        <v>-8.8718500046525151E-3</v>
      </c>
      <c r="K56">
        <f>G56</f>
        <v>-8.8718500046525151E-3</v>
      </c>
      <c r="O56">
        <f t="shared" ca="1" si="9"/>
        <v>1.4836094260872831E-2</v>
      </c>
      <c r="Q56" s="2">
        <f t="shared" si="10"/>
        <v>42073.076999999997</v>
      </c>
      <c r="U56">
        <f>+C56-(C$7+F56*C$8)</f>
        <v>-8.8718500046525151E-3</v>
      </c>
    </row>
    <row r="57" spans="1:21" x14ac:dyDescent="0.2">
      <c r="A57" s="65" t="s">
        <v>212</v>
      </c>
      <c r="B57" s="64" t="s">
        <v>32</v>
      </c>
      <c r="C57" s="65">
        <v>57102.316899999998</v>
      </c>
      <c r="D57" s="65">
        <v>8.0000000000000004E-4</v>
      </c>
      <c r="E57">
        <f t="shared" si="6"/>
        <v>9925.0348829672093</v>
      </c>
      <c r="F57">
        <f t="shared" si="1"/>
        <v>9925</v>
      </c>
      <c r="G57">
        <f t="shared" si="7"/>
        <v>1.7382499994710088E-2</v>
      </c>
      <c r="K57">
        <f>G57</f>
        <v>1.7382499994710088E-2</v>
      </c>
      <c r="O57">
        <f t="shared" ca="1" si="9"/>
        <v>1.4897308996781693E-2</v>
      </c>
      <c r="Q57" s="2">
        <f t="shared" si="10"/>
        <v>42083.816899999998</v>
      </c>
    </row>
    <row r="58" spans="1:21" x14ac:dyDescent="0.2">
      <c r="A58" s="73" t="s">
        <v>0</v>
      </c>
      <c r="B58" s="74" t="s">
        <v>32</v>
      </c>
      <c r="C58" s="75">
        <v>57297.402499999997</v>
      </c>
      <c r="D58" s="75">
        <v>2.3999999999999998E-3</v>
      </c>
      <c r="E58">
        <f t="shared" si="6"/>
        <v>10316.530041293634</v>
      </c>
      <c r="F58">
        <f t="shared" si="1"/>
        <v>10316.5</v>
      </c>
      <c r="G58">
        <f t="shared" si="7"/>
        <v>1.4969849995395634E-2</v>
      </c>
      <c r="K58">
        <f>G58</f>
        <v>1.4969849995395634E-2</v>
      </c>
      <c r="O58">
        <f t="shared" ca="1" si="9"/>
        <v>1.6011986629726822E-2</v>
      </c>
      <c r="Q58" s="2">
        <f t="shared" si="10"/>
        <v>42278.902499999997</v>
      </c>
    </row>
    <row r="59" spans="1:21" x14ac:dyDescent="0.2">
      <c r="A59" s="73" t="s">
        <v>0</v>
      </c>
      <c r="B59" s="74" t="s">
        <v>32</v>
      </c>
      <c r="C59" s="75">
        <v>57297.653200000001</v>
      </c>
      <c r="D59" s="75">
        <v>5.9999999999999995E-4</v>
      </c>
      <c r="E59">
        <f t="shared" si="6"/>
        <v>10317.033142681918</v>
      </c>
      <c r="F59">
        <f t="shared" si="1"/>
        <v>10317</v>
      </c>
      <c r="G59">
        <f t="shared" si="7"/>
        <v>1.6515299997990951E-2</v>
      </c>
      <c r="K59">
        <f>G59</f>
        <v>1.6515299997990951E-2</v>
      </c>
      <c r="O59">
        <f t="shared" ca="1" si="9"/>
        <v>1.6013410228236331E-2</v>
      </c>
      <c r="Q59" s="2">
        <f t="shared" si="10"/>
        <v>42279.153200000001</v>
      </c>
    </row>
    <row r="60" spans="1:21" x14ac:dyDescent="0.2">
      <c r="A60" s="66" t="s">
        <v>1</v>
      </c>
      <c r="B60" s="67" t="s">
        <v>30</v>
      </c>
      <c r="C60" s="68">
        <v>57332.285000000003</v>
      </c>
      <c r="D60" s="69">
        <v>5.0000000000000001E-3</v>
      </c>
      <c r="E60">
        <f t="shared" si="6"/>
        <v>10386.531773150442</v>
      </c>
      <c r="F60">
        <f t="shared" si="1"/>
        <v>10386.5</v>
      </c>
      <c r="G60">
        <f t="shared" si="7"/>
        <v>1.5832850003789645E-2</v>
      </c>
      <c r="I60">
        <f>G60</f>
        <v>1.5832850003789645E-2</v>
      </c>
      <c r="O60">
        <f t="shared" ca="1" si="9"/>
        <v>1.6211290421058008E-2</v>
      </c>
      <c r="Q60" s="2">
        <f t="shared" si="10"/>
        <v>42313.785000000003</v>
      </c>
    </row>
    <row r="61" spans="1:21" x14ac:dyDescent="0.2">
      <c r="A61" s="66" t="s">
        <v>1</v>
      </c>
      <c r="B61" s="67" t="s">
        <v>32</v>
      </c>
      <c r="C61" s="68">
        <v>57332.536999999997</v>
      </c>
      <c r="D61" s="69">
        <v>5.0000000000000001E-3</v>
      </c>
      <c r="E61">
        <f t="shared" si="6"/>
        <v>10387.037483361219</v>
      </c>
      <c r="F61">
        <f t="shared" si="1"/>
        <v>10387</v>
      </c>
      <c r="G61">
        <f t="shared" si="7"/>
        <v>1.8678299995372072E-2</v>
      </c>
      <c r="I61">
        <f>G61</f>
        <v>1.8678299995372072E-2</v>
      </c>
      <c r="O61">
        <f t="shared" ca="1" si="9"/>
        <v>1.6212714019567514E-2</v>
      </c>
      <c r="Q61" s="2">
        <f t="shared" si="10"/>
        <v>42314.036999999997</v>
      </c>
    </row>
    <row r="62" spans="1:21" x14ac:dyDescent="0.2">
      <c r="A62" s="76" t="s">
        <v>216</v>
      </c>
      <c r="B62" s="77" t="s">
        <v>32</v>
      </c>
      <c r="C62" s="78">
        <v>58577.815999999999</v>
      </c>
      <c r="D62" s="78">
        <v>2.9999999999999997E-4</v>
      </c>
      <c r="E62">
        <f>+(C62-C$7)/C$8</f>
        <v>12886.046632501788</v>
      </c>
      <c r="F62">
        <f t="shared" si="1"/>
        <v>12886</v>
      </c>
      <c r="G62">
        <f>+C62-(C$7+F62*C$8)</f>
        <v>2.3237399997015018E-2</v>
      </c>
      <c r="K62">
        <f>G62</f>
        <v>2.3237399997015018E-2</v>
      </c>
      <c r="O62">
        <f ca="1">+C$11+C$12*F62</f>
        <v>2.3327859370090819E-2</v>
      </c>
      <c r="Q62" s="2">
        <f>+C62-15018.5</f>
        <v>43559.315999999999</v>
      </c>
    </row>
    <row r="63" spans="1:21" x14ac:dyDescent="0.2">
      <c r="A63" s="79" t="s">
        <v>217</v>
      </c>
      <c r="B63" s="80" t="s">
        <v>30</v>
      </c>
      <c r="C63" s="81">
        <v>58046.367579999845</v>
      </c>
      <c r="D63" s="81">
        <v>2.9999999999999997E-4</v>
      </c>
      <c r="E63">
        <f>+(C63-C$7)/C$8</f>
        <v>11819.543090824236</v>
      </c>
      <c r="F63">
        <f t="shared" si="1"/>
        <v>11819.5</v>
      </c>
      <c r="G63">
        <f>+C63-(C$7+F63*C$8)</f>
        <v>2.1472549844474997E-2</v>
      </c>
      <c r="K63">
        <f>G63</f>
        <v>2.1472549844474997E-2</v>
      </c>
      <c r="O63">
        <f ca="1">+C$11+C$12*F63</f>
        <v>2.0291323749309267E-2</v>
      </c>
      <c r="Q63" s="2">
        <f>+C63-15018.5</f>
        <v>43027.867579999845</v>
      </c>
    </row>
    <row r="64" spans="1:21" x14ac:dyDescent="0.2">
      <c r="A64" s="79" t="s">
        <v>218</v>
      </c>
      <c r="B64" s="80" t="s">
        <v>32</v>
      </c>
      <c r="C64" s="81">
        <v>59212.165000000001</v>
      </c>
      <c r="D64" s="81" t="s">
        <v>69</v>
      </c>
      <c r="E64">
        <f>+(C64-C$7)/C$8</f>
        <v>14159.049674188167</v>
      </c>
      <c r="F64">
        <f t="shared" si="1"/>
        <v>14159</v>
      </c>
      <c r="G64">
        <f>+C64-(C$7+F64*C$8)</f>
        <v>2.4753099998633843E-2</v>
      </c>
      <c r="K64">
        <f>G64</f>
        <v>2.4753099998633843E-2</v>
      </c>
      <c r="O64">
        <f ca="1">+C$11+C$12*F64</f>
        <v>2.695234117529937E-2</v>
      </c>
      <c r="Q64" s="2">
        <f>+C64-15018.5</f>
        <v>44193.665000000001</v>
      </c>
    </row>
    <row r="65" spans="1:17" x14ac:dyDescent="0.2">
      <c r="A65" s="82" t="s">
        <v>219</v>
      </c>
      <c r="B65" s="83" t="s">
        <v>32</v>
      </c>
      <c r="C65" s="84">
        <v>59226.368400000036</v>
      </c>
      <c r="D65" s="82"/>
      <c r="E65">
        <f>+(C65-C$7)/C$8</f>
        <v>14187.552866283264</v>
      </c>
      <c r="F65">
        <f t="shared" ref="F65" si="11">ROUND(2*E65,0)/2</f>
        <v>14187.5</v>
      </c>
      <c r="G65">
        <f>+C65-(C$7+F65*C$8)</f>
        <v>2.6343750032538082E-2</v>
      </c>
      <c r="K65">
        <f>G65</f>
        <v>2.6343750032538082E-2</v>
      </c>
      <c r="O65">
        <f ca="1">+C$11+C$12*F65</f>
        <v>2.7033486290341351E-2</v>
      </c>
      <c r="Q65" s="2">
        <f>+C65-15018.5</f>
        <v>44207.868400000036</v>
      </c>
    </row>
    <row r="66" spans="1:17" x14ac:dyDescent="0.2">
      <c r="A66" s="85" t="s">
        <v>220</v>
      </c>
      <c r="B66" s="85" t="s">
        <v>30</v>
      </c>
      <c r="C66" s="86">
        <v>59951.414100000169</v>
      </c>
      <c r="D66" s="82">
        <v>8.8999999999999999E-3</v>
      </c>
      <c r="E66">
        <f t="shared" ref="E66:E67" si="12">+(C66-C$7)/C$8</f>
        <v>15642.564825727981</v>
      </c>
      <c r="F66">
        <f t="shared" ref="F66:F67" si="13">ROUND(2*E66,0)/2</f>
        <v>15642.5</v>
      </c>
      <c r="G66">
        <f t="shared" ref="G66:G67" si="14">+C66-(C$7+F66*C$8)</f>
        <v>3.2303250169206876E-2</v>
      </c>
      <c r="K66">
        <f t="shared" ref="K66:K67" si="15">G66</f>
        <v>3.2303250169206876E-2</v>
      </c>
      <c r="O66">
        <f t="shared" ref="O66:O67" ca="1" si="16">+C$11+C$12*F66</f>
        <v>3.1176157953010986E-2</v>
      </c>
      <c r="Q66" s="2">
        <f t="shared" ref="Q66:Q67" si="17">+C66-15018.5</f>
        <v>44932.914100000169</v>
      </c>
    </row>
    <row r="67" spans="1:17" x14ac:dyDescent="0.2">
      <c r="A67" s="85" t="s">
        <v>220</v>
      </c>
      <c r="B67" s="85" t="s">
        <v>32</v>
      </c>
      <c r="C67" s="86">
        <v>59951.662800000049</v>
      </c>
      <c r="D67" s="82">
        <v>4.1999999999999997E-3</v>
      </c>
      <c r="E67">
        <f t="shared" si="12"/>
        <v>15643.063913542912</v>
      </c>
      <c r="F67">
        <f t="shared" si="13"/>
        <v>15643</v>
      </c>
      <c r="G67">
        <f t="shared" si="14"/>
        <v>3.184870004770346E-2</v>
      </c>
      <c r="K67">
        <f t="shared" si="15"/>
        <v>3.184870004770346E-2</v>
      </c>
      <c r="O67">
        <f t="shared" ca="1" si="16"/>
        <v>3.1177581551520492E-2</v>
      </c>
      <c r="Q67" s="2">
        <f t="shared" si="17"/>
        <v>44933.162800000049</v>
      </c>
    </row>
  </sheetData>
  <protectedRanges>
    <protectedRange sqref="A62:D64" name="Range1"/>
  </protectedRanges>
  <phoneticPr fontId="8" type="noConversion"/>
  <hyperlinks>
    <hyperlink ref="H271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7"/>
  <sheetViews>
    <sheetView workbookViewId="0">
      <selection activeCell="A42" sqref="A42:D45"/>
    </sheetView>
  </sheetViews>
  <sheetFormatPr defaultRowHeight="12.75" x14ac:dyDescent="0.2"/>
  <cols>
    <col min="1" max="1" width="19.7109375" style="10" customWidth="1"/>
    <col min="2" max="2" width="4.42578125" style="23" customWidth="1"/>
    <col min="3" max="3" width="12.7109375" style="10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10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 x14ac:dyDescent="0.25">
      <c r="A1" s="47" t="s">
        <v>60</v>
      </c>
      <c r="I1" s="48" t="s">
        <v>61</v>
      </c>
      <c r="J1" s="49" t="s">
        <v>62</v>
      </c>
    </row>
    <row r="2" spans="1:16" x14ac:dyDescent="0.2">
      <c r="I2" s="50" t="s">
        <v>63</v>
      </c>
      <c r="J2" s="51" t="s">
        <v>64</v>
      </c>
    </row>
    <row r="3" spans="1:16" x14ac:dyDescent="0.2">
      <c r="A3" s="52" t="s">
        <v>65</v>
      </c>
      <c r="I3" s="50" t="s">
        <v>66</v>
      </c>
      <c r="J3" s="51" t="s">
        <v>67</v>
      </c>
    </row>
    <row r="4" spans="1:16" x14ac:dyDescent="0.2">
      <c r="I4" s="50" t="s">
        <v>68</v>
      </c>
      <c r="J4" s="51" t="s">
        <v>67</v>
      </c>
    </row>
    <row r="5" spans="1:16" ht="13.5" thickBot="1" x14ac:dyDescent="0.25">
      <c r="I5" s="53" t="s">
        <v>69</v>
      </c>
      <c r="J5" s="54" t="s">
        <v>70</v>
      </c>
    </row>
    <row r="10" spans="1:16" ht="13.5" thickBot="1" x14ac:dyDescent="0.25"/>
    <row r="11" spans="1:16" ht="12.75" customHeight="1" thickBot="1" x14ac:dyDescent="0.25">
      <c r="A11" s="10" t="str">
        <f t="shared" ref="A11:A45" si="0">P11</f>
        <v>IBVS 5200 </v>
      </c>
      <c r="B11" s="11" t="str">
        <f t="shared" ref="B11:B45" si="1">IF(H11=INT(H11),"I","II")</f>
        <v>I</v>
      </c>
      <c r="C11" s="10">
        <f t="shared" ref="C11:C45" si="2">1*G11</f>
        <v>48500.487999999998</v>
      </c>
      <c r="D11" s="23" t="str">
        <f t="shared" ref="D11:D45" si="3">VLOOKUP(F11,I$1:J$5,2,FALSE)</f>
        <v>vis</v>
      </c>
      <c r="E11" s="55" t="e">
        <f>VLOOKUP(C11,Active!C$21:E$972,3,FALSE)</f>
        <v>#N/A</v>
      </c>
      <c r="F11" s="11" t="s">
        <v>69</v>
      </c>
      <c r="G11" s="23" t="str">
        <f t="shared" ref="G11:G45" si="4">MID(I11,3,LEN(I11)-3)</f>
        <v>48500.488</v>
      </c>
      <c r="H11" s="10">
        <f t="shared" ref="H11:H45" si="5">1*K11</f>
        <v>-8027</v>
      </c>
      <c r="I11" s="56" t="s">
        <v>71</v>
      </c>
      <c r="J11" s="57" t="s">
        <v>72</v>
      </c>
      <c r="K11" s="56">
        <v>-8027</v>
      </c>
      <c r="L11" s="56" t="s">
        <v>73</v>
      </c>
      <c r="M11" s="57" t="s">
        <v>74</v>
      </c>
      <c r="N11" s="57" t="s">
        <v>75</v>
      </c>
      <c r="O11" s="58" t="s">
        <v>76</v>
      </c>
      <c r="P11" s="59" t="s">
        <v>77</v>
      </c>
    </row>
    <row r="12" spans="1:16" ht="12.75" customHeight="1" thickBot="1" x14ac:dyDescent="0.25">
      <c r="A12" s="10" t="str">
        <f t="shared" si="0"/>
        <v>IBVS 5200 </v>
      </c>
      <c r="B12" s="11" t="str">
        <f t="shared" si="1"/>
        <v>I</v>
      </c>
      <c r="C12" s="10">
        <f t="shared" si="2"/>
        <v>52156.582499999997</v>
      </c>
      <c r="D12" s="23" t="str">
        <f t="shared" si="3"/>
        <v>vis</v>
      </c>
      <c r="E12" s="55">
        <f>VLOOKUP(C12,Active!C$21:E$972,3,FALSE)</f>
        <v>1.6054292292519148E-3</v>
      </c>
      <c r="F12" s="11" t="s">
        <v>69</v>
      </c>
      <c r="G12" s="23" t="str">
        <f t="shared" si="4"/>
        <v>52156.5825</v>
      </c>
      <c r="H12" s="10">
        <f t="shared" si="5"/>
        <v>-690</v>
      </c>
      <c r="I12" s="56" t="s">
        <v>87</v>
      </c>
      <c r="J12" s="57" t="s">
        <v>88</v>
      </c>
      <c r="K12" s="56">
        <v>-690</v>
      </c>
      <c r="L12" s="56" t="s">
        <v>89</v>
      </c>
      <c r="M12" s="57" t="s">
        <v>74</v>
      </c>
      <c r="N12" s="57" t="s">
        <v>75</v>
      </c>
      <c r="O12" s="58" t="s">
        <v>90</v>
      </c>
      <c r="P12" s="59" t="s">
        <v>77</v>
      </c>
    </row>
    <row r="13" spans="1:16" ht="12.75" customHeight="1" thickBot="1" x14ac:dyDescent="0.25">
      <c r="A13" s="10" t="str">
        <f t="shared" si="0"/>
        <v>IBVS 5200 </v>
      </c>
      <c r="B13" s="11" t="str">
        <f t="shared" si="1"/>
        <v>I</v>
      </c>
      <c r="C13" s="10">
        <f t="shared" si="2"/>
        <v>52186.481500000002</v>
      </c>
      <c r="D13" s="23" t="str">
        <f t="shared" si="3"/>
        <v>vis</v>
      </c>
      <c r="E13" s="55">
        <f>VLOOKUP(C13,Active!C$21:E$972,3,FALSE)</f>
        <v>60.002516510333109</v>
      </c>
      <c r="F13" s="11" t="s">
        <v>69</v>
      </c>
      <c r="G13" s="23" t="str">
        <f t="shared" si="4"/>
        <v>52186.4815</v>
      </c>
      <c r="H13" s="10">
        <f t="shared" si="5"/>
        <v>-630</v>
      </c>
      <c r="I13" s="56" t="s">
        <v>91</v>
      </c>
      <c r="J13" s="57" t="s">
        <v>92</v>
      </c>
      <c r="K13" s="56">
        <v>-630</v>
      </c>
      <c r="L13" s="56" t="s">
        <v>93</v>
      </c>
      <c r="M13" s="57" t="s">
        <v>74</v>
      </c>
      <c r="N13" s="57" t="s">
        <v>75</v>
      </c>
      <c r="O13" s="58" t="s">
        <v>90</v>
      </c>
      <c r="P13" s="59" t="s">
        <v>77</v>
      </c>
    </row>
    <row r="14" spans="1:16" ht="12.75" customHeight="1" thickBot="1" x14ac:dyDescent="0.25">
      <c r="A14" s="10" t="str">
        <f t="shared" si="0"/>
        <v>IBVS 5200 </v>
      </c>
      <c r="B14" s="11" t="str">
        <f t="shared" si="1"/>
        <v>I</v>
      </c>
      <c r="C14" s="10">
        <f t="shared" si="2"/>
        <v>52216.378499999999</v>
      </c>
      <c r="D14" s="23" t="str">
        <f t="shared" si="3"/>
        <v>vis</v>
      </c>
      <c r="E14" s="55">
        <f>VLOOKUP(C14,Active!C$21:E$972,3,FALSE)</f>
        <v>119.99941401832002</v>
      </c>
      <c r="F14" s="11" t="s">
        <v>69</v>
      </c>
      <c r="G14" s="23" t="str">
        <f t="shared" si="4"/>
        <v>52216.3785</v>
      </c>
      <c r="H14" s="10">
        <f t="shared" si="5"/>
        <v>-570</v>
      </c>
      <c r="I14" s="56" t="s">
        <v>94</v>
      </c>
      <c r="J14" s="57" t="s">
        <v>95</v>
      </c>
      <c r="K14" s="56">
        <v>-570</v>
      </c>
      <c r="L14" s="56" t="s">
        <v>96</v>
      </c>
      <c r="M14" s="57" t="s">
        <v>74</v>
      </c>
      <c r="N14" s="57" t="s">
        <v>75</v>
      </c>
      <c r="O14" s="58" t="s">
        <v>90</v>
      </c>
      <c r="P14" s="59" t="s">
        <v>77</v>
      </c>
    </row>
    <row r="15" spans="1:16" ht="12.75" customHeight="1" thickBot="1" x14ac:dyDescent="0.25">
      <c r="A15" s="10" t="str">
        <f t="shared" si="0"/>
        <v>IBVS 5200 </v>
      </c>
      <c r="B15" s="11" t="str">
        <f t="shared" si="1"/>
        <v>II</v>
      </c>
      <c r="C15" s="10">
        <f t="shared" si="2"/>
        <v>52216.628299999997</v>
      </c>
      <c r="D15" s="23" t="str">
        <f t="shared" si="3"/>
        <v>vis</v>
      </c>
      <c r="E15" s="55">
        <f>VLOOKUP(C15,Active!C$21:E$972,3,FALSE)</f>
        <v>120.50070929869476</v>
      </c>
      <c r="F15" s="11" t="s">
        <v>69</v>
      </c>
      <c r="G15" s="23" t="str">
        <f t="shared" si="4"/>
        <v>52216.6283</v>
      </c>
      <c r="H15" s="10">
        <f t="shared" si="5"/>
        <v>-569.5</v>
      </c>
      <c r="I15" s="56" t="s">
        <v>97</v>
      </c>
      <c r="J15" s="57" t="s">
        <v>98</v>
      </c>
      <c r="K15" s="56">
        <v>-569.5</v>
      </c>
      <c r="L15" s="56" t="s">
        <v>99</v>
      </c>
      <c r="M15" s="57" t="s">
        <v>74</v>
      </c>
      <c r="N15" s="57" t="s">
        <v>75</v>
      </c>
      <c r="O15" s="58" t="s">
        <v>90</v>
      </c>
      <c r="P15" s="59" t="s">
        <v>77</v>
      </c>
    </row>
    <row r="16" spans="1:16" ht="12.75" customHeight="1" thickBot="1" x14ac:dyDescent="0.25">
      <c r="A16" s="10" t="str">
        <f t="shared" si="0"/>
        <v>IBVS 5341 </v>
      </c>
      <c r="B16" s="11" t="str">
        <f t="shared" si="1"/>
        <v>II</v>
      </c>
      <c r="C16" s="10">
        <f t="shared" si="2"/>
        <v>52247.523000000001</v>
      </c>
      <c r="D16" s="23" t="str">
        <f t="shared" si="3"/>
        <v>vis</v>
      </c>
      <c r="E16" s="55">
        <f>VLOOKUP(C16,Active!C$21:E$972,3,FALSE)</f>
        <v>182.49977774838666</v>
      </c>
      <c r="F16" s="11" t="s">
        <v>69</v>
      </c>
      <c r="G16" s="23" t="str">
        <f t="shared" si="4"/>
        <v>52247.5230</v>
      </c>
      <c r="H16" s="10">
        <f t="shared" si="5"/>
        <v>-507.5</v>
      </c>
      <c r="I16" s="56" t="s">
        <v>100</v>
      </c>
      <c r="J16" s="57" t="s">
        <v>101</v>
      </c>
      <c r="K16" s="56">
        <v>-507.5</v>
      </c>
      <c r="L16" s="56" t="s">
        <v>102</v>
      </c>
      <c r="M16" s="57" t="s">
        <v>74</v>
      </c>
      <c r="N16" s="57" t="s">
        <v>75</v>
      </c>
      <c r="O16" s="58" t="s">
        <v>103</v>
      </c>
      <c r="P16" s="59" t="s">
        <v>104</v>
      </c>
    </row>
    <row r="17" spans="1:16" ht="12.75" customHeight="1" thickBot="1" x14ac:dyDescent="0.25">
      <c r="A17" s="10" t="str">
        <f t="shared" si="0"/>
        <v>IBVS 5341 </v>
      </c>
      <c r="B17" s="11" t="str">
        <f t="shared" si="1"/>
        <v>II</v>
      </c>
      <c r="C17" s="10">
        <f t="shared" si="2"/>
        <v>52568.432200000003</v>
      </c>
      <c r="D17" s="23" t="str">
        <f t="shared" si="3"/>
        <v>vis</v>
      </c>
      <c r="E17" s="55">
        <f>VLOOKUP(C17,Active!C$21:E$972,3,FALSE)</f>
        <v>826.49604432269143</v>
      </c>
      <c r="F17" s="11" t="s">
        <v>69</v>
      </c>
      <c r="G17" s="23" t="str">
        <f t="shared" si="4"/>
        <v>52568.4322</v>
      </c>
      <c r="H17" s="10">
        <f t="shared" si="5"/>
        <v>136.5</v>
      </c>
      <c r="I17" s="56" t="s">
        <v>105</v>
      </c>
      <c r="J17" s="57" t="s">
        <v>106</v>
      </c>
      <c r="K17" s="56">
        <v>136.5</v>
      </c>
      <c r="L17" s="56" t="s">
        <v>107</v>
      </c>
      <c r="M17" s="57" t="s">
        <v>74</v>
      </c>
      <c r="N17" s="57" t="s">
        <v>75</v>
      </c>
      <c r="O17" s="58" t="s">
        <v>103</v>
      </c>
      <c r="P17" s="59" t="s">
        <v>104</v>
      </c>
    </row>
    <row r="18" spans="1:16" ht="12.75" customHeight="1" thickBot="1" x14ac:dyDescent="0.25">
      <c r="A18" s="10" t="str">
        <f t="shared" si="0"/>
        <v>IBVS 5623 </v>
      </c>
      <c r="B18" s="11" t="str">
        <f t="shared" si="1"/>
        <v>I</v>
      </c>
      <c r="C18" s="10">
        <f t="shared" si="2"/>
        <v>52644.427900000002</v>
      </c>
      <c r="D18" s="23" t="str">
        <f t="shared" si="3"/>
        <v>vis</v>
      </c>
      <c r="E18" s="55">
        <f>VLOOKUP(C18,Active!C$21:E$972,3,FALSE)</f>
        <v>979.00319299808086</v>
      </c>
      <c r="F18" s="11" t="s">
        <v>69</v>
      </c>
      <c r="G18" s="23" t="str">
        <f t="shared" si="4"/>
        <v>52644.4279</v>
      </c>
      <c r="H18" s="10">
        <f t="shared" si="5"/>
        <v>289</v>
      </c>
      <c r="I18" s="56" t="s">
        <v>108</v>
      </c>
      <c r="J18" s="57" t="s">
        <v>109</v>
      </c>
      <c r="K18" s="56">
        <v>289</v>
      </c>
      <c r="L18" s="56" t="s">
        <v>110</v>
      </c>
      <c r="M18" s="57" t="s">
        <v>74</v>
      </c>
      <c r="N18" s="57" t="s">
        <v>75</v>
      </c>
      <c r="O18" s="58" t="s">
        <v>111</v>
      </c>
      <c r="P18" s="59" t="s">
        <v>112</v>
      </c>
    </row>
    <row r="19" spans="1:16" ht="12.75" customHeight="1" thickBot="1" x14ac:dyDescent="0.25">
      <c r="A19" s="10" t="str">
        <f t="shared" si="0"/>
        <v>IBVS 5623 </v>
      </c>
      <c r="B19" s="11" t="str">
        <f t="shared" si="1"/>
        <v>II</v>
      </c>
      <c r="C19" s="10">
        <f t="shared" si="2"/>
        <v>52644.677000000003</v>
      </c>
      <c r="D19" s="23" t="str">
        <f t="shared" si="3"/>
        <v>vis</v>
      </c>
      <c r="E19" s="55">
        <f>VLOOKUP(C19,Active!C$21:E$972,3,FALSE)</f>
        <v>979.50308352787624</v>
      </c>
      <c r="F19" s="11" t="s">
        <v>69</v>
      </c>
      <c r="G19" s="23" t="str">
        <f t="shared" si="4"/>
        <v>52644.6770</v>
      </c>
      <c r="H19" s="10">
        <f t="shared" si="5"/>
        <v>289.5</v>
      </c>
      <c r="I19" s="56" t="s">
        <v>113</v>
      </c>
      <c r="J19" s="57" t="s">
        <v>114</v>
      </c>
      <c r="K19" s="56">
        <v>289.5</v>
      </c>
      <c r="L19" s="56" t="s">
        <v>99</v>
      </c>
      <c r="M19" s="57" t="s">
        <v>74</v>
      </c>
      <c r="N19" s="57" t="s">
        <v>75</v>
      </c>
      <c r="O19" s="58" t="s">
        <v>111</v>
      </c>
      <c r="P19" s="59" t="s">
        <v>112</v>
      </c>
    </row>
    <row r="20" spans="1:16" ht="12.75" customHeight="1" thickBot="1" x14ac:dyDescent="0.25">
      <c r="A20" s="10" t="str">
        <f t="shared" si="0"/>
        <v>IBVS 5623 </v>
      </c>
      <c r="B20" s="11" t="str">
        <f t="shared" si="1"/>
        <v>II</v>
      </c>
      <c r="C20" s="10">
        <f t="shared" si="2"/>
        <v>52645.1754</v>
      </c>
      <c r="D20" s="23" t="str">
        <f t="shared" si="3"/>
        <v>vis</v>
      </c>
      <c r="E20" s="55">
        <f>VLOOKUP(C20,Active!C$21:E$972,3,FALSE)</f>
        <v>980.50326594476724</v>
      </c>
      <c r="F20" s="11" t="s">
        <v>69</v>
      </c>
      <c r="G20" s="23" t="str">
        <f t="shared" si="4"/>
        <v>52645.1754</v>
      </c>
      <c r="H20" s="10">
        <f t="shared" si="5"/>
        <v>290.5</v>
      </c>
      <c r="I20" s="56" t="s">
        <v>115</v>
      </c>
      <c r="J20" s="57" t="s">
        <v>116</v>
      </c>
      <c r="K20" s="56">
        <v>290.5</v>
      </c>
      <c r="L20" s="56" t="s">
        <v>110</v>
      </c>
      <c r="M20" s="57" t="s">
        <v>74</v>
      </c>
      <c r="N20" s="57" t="s">
        <v>75</v>
      </c>
      <c r="O20" s="58" t="s">
        <v>111</v>
      </c>
      <c r="P20" s="59" t="s">
        <v>112</v>
      </c>
    </row>
    <row r="21" spans="1:16" ht="12.75" customHeight="1" thickBot="1" x14ac:dyDescent="0.25">
      <c r="A21" s="10" t="str">
        <f t="shared" si="0"/>
        <v>IBVS 5623 </v>
      </c>
      <c r="B21" s="11" t="str">
        <f t="shared" si="1"/>
        <v>I</v>
      </c>
      <c r="C21" s="10">
        <f t="shared" si="2"/>
        <v>52645.422899999998</v>
      </c>
      <c r="D21" s="23" t="str">
        <f t="shared" si="3"/>
        <v>vis</v>
      </c>
      <c r="E21" s="55">
        <f>VLOOKUP(C21,Active!C$21:E$972,3,FALSE)</f>
        <v>980.99994561607502</v>
      </c>
      <c r="F21" s="11" t="s">
        <v>69</v>
      </c>
      <c r="G21" s="23" t="str">
        <f t="shared" si="4"/>
        <v>52645.4229</v>
      </c>
      <c r="H21" s="10">
        <f t="shared" si="5"/>
        <v>291</v>
      </c>
      <c r="I21" s="56" t="s">
        <v>117</v>
      </c>
      <c r="J21" s="57" t="s">
        <v>118</v>
      </c>
      <c r="K21" s="56">
        <v>291</v>
      </c>
      <c r="L21" s="56" t="s">
        <v>119</v>
      </c>
      <c r="M21" s="57" t="s">
        <v>74</v>
      </c>
      <c r="N21" s="57" t="s">
        <v>75</v>
      </c>
      <c r="O21" s="58" t="s">
        <v>111</v>
      </c>
      <c r="P21" s="59" t="s">
        <v>112</v>
      </c>
    </row>
    <row r="22" spans="1:16" ht="12.75" customHeight="1" thickBot="1" x14ac:dyDescent="0.25">
      <c r="A22" s="10" t="str">
        <f t="shared" si="0"/>
        <v>IBVS 5623 </v>
      </c>
      <c r="B22" s="11" t="str">
        <f t="shared" si="1"/>
        <v>II</v>
      </c>
      <c r="C22" s="10">
        <f t="shared" si="2"/>
        <v>52645.672700000003</v>
      </c>
      <c r="D22" s="23" t="str">
        <f t="shared" si="3"/>
        <v>vis</v>
      </c>
      <c r="E22" s="55">
        <f>VLOOKUP(C22,Active!C$21:E$972,3,FALSE)</f>
        <v>981.50124089646431</v>
      </c>
      <c r="F22" s="11" t="s">
        <v>69</v>
      </c>
      <c r="G22" s="23" t="str">
        <f t="shared" si="4"/>
        <v>52645.6727</v>
      </c>
      <c r="H22" s="10">
        <f t="shared" si="5"/>
        <v>291.5</v>
      </c>
      <c r="I22" s="56" t="s">
        <v>120</v>
      </c>
      <c r="J22" s="57" t="s">
        <v>121</v>
      </c>
      <c r="K22" s="56">
        <v>291.5</v>
      </c>
      <c r="L22" s="56" t="s">
        <v>122</v>
      </c>
      <c r="M22" s="57" t="s">
        <v>74</v>
      </c>
      <c r="N22" s="57" t="s">
        <v>75</v>
      </c>
      <c r="O22" s="58" t="s">
        <v>111</v>
      </c>
      <c r="P22" s="59" t="s">
        <v>112</v>
      </c>
    </row>
    <row r="23" spans="1:16" ht="12.75" customHeight="1" thickBot="1" x14ac:dyDescent="0.25">
      <c r="A23" s="10" t="str">
        <f t="shared" si="0"/>
        <v>IBVS 5668 </v>
      </c>
      <c r="B23" s="11" t="str">
        <f t="shared" si="1"/>
        <v>I</v>
      </c>
      <c r="C23" s="10">
        <f t="shared" si="2"/>
        <v>52896.571499999998</v>
      </c>
      <c r="D23" s="23" t="str">
        <f t="shared" si="3"/>
        <v>vis</v>
      </c>
      <c r="E23" s="55">
        <f>VLOOKUP(C23,Active!C$21:E$972,3,FALSE)</f>
        <v>1485.0015783376136</v>
      </c>
      <c r="F23" s="11" t="s">
        <v>69</v>
      </c>
      <c r="G23" s="23" t="str">
        <f t="shared" si="4"/>
        <v>52896.5715</v>
      </c>
      <c r="H23" s="10">
        <f t="shared" si="5"/>
        <v>795</v>
      </c>
      <c r="I23" s="56" t="s">
        <v>123</v>
      </c>
      <c r="J23" s="57" t="s">
        <v>124</v>
      </c>
      <c r="K23" s="56">
        <v>795</v>
      </c>
      <c r="L23" s="56" t="s">
        <v>125</v>
      </c>
      <c r="M23" s="57" t="s">
        <v>74</v>
      </c>
      <c r="N23" s="57" t="s">
        <v>75</v>
      </c>
      <c r="O23" s="58" t="s">
        <v>103</v>
      </c>
      <c r="P23" s="59" t="s">
        <v>126</v>
      </c>
    </row>
    <row r="24" spans="1:16" ht="12.75" customHeight="1" thickBot="1" x14ac:dyDescent="0.25">
      <c r="A24" s="10" t="str">
        <f t="shared" si="0"/>
        <v>IBVS 5875 </v>
      </c>
      <c r="B24" s="11" t="str">
        <f t="shared" si="1"/>
        <v>I</v>
      </c>
      <c r="C24" s="10">
        <f t="shared" si="2"/>
        <v>54729.855900000002</v>
      </c>
      <c r="D24" s="23" t="str">
        <f t="shared" si="3"/>
        <v>vis</v>
      </c>
      <c r="E24" s="55">
        <f>VLOOKUP(C24,Active!C$21:E$972,3,FALSE)</f>
        <v>5164.0120559708821</v>
      </c>
      <c r="F24" s="11" t="s">
        <v>69</v>
      </c>
      <c r="G24" s="23" t="str">
        <f t="shared" si="4"/>
        <v>54729.8559</v>
      </c>
      <c r="H24" s="10">
        <f t="shared" si="5"/>
        <v>4474</v>
      </c>
      <c r="I24" s="56" t="s">
        <v>134</v>
      </c>
      <c r="J24" s="57" t="s">
        <v>135</v>
      </c>
      <c r="K24" s="56">
        <v>4474</v>
      </c>
      <c r="L24" s="56" t="s">
        <v>122</v>
      </c>
      <c r="M24" s="57" t="s">
        <v>130</v>
      </c>
      <c r="N24" s="57" t="s">
        <v>69</v>
      </c>
      <c r="O24" s="58" t="s">
        <v>132</v>
      </c>
      <c r="P24" s="59" t="s">
        <v>136</v>
      </c>
    </row>
    <row r="25" spans="1:16" ht="12.75" customHeight="1" thickBot="1" x14ac:dyDescent="0.25">
      <c r="A25" s="10" t="str">
        <f t="shared" si="0"/>
        <v>IBVS 5898 </v>
      </c>
      <c r="B25" s="11" t="str">
        <f t="shared" si="1"/>
        <v>I</v>
      </c>
      <c r="C25" s="10">
        <f t="shared" si="2"/>
        <v>54753.276599999997</v>
      </c>
      <c r="D25" s="23" t="str">
        <f t="shared" si="3"/>
        <v>vis</v>
      </c>
      <c r="E25" s="55">
        <f>VLOOKUP(C25,Active!C$21:E$972,3,FALSE)</f>
        <v>5211.0124017401949</v>
      </c>
      <c r="F25" s="11" t="s">
        <v>69</v>
      </c>
      <c r="G25" s="23" t="str">
        <f t="shared" si="4"/>
        <v>54753.2766</v>
      </c>
      <c r="H25" s="10">
        <f t="shared" si="5"/>
        <v>4521</v>
      </c>
      <c r="I25" s="56" t="s">
        <v>137</v>
      </c>
      <c r="J25" s="57" t="s">
        <v>138</v>
      </c>
      <c r="K25" s="56">
        <v>4521</v>
      </c>
      <c r="L25" s="56" t="s">
        <v>139</v>
      </c>
      <c r="M25" s="57" t="s">
        <v>130</v>
      </c>
      <c r="N25" s="57" t="s">
        <v>69</v>
      </c>
      <c r="O25" s="58" t="s">
        <v>140</v>
      </c>
      <c r="P25" s="59" t="s">
        <v>141</v>
      </c>
    </row>
    <row r="26" spans="1:16" ht="12.75" customHeight="1" thickBot="1" x14ac:dyDescent="0.25">
      <c r="A26" s="10" t="str">
        <f t="shared" si="0"/>
        <v>IBVS 5938 </v>
      </c>
      <c r="B26" s="11" t="str">
        <f t="shared" si="1"/>
        <v>II</v>
      </c>
      <c r="C26" s="10">
        <f t="shared" si="2"/>
        <v>54867.638700000003</v>
      </c>
      <c r="D26" s="23" t="str">
        <f t="shared" si="3"/>
        <v>vis</v>
      </c>
      <c r="E26" s="55">
        <f>VLOOKUP(C26,Active!C$21:E$972,3,FALSE)</f>
        <v>5440.5127259365736</v>
      </c>
      <c r="F26" s="11" t="s">
        <v>69</v>
      </c>
      <c r="G26" s="23" t="str">
        <f t="shared" si="4"/>
        <v>54867.6387</v>
      </c>
      <c r="H26" s="10">
        <f t="shared" si="5"/>
        <v>4750.5</v>
      </c>
      <c r="I26" s="56" t="s">
        <v>142</v>
      </c>
      <c r="J26" s="57" t="s">
        <v>143</v>
      </c>
      <c r="K26" s="56">
        <v>4750.5</v>
      </c>
      <c r="L26" s="56" t="s">
        <v>144</v>
      </c>
      <c r="M26" s="57" t="s">
        <v>130</v>
      </c>
      <c r="N26" s="57" t="s">
        <v>69</v>
      </c>
      <c r="O26" s="58" t="s">
        <v>145</v>
      </c>
      <c r="P26" s="59" t="s">
        <v>146</v>
      </c>
    </row>
    <row r="27" spans="1:16" ht="12.75" customHeight="1" thickBot="1" x14ac:dyDescent="0.25">
      <c r="A27" s="10" t="str">
        <f t="shared" si="0"/>
        <v>BAVM 209 </v>
      </c>
      <c r="B27" s="11" t="str">
        <f t="shared" si="1"/>
        <v>I</v>
      </c>
      <c r="C27" s="10">
        <f t="shared" si="2"/>
        <v>54881.342299999997</v>
      </c>
      <c r="D27" s="23" t="str">
        <f t="shared" si="3"/>
        <v>vis</v>
      </c>
      <c r="E27" s="55">
        <f>VLOOKUP(C27,Active!C$21:E$972,3,FALSE)</f>
        <v>5468.0129261135189</v>
      </c>
      <c r="F27" s="11" t="s">
        <v>69</v>
      </c>
      <c r="G27" s="23" t="str">
        <f t="shared" si="4"/>
        <v>54881.3423</v>
      </c>
      <c r="H27" s="10">
        <f t="shared" si="5"/>
        <v>4778</v>
      </c>
      <c r="I27" s="56" t="s">
        <v>147</v>
      </c>
      <c r="J27" s="57" t="s">
        <v>148</v>
      </c>
      <c r="K27" s="56">
        <v>4778</v>
      </c>
      <c r="L27" s="56" t="s">
        <v>122</v>
      </c>
      <c r="M27" s="57" t="s">
        <v>130</v>
      </c>
      <c r="N27" s="57" t="s">
        <v>149</v>
      </c>
      <c r="O27" s="58" t="s">
        <v>150</v>
      </c>
      <c r="P27" s="59" t="s">
        <v>151</v>
      </c>
    </row>
    <row r="28" spans="1:16" ht="12.75" customHeight="1" thickBot="1" x14ac:dyDescent="0.25">
      <c r="A28" s="10" t="str">
        <f t="shared" si="0"/>
        <v>IBVS 5938 </v>
      </c>
      <c r="B28" s="11" t="str">
        <f t="shared" si="1"/>
        <v>II</v>
      </c>
      <c r="C28" s="10">
        <f t="shared" si="2"/>
        <v>54886.572800000002</v>
      </c>
      <c r="D28" s="23" t="str">
        <f t="shared" si="3"/>
        <v>vis</v>
      </c>
      <c r="E28" s="55">
        <f>VLOOKUP(C28,Active!C$21:E$972,3,FALSE)</f>
        <v>5478.5094231672656</v>
      </c>
      <c r="F28" s="11" t="s">
        <v>69</v>
      </c>
      <c r="G28" s="23" t="str">
        <f t="shared" si="4"/>
        <v>54886.5728</v>
      </c>
      <c r="H28" s="10">
        <f t="shared" si="5"/>
        <v>4788.5</v>
      </c>
      <c r="I28" s="56" t="s">
        <v>152</v>
      </c>
      <c r="J28" s="57" t="s">
        <v>153</v>
      </c>
      <c r="K28" s="56">
        <v>4788.5</v>
      </c>
      <c r="L28" s="56" t="s">
        <v>154</v>
      </c>
      <c r="M28" s="57" t="s">
        <v>130</v>
      </c>
      <c r="N28" s="57" t="s">
        <v>69</v>
      </c>
      <c r="O28" s="58" t="s">
        <v>145</v>
      </c>
      <c r="P28" s="59" t="s">
        <v>146</v>
      </c>
    </row>
    <row r="29" spans="1:16" ht="12.75" customHeight="1" thickBot="1" x14ac:dyDescent="0.25">
      <c r="A29" s="10" t="str">
        <f t="shared" si="0"/>
        <v>IBVS 5980 </v>
      </c>
      <c r="B29" s="11" t="str">
        <f t="shared" si="1"/>
        <v>I</v>
      </c>
      <c r="C29" s="10">
        <f t="shared" si="2"/>
        <v>55416.527999999998</v>
      </c>
      <c r="D29" s="23" t="str">
        <f t="shared" si="3"/>
        <v>vis</v>
      </c>
      <c r="E29" s="55">
        <f>VLOOKUP(C29,Active!C$21:E$972,3,FALSE)</f>
        <v>6542.0163910311812</v>
      </c>
      <c r="F29" s="11" t="s">
        <v>69</v>
      </c>
      <c r="G29" s="23" t="str">
        <f t="shared" si="4"/>
        <v>55416.5280</v>
      </c>
      <c r="H29" s="10">
        <f t="shared" si="5"/>
        <v>5852</v>
      </c>
      <c r="I29" s="56" t="s">
        <v>155</v>
      </c>
      <c r="J29" s="57" t="s">
        <v>156</v>
      </c>
      <c r="K29" s="56">
        <v>5852</v>
      </c>
      <c r="L29" s="56" t="s">
        <v>102</v>
      </c>
      <c r="M29" s="57" t="s">
        <v>130</v>
      </c>
      <c r="N29" s="57" t="s">
        <v>157</v>
      </c>
      <c r="O29" s="58" t="s">
        <v>140</v>
      </c>
      <c r="P29" s="59" t="s">
        <v>158</v>
      </c>
    </row>
    <row r="30" spans="1:16" ht="12.75" customHeight="1" thickBot="1" x14ac:dyDescent="0.25">
      <c r="A30" s="10" t="str">
        <f t="shared" si="0"/>
        <v>IBVS 5980 </v>
      </c>
      <c r="B30" s="11" t="str">
        <f t="shared" si="1"/>
        <v>I</v>
      </c>
      <c r="C30" s="10">
        <f t="shared" si="2"/>
        <v>55462.372300000003</v>
      </c>
      <c r="D30" s="23" t="str">
        <f t="shared" si="3"/>
        <v>vis</v>
      </c>
      <c r="E30" s="55">
        <f>VLOOKUP(C30,Active!C$21:E$972,3,FALSE)</f>
        <v>6634.0161157000748</v>
      </c>
      <c r="F30" s="11" t="s">
        <v>69</v>
      </c>
      <c r="G30" s="23" t="str">
        <f t="shared" si="4"/>
        <v>55462.3723</v>
      </c>
      <c r="H30" s="10">
        <f t="shared" si="5"/>
        <v>5944</v>
      </c>
      <c r="I30" s="56" t="s">
        <v>159</v>
      </c>
      <c r="J30" s="57" t="s">
        <v>160</v>
      </c>
      <c r="K30" s="56">
        <v>5944</v>
      </c>
      <c r="L30" s="56" t="s">
        <v>139</v>
      </c>
      <c r="M30" s="57" t="s">
        <v>130</v>
      </c>
      <c r="N30" s="57" t="s">
        <v>157</v>
      </c>
      <c r="O30" s="58" t="s">
        <v>140</v>
      </c>
      <c r="P30" s="59" t="s">
        <v>158</v>
      </c>
    </row>
    <row r="31" spans="1:16" ht="12.75" customHeight="1" thickBot="1" x14ac:dyDescent="0.25">
      <c r="A31" s="10" t="str">
        <f t="shared" si="0"/>
        <v>IBVS 5980 </v>
      </c>
      <c r="B31" s="11" t="str">
        <f t="shared" si="1"/>
        <v>II</v>
      </c>
      <c r="C31" s="10">
        <f t="shared" si="2"/>
        <v>55462.621299999999</v>
      </c>
      <c r="D31" s="23" t="str">
        <f t="shared" si="3"/>
        <v>vis</v>
      </c>
      <c r="E31" s="55">
        <f>VLOOKUP(C31,Active!C$21:E$972,3,FALSE)</f>
        <v>6634.5158055512056</v>
      </c>
      <c r="F31" s="11" t="s">
        <v>69</v>
      </c>
      <c r="G31" s="23" t="str">
        <f t="shared" si="4"/>
        <v>55462.6213</v>
      </c>
      <c r="H31" s="10">
        <f t="shared" si="5"/>
        <v>5944.5</v>
      </c>
      <c r="I31" s="56" t="s">
        <v>161</v>
      </c>
      <c r="J31" s="57" t="s">
        <v>162</v>
      </c>
      <c r="K31" s="56">
        <v>5944.5</v>
      </c>
      <c r="L31" s="56" t="s">
        <v>144</v>
      </c>
      <c r="M31" s="57" t="s">
        <v>130</v>
      </c>
      <c r="N31" s="57" t="s">
        <v>157</v>
      </c>
      <c r="O31" s="58" t="s">
        <v>140</v>
      </c>
      <c r="P31" s="59" t="s">
        <v>158</v>
      </c>
    </row>
    <row r="32" spans="1:16" ht="12.75" customHeight="1" thickBot="1" x14ac:dyDescent="0.25">
      <c r="A32" s="10" t="str">
        <f t="shared" si="0"/>
        <v>IBVS 6044 </v>
      </c>
      <c r="B32" s="11" t="str">
        <f t="shared" si="1"/>
        <v>II</v>
      </c>
      <c r="C32" s="10">
        <f t="shared" si="2"/>
        <v>55794.496800000001</v>
      </c>
      <c r="D32" s="23" t="str">
        <f t="shared" si="3"/>
        <v>vis</v>
      </c>
      <c r="E32" s="55">
        <f>VLOOKUP(C32,Active!C$21:E$972,3,FALSE)</f>
        <v>7300.5190954770815</v>
      </c>
      <c r="F32" s="11" t="s">
        <v>69</v>
      </c>
      <c r="G32" s="23" t="str">
        <f t="shared" si="4"/>
        <v>55794.4968</v>
      </c>
      <c r="H32" s="10">
        <f t="shared" si="5"/>
        <v>6610.5</v>
      </c>
      <c r="I32" s="56" t="s">
        <v>163</v>
      </c>
      <c r="J32" s="57" t="s">
        <v>164</v>
      </c>
      <c r="K32" s="56">
        <v>6610.5</v>
      </c>
      <c r="L32" s="56" t="s">
        <v>165</v>
      </c>
      <c r="M32" s="57" t="s">
        <v>130</v>
      </c>
      <c r="N32" s="57" t="s">
        <v>69</v>
      </c>
      <c r="O32" s="58" t="s">
        <v>140</v>
      </c>
      <c r="P32" s="59" t="s">
        <v>166</v>
      </c>
    </row>
    <row r="33" spans="1:16" ht="12.75" customHeight="1" thickBot="1" x14ac:dyDescent="0.25">
      <c r="A33" s="10" t="str">
        <f t="shared" si="0"/>
        <v>OEJV 0160 </v>
      </c>
      <c r="B33" s="11" t="str">
        <f t="shared" si="1"/>
        <v>I</v>
      </c>
      <c r="C33" s="10">
        <f t="shared" si="2"/>
        <v>55879.459069999997</v>
      </c>
      <c r="D33" s="23" t="str">
        <f t="shared" si="3"/>
        <v>vis</v>
      </c>
      <c r="E33" s="55">
        <f>VLOOKUP(C33,Active!C$21:E$972,3,FALSE)</f>
        <v>7471.0202362348882</v>
      </c>
      <c r="F33" s="11" t="s">
        <v>69</v>
      </c>
      <c r="G33" s="23" t="str">
        <f t="shared" si="4"/>
        <v>55879.45907</v>
      </c>
      <c r="H33" s="10">
        <f t="shared" si="5"/>
        <v>6781</v>
      </c>
      <c r="I33" s="56" t="s">
        <v>167</v>
      </c>
      <c r="J33" s="57" t="s">
        <v>168</v>
      </c>
      <c r="K33" s="56">
        <v>6781</v>
      </c>
      <c r="L33" s="56" t="s">
        <v>169</v>
      </c>
      <c r="M33" s="57" t="s">
        <v>130</v>
      </c>
      <c r="N33" s="57" t="s">
        <v>157</v>
      </c>
      <c r="O33" s="58" t="s">
        <v>170</v>
      </c>
      <c r="P33" s="59" t="s">
        <v>171</v>
      </c>
    </row>
    <row r="34" spans="1:16" ht="12.75" customHeight="1" thickBot="1" x14ac:dyDescent="0.25">
      <c r="A34" s="10" t="str">
        <f t="shared" si="0"/>
        <v>IBVS 6044 </v>
      </c>
      <c r="B34" s="11" t="str">
        <f t="shared" si="1"/>
        <v>I</v>
      </c>
      <c r="C34" s="10">
        <f t="shared" si="2"/>
        <v>56150.540099999998</v>
      </c>
      <c r="D34" s="23" t="str">
        <f t="shared" si="3"/>
        <v>vis</v>
      </c>
      <c r="E34" s="55">
        <f>VLOOKUP(C34,Active!C$21:E$972,3,FALSE)</f>
        <v>8015.0220014043407</v>
      </c>
      <c r="F34" s="11" t="s">
        <v>69</v>
      </c>
      <c r="G34" s="23" t="str">
        <f t="shared" si="4"/>
        <v>56150.5401</v>
      </c>
      <c r="H34" s="10">
        <f t="shared" si="5"/>
        <v>7325</v>
      </c>
      <c r="I34" s="56" t="s">
        <v>172</v>
      </c>
      <c r="J34" s="57" t="s">
        <v>173</v>
      </c>
      <c r="K34" s="56">
        <v>7325</v>
      </c>
      <c r="L34" s="56" t="s">
        <v>174</v>
      </c>
      <c r="M34" s="57" t="s">
        <v>130</v>
      </c>
      <c r="N34" s="57" t="s">
        <v>157</v>
      </c>
      <c r="O34" s="58" t="s">
        <v>140</v>
      </c>
      <c r="P34" s="59" t="s">
        <v>166</v>
      </c>
    </row>
    <row r="35" spans="1:16" ht="12.75" customHeight="1" thickBot="1" x14ac:dyDescent="0.25">
      <c r="A35" s="10" t="str">
        <f t="shared" si="0"/>
        <v>BAVM 231 </v>
      </c>
      <c r="B35" s="11" t="str">
        <f t="shared" si="1"/>
        <v>I</v>
      </c>
      <c r="C35" s="10">
        <f t="shared" si="2"/>
        <v>56167.484400000001</v>
      </c>
      <c r="D35" s="23" t="str">
        <f t="shared" si="3"/>
        <v>vis</v>
      </c>
      <c r="E35" s="55">
        <f>VLOOKUP(C35,Active!C$21:E$972,3,FALSE)</f>
        <v>8049.0255947563446</v>
      </c>
      <c r="F35" s="11" t="s">
        <v>69</v>
      </c>
      <c r="G35" s="23" t="str">
        <f t="shared" si="4"/>
        <v>56167.4844</v>
      </c>
      <c r="H35" s="10">
        <f t="shared" si="5"/>
        <v>7359</v>
      </c>
      <c r="I35" s="56" t="s">
        <v>175</v>
      </c>
      <c r="J35" s="57" t="s">
        <v>176</v>
      </c>
      <c r="K35" s="56">
        <v>7359</v>
      </c>
      <c r="L35" s="56" t="s">
        <v>177</v>
      </c>
      <c r="M35" s="57" t="s">
        <v>130</v>
      </c>
      <c r="N35" s="57" t="s">
        <v>178</v>
      </c>
      <c r="O35" s="58" t="s">
        <v>179</v>
      </c>
      <c r="P35" s="59" t="s">
        <v>180</v>
      </c>
    </row>
    <row r="36" spans="1:16" ht="12.75" customHeight="1" thickBot="1" x14ac:dyDescent="0.25">
      <c r="A36" s="10" t="str">
        <f t="shared" si="0"/>
        <v>BAVM 231 </v>
      </c>
      <c r="B36" s="11" t="str">
        <f t="shared" si="1"/>
        <v>I</v>
      </c>
      <c r="C36" s="10">
        <f t="shared" si="2"/>
        <v>56188.410400000001</v>
      </c>
      <c r="D36" s="23" t="str">
        <f t="shared" si="3"/>
        <v>vis</v>
      </c>
      <c r="E36" s="55">
        <f>VLOOKUP(C36,Active!C$21:E$972,3,FALSE)</f>
        <v>8091.0196101174915</v>
      </c>
      <c r="F36" s="11" t="s">
        <v>69</v>
      </c>
      <c r="G36" s="23" t="str">
        <f t="shared" si="4"/>
        <v>56188.4104</v>
      </c>
      <c r="H36" s="10">
        <f t="shared" si="5"/>
        <v>7401</v>
      </c>
      <c r="I36" s="56" t="s">
        <v>181</v>
      </c>
      <c r="J36" s="57" t="s">
        <v>182</v>
      </c>
      <c r="K36" s="56" t="s">
        <v>183</v>
      </c>
      <c r="L36" s="56" t="s">
        <v>144</v>
      </c>
      <c r="M36" s="57" t="s">
        <v>130</v>
      </c>
      <c r="N36" s="57" t="s">
        <v>178</v>
      </c>
      <c r="O36" s="58" t="s">
        <v>179</v>
      </c>
      <c r="P36" s="59" t="s">
        <v>180</v>
      </c>
    </row>
    <row r="37" spans="1:16" ht="12.75" customHeight="1" thickBot="1" x14ac:dyDescent="0.25">
      <c r="A37" s="10" t="str">
        <f t="shared" si="0"/>
        <v>IBVS 6044 </v>
      </c>
      <c r="B37" s="11" t="str">
        <f t="shared" si="1"/>
        <v>I</v>
      </c>
      <c r="C37" s="10">
        <f t="shared" si="2"/>
        <v>56199.3753</v>
      </c>
      <c r="D37" s="23" t="str">
        <f t="shared" si="3"/>
        <v>vis</v>
      </c>
      <c r="E37" s="55">
        <f>VLOOKUP(C37,Active!C$21:E$972,3,FALSE)</f>
        <v>8113.0238239678893</v>
      </c>
      <c r="F37" s="11" t="s">
        <v>69</v>
      </c>
      <c r="G37" s="23" t="str">
        <f t="shared" si="4"/>
        <v>56199.3753</v>
      </c>
      <c r="H37" s="10">
        <f t="shared" si="5"/>
        <v>7423</v>
      </c>
      <c r="I37" s="56" t="s">
        <v>184</v>
      </c>
      <c r="J37" s="57" t="s">
        <v>185</v>
      </c>
      <c r="K37" s="56" t="s">
        <v>186</v>
      </c>
      <c r="L37" s="56" t="s">
        <v>187</v>
      </c>
      <c r="M37" s="57" t="s">
        <v>130</v>
      </c>
      <c r="N37" s="57" t="s">
        <v>157</v>
      </c>
      <c r="O37" s="58" t="s">
        <v>140</v>
      </c>
      <c r="P37" s="59" t="s">
        <v>166</v>
      </c>
    </row>
    <row r="38" spans="1:16" ht="12.75" customHeight="1" thickBot="1" x14ac:dyDescent="0.25">
      <c r="A38" s="10" t="str">
        <f t="shared" si="0"/>
        <v>BAVM 238 </v>
      </c>
      <c r="B38" s="11" t="str">
        <f t="shared" si="1"/>
        <v>II</v>
      </c>
      <c r="C38" s="10">
        <f t="shared" si="2"/>
        <v>56713.381600000001</v>
      </c>
      <c r="D38" s="23" t="str">
        <f t="shared" si="3"/>
        <v>vis</v>
      </c>
      <c r="E38" s="55">
        <f>VLOOKUP(C38,Active!C$21:E$972,3,FALSE)</f>
        <v>9144.5247538124386</v>
      </c>
      <c r="F38" s="11" t="s">
        <v>69</v>
      </c>
      <c r="G38" s="23" t="str">
        <f t="shared" si="4"/>
        <v>56713.3816</v>
      </c>
      <c r="H38" s="10">
        <f t="shared" si="5"/>
        <v>8454.5</v>
      </c>
      <c r="I38" s="56" t="s">
        <v>193</v>
      </c>
      <c r="J38" s="57" t="s">
        <v>194</v>
      </c>
      <c r="K38" s="56" t="s">
        <v>195</v>
      </c>
      <c r="L38" s="56" t="s">
        <v>196</v>
      </c>
      <c r="M38" s="57" t="s">
        <v>130</v>
      </c>
      <c r="N38" s="57" t="s">
        <v>178</v>
      </c>
      <c r="O38" s="58" t="s">
        <v>179</v>
      </c>
      <c r="P38" s="59" t="s">
        <v>197</v>
      </c>
    </row>
    <row r="39" spans="1:16" ht="12.75" customHeight="1" thickBot="1" x14ac:dyDescent="0.25">
      <c r="A39" s="10" t="str">
        <f t="shared" si="0"/>
        <v>BAVM 238 </v>
      </c>
      <c r="B39" s="11" t="str">
        <f t="shared" si="1"/>
        <v>I</v>
      </c>
      <c r="C39" s="10">
        <f t="shared" si="2"/>
        <v>56713.632100000003</v>
      </c>
      <c r="D39" s="23" t="str">
        <f t="shared" si="3"/>
        <v>vis</v>
      </c>
      <c r="E39" s="55">
        <f>VLOOKUP(C39,Active!C$21:E$972,3,FALSE)</f>
        <v>9145.0274538434078</v>
      </c>
      <c r="F39" s="11" t="s">
        <v>69</v>
      </c>
      <c r="G39" s="23" t="str">
        <f t="shared" si="4"/>
        <v>56713.6321</v>
      </c>
      <c r="H39" s="10">
        <f t="shared" si="5"/>
        <v>8455</v>
      </c>
      <c r="I39" s="56" t="s">
        <v>198</v>
      </c>
      <c r="J39" s="57" t="s">
        <v>199</v>
      </c>
      <c r="K39" s="56" t="s">
        <v>200</v>
      </c>
      <c r="L39" s="56" t="s">
        <v>201</v>
      </c>
      <c r="M39" s="57" t="s">
        <v>130</v>
      </c>
      <c r="N39" s="57" t="s">
        <v>178</v>
      </c>
      <c r="O39" s="58" t="s">
        <v>179</v>
      </c>
      <c r="P39" s="59" t="s">
        <v>197</v>
      </c>
    </row>
    <row r="40" spans="1:16" ht="12.75" customHeight="1" thickBot="1" x14ac:dyDescent="0.25">
      <c r="A40" s="10" t="str">
        <f t="shared" si="0"/>
        <v>BAVM 239 </v>
      </c>
      <c r="B40" s="11" t="str">
        <f t="shared" si="1"/>
        <v>I</v>
      </c>
      <c r="C40" s="10">
        <f t="shared" si="2"/>
        <v>56950.3295</v>
      </c>
      <c r="D40" s="23" t="str">
        <f t="shared" si="3"/>
        <v>vis</v>
      </c>
      <c r="E40" s="55">
        <f>VLOOKUP(C40,Active!C$21:E$972,3,FALSE)</f>
        <v>9620.028612762635</v>
      </c>
      <c r="F40" s="11" t="s">
        <v>69</v>
      </c>
      <c r="G40" s="23" t="str">
        <f t="shared" si="4"/>
        <v>56950.3295</v>
      </c>
      <c r="H40" s="10">
        <f t="shared" si="5"/>
        <v>8930</v>
      </c>
      <c r="I40" s="56" t="s">
        <v>202</v>
      </c>
      <c r="J40" s="57" t="s">
        <v>203</v>
      </c>
      <c r="K40" s="56" t="s">
        <v>204</v>
      </c>
      <c r="L40" s="56" t="s">
        <v>205</v>
      </c>
      <c r="M40" s="57" t="s">
        <v>130</v>
      </c>
      <c r="N40" s="57" t="s">
        <v>178</v>
      </c>
      <c r="O40" s="58" t="s">
        <v>179</v>
      </c>
      <c r="P40" s="59" t="s">
        <v>206</v>
      </c>
    </row>
    <row r="41" spans="1:16" ht="12.75" customHeight="1" thickBot="1" x14ac:dyDescent="0.25">
      <c r="A41" s="10" t="str">
        <f t="shared" si="0"/>
        <v>BAVM 239 </v>
      </c>
      <c r="B41" s="11" t="str">
        <f t="shared" si="1"/>
        <v>II</v>
      </c>
      <c r="C41" s="10">
        <f t="shared" si="2"/>
        <v>56950.580300000001</v>
      </c>
      <c r="D41" s="23" t="str">
        <f t="shared" si="3"/>
        <v>vis</v>
      </c>
      <c r="E41" s="55">
        <f>VLOOKUP(C41,Active!C$21:E$972,3,FALSE)</f>
        <v>9620.5319148295694</v>
      </c>
      <c r="F41" s="11" t="s">
        <v>69</v>
      </c>
      <c r="G41" s="23" t="str">
        <f t="shared" si="4"/>
        <v>56950.5803</v>
      </c>
      <c r="H41" s="10">
        <f t="shared" si="5"/>
        <v>8930.5</v>
      </c>
      <c r="I41" s="56" t="s">
        <v>207</v>
      </c>
      <c r="J41" s="57" t="s">
        <v>208</v>
      </c>
      <c r="K41" s="56" t="s">
        <v>209</v>
      </c>
      <c r="L41" s="56" t="s">
        <v>210</v>
      </c>
      <c r="M41" s="57" t="s">
        <v>130</v>
      </c>
      <c r="N41" s="57" t="s">
        <v>178</v>
      </c>
      <c r="O41" s="58" t="s">
        <v>179</v>
      </c>
      <c r="P41" s="59" t="s">
        <v>206</v>
      </c>
    </row>
    <row r="42" spans="1:16" ht="12.75" customHeight="1" thickBot="1" x14ac:dyDescent="0.25">
      <c r="A42" s="10" t="str">
        <f t="shared" si="0"/>
        <v> BBS 124 </v>
      </c>
      <c r="B42" s="11" t="str">
        <f t="shared" si="1"/>
        <v>I</v>
      </c>
      <c r="C42" s="10">
        <f t="shared" si="2"/>
        <v>51628.364000000001</v>
      </c>
      <c r="D42" s="23" t="str">
        <f t="shared" si="3"/>
        <v>vis</v>
      </c>
      <c r="E42" s="55">
        <f>VLOOKUP(C42,Active!C$21:E$972,3,FALSE)</f>
        <v>-1060.0201762319834</v>
      </c>
      <c r="F42" s="11" t="s">
        <v>69</v>
      </c>
      <c r="G42" s="23" t="str">
        <f t="shared" si="4"/>
        <v>51628.364</v>
      </c>
      <c r="H42" s="10">
        <f t="shared" si="5"/>
        <v>-1750</v>
      </c>
      <c r="I42" s="56" t="s">
        <v>78</v>
      </c>
      <c r="J42" s="57" t="s">
        <v>79</v>
      </c>
      <c r="K42" s="56">
        <v>-1750</v>
      </c>
      <c r="L42" s="56" t="s">
        <v>80</v>
      </c>
      <c r="M42" s="57" t="s">
        <v>81</v>
      </c>
      <c r="N42" s="57"/>
      <c r="O42" s="58" t="s">
        <v>82</v>
      </c>
      <c r="P42" s="58" t="s">
        <v>83</v>
      </c>
    </row>
    <row r="43" spans="1:16" ht="12.75" customHeight="1" thickBot="1" x14ac:dyDescent="0.25">
      <c r="A43" s="10" t="str">
        <f t="shared" si="0"/>
        <v> BBS 124 </v>
      </c>
      <c r="B43" s="11" t="str">
        <f t="shared" si="1"/>
        <v>II</v>
      </c>
      <c r="C43" s="10">
        <f t="shared" si="2"/>
        <v>51630.618999999999</v>
      </c>
      <c r="D43" s="23" t="str">
        <f t="shared" si="3"/>
        <v>vis</v>
      </c>
      <c r="E43" s="55">
        <f>VLOOKUP(C43,Active!C$21:E$972,3,FALSE)</f>
        <v>-1055.4948725600309</v>
      </c>
      <c r="F43" s="11" t="s">
        <v>69</v>
      </c>
      <c r="G43" s="23" t="str">
        <f t="shared" si="4"/>
        <v>51630.619</v>
      </c>
      <c r="H43" s="10">
        <f t="shared" si="5"/>
        <v>-1745.5</v>
      </c>
      <c r="I43" s="56" t="s">
        <v>84</v>
      </c>
      <c r="J43" s="57" t="s">
        <v>85</v>
      </c>
      <c r="K43" s="56">
        <v>-1745.5</v>
      </c>
      <c r="L43" s="56" t="s">
        <v>86</v>
      </c>
      <c r="M43" s="57" t="s">
        <v>81</v>
      </c>
      <c r="N43" s="57"/>
      <c r="O43" s="58" t="s">
        <v>82</v>
      </c>
      <c r="P43" s="58" t="s">
        <v>83</v>
      </c>
    </row>
    <row r="44" spans="1:16" ht="12.75" customHeight="1" thickBot="1" x14ac:dyDescent="0.25">
      <c r="A44" s="10" t="str">
        <f t="shared" si="0"/>
        <v>IBVS 5820 </v>
      </c>
      <c r="B44" s="11" t="str">
        <f t="shared" si="1"/>
        <v>II</v>
      </c>
      <c r="C44" s="10">
        <f t="shared" si="2"/>
        <v>54352.887000000002</v>
      </c>
      <c r="D44" s="23" t="str">
        <f t="shared" si="3"/>
        <v>vis</v>
      </c>
      <c r="E44" s="55">
        <f>VLOOKUP(C44,Active!C$21:E$972,3,FALSE)</f>
        <v>4407.5159373970891</v>
      </c>
      <c r="F44" s="11" t="s">
        <v>69</v>
      </c>
      <c r="G44" s="23" t="str">
        <f t="shared" si="4"/>
        <v>54352.887</v>
      </c>
      <c r="H44" s="10">
        <f t="shared" si="5"/>
        <v>3717.5</v>
      </c>
      <c r="I44" s="56" t="s">
        <v>127</v>
      </c>
      <c r="J44" s="57" t="s">
        <v>128</v>
      </c>
      <c r="K44" s="56">
        <v>3717.5</v>
      </c>
      <c r="L44" s="56" t="s">
        <v>129</v>
      </c>
      <c r="M44" s="57" t="s">
        <v>130</v>
      </c>
      <c r="N44" s="57" t="s">
        <v>131</v>
      </c>
      <c r="O44" s="58" t="s">
        <v>132</v>
      </c>
      <c r="P44" s="59" t="s">
        <v>133</v>
      </c>
    </row>
    <row r="45" spans="1:16" ht="12.75" customHeight="1" thickBot="1" x14ac:dyDescent="0.25">
      <c r="A45" s="10" t="str">
        <f t="shared" si="0"/>
        <v>OEJV 0162 </v>
      </c>
      <c r="B45" s="11" t="str">
        <f t="shared" si="1"/>
        <v>I</v>
      </c>
      <c r="C45" s="10">
        <f t="shared" si="2"/>
        <v>56623.44</v>
      </c>
      <c r="D45" s="23" t="str">
        <f t="shared" si="3"/>
        <v>vis</v>
      </c>
      <c r="E45" s="55">
        <f>VLOOKUP(C45,Active!C$21:E$972,3,FALSE)</f>
        <v>8964.0311605788447</v>
      </c>
      <c r="F45" s="11" t="s">
        <v>69</v>
      </c>
      <c r="G45" s="23" t="str">
        <f t="shared" si="4"/>
        <v>56623.440</v>
      </c>
      <c r="H45" s="10">
        <f t="shared" si="5"/>
        <v>8274</v>
      </c>
      <c r="I45" s="56" t="s">
        <v>188</v>
      </c>
      <c r="J45" s="57" t="s">
        <v>189</v>
      </c>
      <c r="K45" s="56" t="s">
        <v>190</v>
      </c>
      <c r="L45" s="56" t="s">
        <v>86</v>
      </c>
      <c r="M45" s="57" t="s">
        <v>130</v>
      </c>
      <c r="N45" s="57" t="s">
        <v>149</v>
      </c>
      <c r="O45" s="58" t="s">
        <v>191</v>
      </c>
      <c r="P45" s="59" t="s">
        <v>192</v>
      </c>
    </row>
    <row r="46" spans="1:16" x14ac:dyDescent="0.2">
      <c r="B46" s="11"/>
      <c r="F46" s="11"/>
    </row>
    <row r="47" spans="1:16" x14ac:dyDescent="0.2">
      <c r="B47" s="11"/>
      <c r="F47" s="11"/>
    </row>
    <row r="48" spans="1:16" x14ac:dyDescent="0.2">
      <c r="B48" s="11"/>
      <c r="F48" s="11"/>
    </row>
    <row r="49" spans="2:6" x14ac:dyDescent="0.2">
      <c r="B49" s="11"/>
      <c r="F49" s="11"/>
    </row>
    <row r="50" spans="2:6" x14ac:dyDescent="0.2">
      <c r="B50" s="11"/>
      <c r="F50" s="11"/>
    </row>
    <row r="51" spans="2:6" x14ac:dyDescent="0.2">
      <c r="B51" s="11"/>
      <c r="F51" s="11"/>
    </row>
    <row r="52" spans="2:6" x14ac:dyDescent="0.2">
      <c r="B52" s="11"/>
      <c r="F52" s="11"/>
    </row>
    <row r="53" spans="2:6" x14ac:dyDescent="0.2">
      <c r="B53" s="11"/>
      <c r="F53" s="11"/>
    </row>
    <row r="54" spans="2:6" x14ac:dyDescent="0.2">
      <c r="B54" s="11"/>
      <c r="F54" s="11"/>
    </row>
    <row r="55" spans="2:6" x14ac:dyDescent="0.2">
      <c r="B55" s="11"/>
      <c r="F55" s="11"/>
    </row>
    <row r="56" spans="2:6" x14ac:dyDescent="0.2">
      <c r="B56" s="11"/>
      <c r="F56" s="11"/>
    </row>
    <row r="57" spans="2:6" x14ac:dyDescent="0.2">
      <c r="B57" s="11"/>
      <c r="F57" s="11"/>
    </row>
    <row r="58" spans="2:6" x14ac:dyDescent="0.2">
      <c r="B58" s="11"/>
      <c r="F58" s="11"/>
    </row>
    <row r="59" spans="2:6" x14ac:dyDescent="0.2">
      <c r="B59" s="11"/>
      <c r="F59" s="11"/>
    </row>
    <row r="60" spans="2:6" x14ac:dyDescent="0.2">
      <c r="B60" s="11"/>
      <c r="F60" s="11"/>
    </row>
    <row r="61" spans="2:6" x14ac:dyDescent="0.2">
      <c r="B61" s="11"/>
      <c r="F61" s="11"/>
    </row>
    <row r="62" spans="2:6" x14ac:dyDescent="0.2">
      <c r="B62" s="11"/>
      <c r="F62" s="11"/>
    </row>
    <row r="63" spans="2:6" x14ac:dyDescent="0.2">
      <c r="B63" s="11"/>
      <c r="F63" s="11"/>
    </row>
    <row r="64" spans="2:6" x14ac:dyDescent="0.2">
      <c r="B64" s="11"/>
      <c r="F64" s="11"/>
    </row>
    <row r="65" spans="2:6" x14ac:dyDescent="0.2">
      <c r="B65" s="11"/>
      <c r="F65" s="11"/>
    </row>
    <row r="66" spans="2:6" x14ac:dyDescent="0.2">
      <c r="B66" s="11"/>
      <c r="F66" s="11"/>
    </row>
    <row r="67" spans="2:6" x14ac:dyDescent="0.2">
      <c r="B67" s="11"/>
      <c r="F67" s="11"/>
    </row>
    <row r="68" spans="2:6" x14ac:dyDescent="0.2">
      <c r="B68" s="11"/>
      <c r="F68" s="11"/>
    </row>
    <row r="69" spans="2:6" x14ac:dyDescent="0.2">
      <c r="B69" s="11"/>
      <c r="F69" s="11"/>
    </row>
    <row r="70" spans="2:6" x14ac:dyDescent="0.2">
      <c r="B70" s="11"/>
      <c r="F70" s="11"/>
    </row>
    <row r="71" spans="2:6" x14ac:dyDescent="0.2">
      <c r="B71" s="11"/>
      <c r="F71" s="11"/>
    </row>
    <row r="72" spans="2:6" x14ac:dyDescent="0.2">
      <c r="B72" s="11"/>
      <c r="F72" s="11"/>
    </row>
    <row r="73" spans="2:6" x14ac:dyDescent="0.2">
      <c r="B73" s="11"/>
      <c r="F73" s="11"/>
    </row>
    <row r="74" spans="2:6" x14ac:dyDescent="0.2">
      <c r="B74" s="11"/>
      <c r="F74" s="11"/>
    </row>
    <row r="75" spans="2:6" x14ac:dyDescent="0.2">
      <c r="B75" s="11"/>
      <c r="F75" s="11"/>
    </row>
    <row r="76" spans="2:6" x14ac:dyDescent="0.2">
      <c r="B76" s="11"/>
      <c r="F76" s="11"/>
    </row>
    <row r="77" spans="2:6" x14ac:dyDescent="0.2">
      <c r="B77" s="11"/>
      <c r="F77" s="11"/>
    </row>
    <row r="78" spans="2:6" x14ac:dyDescent="0.2">
      <c r="B78" s="11"/>
      <c r="F78" s="11"/>
    </row>
    <row r="79" spans="2:6" x14ac:dyDescent="0.2">
      <c r="B79" s="11"/>
      <c r="F79" s="11"/>
    </row>
    <row r="80" spans="2:6" x14ac:dyDescent="0.2">
      <c r="B80" s="11"/>
      <c r="F80" s="11"/>
    </row>
    <row r="81" spans="2:6" x14ac:dyDescent="0.2">
      <c r="B81" s="11"/>
      <c r="F81" s="11"/>
    </row>
    <row r="82" spans="2:6" x14ac:dyDescent="0.2">
      <c r="B82" s="11"/>
      <c r="F82" s="11"/>
    </row>
    <row r="83" spans="2:6" x14ac:dyDescent="0.2">
      <c r="B83" s="11"/>
      <c r="F83" s="11"/>
    </row>
    <row r="84" spans="2:6" x14ac:dyDescent="0.2">
      <c r="B84" s="11"/>
      <c r="F84" s="11"/>
    </row>
    <row r="85" spans="2:6" x14ac:dyDescent="0.2">
      <c r="B85" s="11"/>
      <c r="F85" s="11"/>
    </row>
    <row r="86" spans="2:6" x14ac:dyDescent="0.2">
      <c r="B86" s="11"/>
      <c r="F86" s="11"/>
    </row>
    <row r="87" spans="2:6" x14ac:dyDescent="0.2">
      <c r="B87" s="11"/>
      <c r="F87" s="11"/>
    </row>
    <row r="88" spans="2:6" x14ac:dyDescent="0.2">
      <c r="B88" s="11"/>
      <c r="F88" s="11"/>
    </row>
    <row r="89" spans="2:6" x14ac:dyDescent="0.2">
      <c r="B89" s="11"/>
      <c r="F89" s="11"/>
    </row>
    <row r="90" spans="2:6" x14ac:dyDescent="0.2">
      <c r="B90" s="11"/>
      <c r="F90" s="11"/>
    </row>
    <row r="91" spans="2:6" x14ac:dyDescent="0.2">
      <c r="B91" s="11"/>
      <c r="F91" s="11"/>
    </row>
    <row r="92" spans="2:6" x14ac:dyDescent="0.2">
      <c r="B92" s="11"/>
      <c r="F92" s="11"/>
    </row>
    <row r="93" spans="2:6" x14ac:dyDescent="0.2">
      <c r="B93" s="11"/>
      <c r="F93" s="11"/>
    </row>
    <row r="94" spans="2:6" x14ac:dyDescent="0.2">
      <c r="B94" s="11"/>
      <c r="F94" s="11"/>
    </row>
    <row r="95" spans="2:6" x14ac:dyDescent="0.2">
      <c r="B95" s="11"/>
      <c r="F95" s="11"/>
    </row>
    <row r="96" spans="2:6" x14ac:dyDescent="0.2">
      <c r="B96" s="11"/>
      <c r="F96" s="11"/>
    </row>
    <row r="97" spans="2:6" x14ac:dyDescent="0.2">
      <c r="B97" s="11"/>
      <c r="F97" s="11"/>
    </row>
    <row r="98" spans="2:6" x14ac:dyDescent="0.2">
      <c r="B98" s="11"/>
      <c r="F98" s="11"/>
    </row>
    <row r="99" spans="2:6" x14ac:dyDescent="0.2">
      <c r="B99" s="11"/>
      <c r="F99" s="11"/>
    </row>
    <row r="100" spans="2:6" x14ac:dyDescent="0.2">
      <c r="B100" s="11"/>
      <c r="F100" s="11"/>
    </row>
    <row r="101" spans="2:6" x14ac:dyDescent="0.2">
      <c r="B101" s="11"/>
      <c r="F101" s="11"/>
    </row>
    <row r="102" spans="2:6" x14ac:dyDescent="0.2">
      <c r="B102" s="11"/>
      <c r="F102" s="11"/>
    </row>
    <row r="103" spans="2:6" x14ac:dyDescent="0.2">
      <c r="B103" s="11"/>
      <c r="F103" s="11"/>
    </row>
    <row r="104" spans="2:6" x14ac:dyDescent="0.2">
      <c r="B104" s="11"/>
      <c r="F104" s="11"/>
    </row>
    <row r="105" spans="2:6" x14ac:dyDescent="0.2">
      <c r="B105" s="11"/>
      <c r="F105" s="11"/>
    </row>
    <row r="106" spans="2:6" x14ac:dyDescent="0.2">
      <c r="B106" s="11"/>
      <c r="F106" s="11"/>
    </row>
    <row r="107" spans="2:6" x14ac:dyDescent="0.2">
      <c r="B107" s="11"/>
      <c r="F107" s="11"/>
    </row>
    <row r="108" spans="2:6" x14ac:dyDescent="0.2">
      <c r="B108" s="11"/>
      <c r="F108" s="11"/>
    </row>
    <row r="109" spans="2:6" x14ac:dyDescent="0.2">
      <c r="B109" s="11"/>
      <c r="F109" s="11"/>
    </row>
    <row r="110" spans="2:6" x14ac:dyDescent="0.2">
      <c r="B110" s="11"/>
      <c r="F110" s="11"/>
    </row>
    <row r="111" spans="2:6" x14ac:dyDescent="0.2">
      <c r="B111" s="11"/>
      <c r="F111" s="11"/>
    </row>
    <row r="112" spans="2:6" x14ac:dyDescent="0.2">
      <c r="B112" s="11"/>
      <c r="F112" s="11"/>
    </row>
    <row r="113" spans="2:6" x14ac:dyDescent="0.2">
      <c r="B113" s="11"/>
      <c r="F113" s="11"/>
    </row>
    <row r="114" spans="2:6" x14ac:dyDescent="0.2">
      <c r="B114" s="11"/>
      <c r="F114" s="11"/>
    </row>
    <row r="115" spans="2:6" x14ac:dyDescent="0.2">
      <c r="B115" s="11"/>
      <c r="F115" s="11"/>
    </row>
    <row r="116" spans="2:6" x14ac:dyDescent="0.2">
      <c r="B116" s="11"/>
      <c r="F116" s="11"/>
    </row>
    <row r="117" spans="2:6" x14ac:dyDescent="0.2">
      <c r="B117" s="11"/>
      <c r="F117" s="11"/>
    </row>
    <row r="118" spans="2:6" x14ac:dyDescent="0.2">
      <c r="B118" s="11"/>
      <c r="F118" s="11"/>
    </row>
    <row r="119" spans="2:6" x14ac:dyDescent="0.2">
      <c r="B119" s="11"/>
      <c r="F119" s="11"/>
    </row>
    <row r="120" spans="2:6" x14ac:dyDescent="0.2">
      <c r="B120" s="11"/>
      <c r="F120" s="11"/>
    </row>
    <row r="121" spans="2:6" x14ac:dyDescent="0.2">
      <c r="B121" s="11"/>
      <c r="F121" s="11"/>
    </row>
    <row r="122" spans="2:6" x14ac:dyDescent="0.2">
      <c r="B122" s="11"/>
      <c r="F122" s="11"/>
    </row>
    <row r="123" spans="2:6" x14ac:dyDescent="0.2">
      <c r="B123" s="11"/>
      <c r="F123" s="11"/>
    </row>
    <row r="124" spans="2:6" x14ac:dyDescent="0.2">
      <c r="B124" s="11"/>
      <c r="F124" s="11"/>
    </row>
    <row r="125" spans="2:6" x14ac:dyDescent="0.2">
      <c r="B125" s="11"/>
      <c r="F125" s="11"/>
    </row>
    <row r="126" spans="2:6" x14ac:dyDescent="0.2">
      <c r="B126" s="11"/>
      <c r="F126" s="11"/>
    </row>
    <row r="127" spans="2:6" x14ac:dyDescent="0.2">
      <c r="B127" s="11"/>
      <c r="F127" s="11"/>
    </row>
    <row r="128" spans="2:6" x14ac:dyDescent="0.2">
      <c r="B128" s="11"/>
      <c r="F128" s="11"/>
    </row>
    <row r="129" spans="2:6" x14ac:dyDescent="0.2">
      <c r="B129" s="11"/>
      <c r="F129" s="11"/>
    </row>
    <row r="130" spans="2:6" x14ac:dyDescent="0.2">
      <c r="B130" s="11"/>
      <c r="F130" s="11"/>
    </row>
    <row r="131" spans="2:6" x14ac:dyDescent="0.2">
      <c r="B131" s="11"/>
      <c r="F131" s="11"/>
    </row>
    <row r="132" spans="2:6" x14ac:dyDescent="0.2">
      <c r="B132" s="11"/>
      <c r="F132" s="11"/>
    </row>
    <row r="133" spans="2:6" x14ac:dyDescent="0.2">
      <c r="B133" s="11"/>
      <c r="F133" s="11"/>
    </row>
    <row r="134" spans="2:6" x14ac:dyDescent="0.2">
      <c r="B134" s="11"/>
      <c r="F134" s="11"/>
    </row>
    <row r="135" spans="2:6" x14ac:dyDescent="0.2">
      <c r="B135" s="11"/>
      <c r="F135" s="11"/>
    </row>
    <row r="136" spans="2:6" x14ac:dyDescent="0.2">
      <c r="B136" s="11"/>
      <c r="F136" s="11"/>
    </row>
    <row r="137" spans="2:6" x14ac:dyDescent="0.2">
      <c r="B137" s="11"/>
      <c r="F137" s="11"/>
    </row>
    <row r="138" spans="2:6" x14ac:dyDescent="0.2">
      <c r="B138" s="11"/>
      <c r="F138" s="11"/>
    </row>
    <row r="139" spans="2:6" x14ac:dyDescent="0.2">
      <c r="B139" s="11"/>
      <c r="F139" s="11"/>
    </row>
    <row r="140" spans="2:6" x14ac:dyDescent="0.2">
      <c r="B140" s="11"/>
      <c r="F140" s="11"/>
    </row>
    <row r="141" spans="2:6" x14ac:dyDescent="0.2">
      <c r="B141" s="11"/>
      <c r="F141" s="11"/>
    </row>
    <row r="142" spans="2:6" x14ac:dyDescent="0.2">
      <c r="B142" s="11"/>
      <c r="F142" s="11"/>
    </row>
    <row r="143" spans="2:6" x14ac:dyDescent="0.2">
      <c r="B143" s="11"/>
      <c r="F143" s="11"/>
    </row>
    <row r="144" spans="2:6" x14ac:dyDescent="0.2">
      <c r="B144" s="11"/>
      <c r="F144" s="11"/>
    </row>
    <row r="145" spans="2:6" x14ac:dyDescent="0.2">
      <c r="B145" s="11"/>
      <c r="F145" s="11"/>
    </row>
    <row r="146" spans="2:6" x14ac:dyDescent="0.2">
      <c r="B146" s="11"/>
      <c r="F146" s="11"/>
    </row>
    <row r="147" spans="2:6" x14ac:dyDescent="0.2">
      <c r="B147" s="11"/>
      <c r="F147" s="11"/>
    </row>
    <row r="148" spans="2:6" x14ac:dyDescent="0.2">
      <c r="B148" s="11"/>
      <c r="F148" s="11"/>
    </row>
    <row r="149" spans="2:6" x14ac:dyDescent="0.2">
      <c r="B149" s="11"/>
      <c r="F149" s="11"/>
    </row>
    <row r="150" spans="2:6" x14ac:dyDescent="0.2">
      <c r="B150" s="11"/>
      <c r="F150" s="11"/>
    </row>
    <row r="151" spans="2:6" x14ac:dyDescent="0.2">
      <c r="B151" s="11"/>
      <c r="F151" s="11"/>
    </row>
    <row r="152" spans="2:6" x14ac:dyDescent="0.2">
      <c r="B152" s="11"/>
      <c r="F152" s="11"/>
    </row>
    <row r="153" spans="2:6" x14ac:dyDescent="0.2">
      <c r="B153" s="11"/>
      <c r="F153" s="11"/>
    </row>
    <row r="154" spans="2:6" x14ac:dyDescent="0.2">
      <c r="B154" s="11"/>
      <c r="F154" s="11"/>
    </row>
    <row r="155" spans="2:6" x14ac:dyDescent="0.2">
      <c r="B155" s="11"/>
      <c r="F155" s="11"/>
    </row>
    <row r="156" spans="2:6" x14ac:dyDescent="0.2">
      <c r="B156" s="11"/>
      <c r="F156" s="11"/>
    </row>
    <row r="157" spans="2:6" x14ac:dyDescent="0.2">
      <c r="B157" s="11"/>
      <c r="F157" s="11"/>
    </row>
    <row r="158" spans="2:6" x14ac:dyDescent="0.2">
      <c r="B158" s="11"/>
      <c r="F158" s="11"/>
    </row>
    <row r="159" spans="2:6" x14ac:dyDescent="0.2">
      <c r="B159" s="11"/>
      <c r="F159" s="11"/>
    </row>
    <row r="160" spans="2:6" x14ac:dyDescent="0.2">
      <c r="B160" s="11"/>
      <c r="F160" s="11"/>
    </row>
    <row r="161" spans="2:6" x14ac:dyDescent="0.2">
      <c r="B161" s="11"/>
      <c r="F161" s="11"/>
    </row>
    <row r="162" spans="2:6" x14ac:dyDescent="0.2">
      <c r="B162" s="11"/>
      <c r="F162" s="11"/>
    </row>
    <row r="163" spans="2:6" x14ac:dyDescent="0.2">
      <c r="B163" s="11"/>
      <c r="F163" s="11"/>
    </row>
    <row r="164" spans="2:6" x14ac:dyDescent="0.2">
      <c r="B164" s="11"/>
      <c r="F164" s="11"/>
    </row>
    <row r="165" spans="2:6" x14ac:dyDescent="0.2">
      <c r="B165" s="11"/>
      <c r="F165" s="11"/>
    </row>
    <row r="166" spans="2:6" x14ac:dyDescent="0.2">
      <c r="B166" s="11"/>
      <c r="F166" s="11"/>
    </row>
    <row r="167" spans="2:6" x14ac:dyDescent="0.2">
      <c r="B167" s="11"/>
      <c r="F167" s="11"/>
    </row>
    <row r="168" spans="2:6" x14ac:dyDescent="0.2">
      <c r="B168" s="11"/>
      <c r="F168" s="11"/>
    </row>
    <row r="169" spans="2:6" x14ac:dyDescent="0.2">
      <c r="B169" s="11"/>
      <c r="F169" s="11"/>
    </row>
    <row r="170" spans="2:6" x14ac:dyDescent="0.2">
      <c r="B170" s="11"/>
      <c r="F170" s="11"/>
    </row>
    <row r="171" spans="2:6" x14ac:dyDescent="0.2">
      <c r="B171" s="11"/>
      <c r="F171" s="11"/>
    </row>
    <row r="172" spans="2:6" x14ac:dyDescent="0.2">
      <c r="B172" s="11"/>
      <c r="F172" s="11"/>
    </row>
    <row r="173" spans="2:6" x14ac:dyDescent="0.2">
      <c r="B173" s="11"/>
      <c r="F173" s="11"/>
    </row>
    <row r="174" spans="2:6" x14ac:dyDescent="0.2">
      <c r="B174" s="11"/>
      <c r="F174" s="11"/>
    </row>
    <row r="175" spans="2:6" x14ac:dyDescent="0.2">
      <c r="B175" s="11"/>
      <c r="F175" s="11"/>
    </row>
    <row r="176" spans="2:6" x14ac:dyDescent="0.2">
      <c r="B176" s="11"/>
      <c r="F176" s="11"/>
    </row>
    <row r="177" spans="2:6" x14ac:dyDescent="0.2">
      <c r="B177" s="11"/>
      <c r="F177" s="11"/>
    </row>
    <row r="178" spans="2:6" x14ac:dyDescent="0.2">
      <c r="B178" s="11"/>
      <c r="F178" s="11"/>
    </row>
    <row r="179" spans="2:6" x14ac:dyDescent="0.2">
      <c r="B179" s="11"/>
      <c r="F179" s="11"/>
    </row>
    <row r="180" spans="2:6" x14ac:dyDescent="0.2">
      <c r="B180" s="11"/>
      <c r="F180" s="11"/>
    </row>
    <row r="181" spans="2:6" x14ac:dyDescent="0.2">
      <c r="B181" s="11"/>
      <c r="F181" s="11"/>
    </row>
    <row r="182" spans="2:6" x14ac:dyDescent="0.2">
      <c r="B182" s="11"/>
      <c r="F182" s="11"/>
    </row>
    <row r="183" spans="2:6" x14ac:dyDescent="0.2">
      <c r="B183" s="11"/>
      <c r="F183" s="11"/>
    </row>
    <row r="184" spans="2:6" x14ac:dyDescent="0.2">
      <c r="B184" s="11"/>
      <c r="F184" s="11"/>
    </row>
    <row r="185" spans="2:6" x14ac:dyDescent="0.2">
      <c r="B185" s="11"/>
      <c r="F185" s="11"/>
    </row>
    <row r="186" spans="2:6" x14ac:dyDescent="0.2">
      <c r="B186" s="11"/>
      <c r="F186" s="11"/>
    </row>
    <row r="187" spans="2:6" x14ac:dyDescent="0.2">
      <c r="B187" s="11"/>
      <c r="F187" s="11"/>
    </row>
    <row r="188" spans="2:6" x14ac:dyDescent="0.2">
      <c r="B188" s="11"/>
      <c r="F188" s="11"/>
    </row>
    <row r="189" spans="2:6" x14ac:dyDescent="0.2">
      <c r="B189" s="11"/>
      <c r="F189" s="11"/>
    </row>
    <row r="190" spans="2:6" x14ac:dyDescent="0.2">
      <c r="B190" s="11"/>
      <c r="F190" s="11"/>
    </row>
    <row r="191" spans="2:6" x14ac:dyDescent="0.2">
      <c r="B191" s="11"/>
      <c r="F191" s="11"/>
    </row>
    <row r="192" spans="2:6" x14ac:dyDescent="0.2">
      <c r="B192" s="11"/>
      <c r="F192" s="11"/>
    </row>
    <row r="193" spans="2:6" x14ac:dyDescent="0.2">
      <c r="B193" s="11"/>
      <c r="F193" s="11"/>
    </row>
    <row r="194" spans="2:6" x14ac:dyDescent="0.2">
      <c r="B194" s="11"/>
      <c r="F194" s="11"/>
    </row>
    <row r="195" spans="2:6" x14ac:dyDescent="0.2">
      <c r="B195" s="11"/>
      <c r="F195" s="11"/>
    </row>
    <row r="196" spans="2:6" x14ac:dyDescent="0.2">
      <c r="B196" s="11"/>
      <c r="F196" s="11"/>
    </row>
    <row r="197" spans="2:6" x14ac:dyDescent="0.2">
      <c r="B197" s="11"/>
      <c r="F197" s="11"/>
    </row>
    <row r="198" spans="2:6" x14ac:dyDescent="0.2">
      <c r="B198" s="11"/>
      <c r="F198" s="11"/>
    </row>
    <row r="199" spans="2:6" x14ac:dyDescent="0.2">
      <c r="B199" s="11"/>
      <c r="F199" s="11"/>
    </row>
    <row r="200" spans="2:6" x14ac:dyDescent="0.2">
      <c r="B200" s="11"/>
      <c r="F200" s="11"/>
    </row>
    <row r="201" spans="2:6" x14ac:dyDescent="0.2">
      <c r="B201" s="11"/>
      <c r="F201" s="11"/>
    </row>
    <row r="202" spans="2:6" x14ac:dyDescent="0.2">
      <c r="B202" s="11"/>
      <c r="F202" s="11"/>
    </row>
    <row r="203" spans="2:6" x14ac:dyDescent="0.2">
      <c r="B203" s="11"/>
      <c r="F203" s="11"/>
    </row>
    <row r="204" spans="2:6" x14ac:dyDescent="0.2">
      <c r="B204" s="11"/>
      <c r="F204" s="11"/>
    </row>
    <row r="205" spans="2:6" x14ac:dyDescent="0.2">
      <c r="B205" s="11"/>
      <c r="F205" s="11"/>
    </row>
    <row r="206" spans="2:6" x14ac:dyDescent="0.2">
      <c r="B206" s="11"/>
      <c r="F206" s="11"/>
    </row>
    <row r="207" spans="2:6" x14ac:dyDescent="0.2">
      <c r="B207" s="11"/>
      <c r="F207" s="11"/>
    </row>
    <row r="208" spans="2:6" x14ac:dyDescent="0.2">
      <c r="B208" s="11"/>
      <c r="F208" s="11"/>
    </row>
    <row r="209" spans="2:6" x14ac:dyDescent="0.2">
      <c r="B209" s="11"/>
      <c r="F209" s="11"/>
    </row>
    <row r="210" spans="2:6" x14ac:dyDescent="0.2">
      <c r="B210" s="11"/>
      <c r="F210" s="11"/>
    </row>
    <row r="211" spans="2:6" x14ac:dyDescent="0.2">
      <c r="B211" s="11"/>
      <c r="F211" s="11"/>
    </row>
    <row r="212" spans="2:6" x14ac:dyDescent="0.2">
      <c r="B212" s="11"/>
      <c r="F212" s="11"/>
    </row>
    <row r="213" spans="2:6" x14ac:dyDescent="0.2">
      <c r="B213" s="11"/>
      <c r="F213" s="11"/>
    </row>
    <row r="214" spans="2:6" x14ac:dyDescent="0.2">
      <c r="B214" s="11"/>
      <c r="F214" s="11"/>
    </row>
    <row r="215" spans="2:6" x14ac:dyDescent="0.2">
      <c r="B215" s="11"/>
      <c r="F215" s="11"/>
    </row>
    <row r="216" spans="2:6" x14ac:dyDescent="0.2">
      <c r="B216" s="11"/>
      <c r="F216" s="11"/>
    </row>
    <row r="217" spans="2:6" x14ac:dyDescent="0.2">
      <c r="B217" s="11"/>
      <c r="F217" s="11"/>
    </row>
    <row r="218" spans="2:6" x14ac:dyDescent="0.2">
      <c r="B218" s="11"/>
      <c r="F218" s="11"/>
    </row>
    <row r="219" spans="2:6" x14ac:dyDescent="0.2">
      <c r="B219" s="11"/>
      <c r="F219" s="11"/>
    </row>
    <row r="220" spans="2:6" x14ac:dyDescent="0.2">
      <c r="B220" s="11"/>
      <c r="F220" s="11"/>
    </row>
    <row r="221" spans="2:6" x14ac:dyDescent="0.2">
      <c r="B221" s="11"/>
      <c r="F221" s="11"/>
    </row>
    <row r="222" spans="2:6" x14ac:dyDescent="0.2">
      <c r="B222" s="11"/>
      <c r="F222" s="11"/>
    </row>
    <row r="223" spans="2:6" x14ac:dyDescent="0.2">
      <c r="B223" s="11"/>
      <c r="F223" s="11"/>
    </row>
    <row r="224" spans="2:6" x14ac:dyDescent="0.2">
      <c r="B224" s="11"/>
      <c r="F224" s="11"/>
    </row>
    <row r="225" spans="2:6" x14ac:dyDescent="0.2">
      <c r="B225" s="11"/>
      <c r="F225" s="11"/>
    </row>
    <row r="226" spans="2:6" x14ac:dyDescent="0.2">
      <c r="B226" s="11"/>
      <c r="F226" s="11"/>
    </row>
    <row r="227" spans="2:6" x14ac:dyDescent="0.2">
      <c r="B227" s="11"/>
      <c r="F227" s="11"/>
    </row>
    <row r="228" spans="2:6" x14ac:dyDescent="0.2">
      <c r="B228" s="11"/>
      <c r="F228" s="11"/>
    </row>
    <row r="229" spans="2:6" x14ac:dyDescent="0.2">
      <c r="B229" s="11"/>
      <c r="F229" s="11"/>
    </row>
    <row r="230" spans="2:6" x14ac:dyDescent="0.2">
      <c r="B230" s="11"/>
      <c r="F230" s="11"/>
    </row>
    <row r="231" spans="2:6" x14ac:dyDescent="0.2">
      <c r="B231" s="11"/>
      <c r="F231" s="11"/>
    </row>
    <row r="232" spans="2:6" x14ac:dyDescent="0.2">
      <c r="B232" s="11"/>
      <c r="F232" s="11"/>
    </row>
    <row r="233" spans="2:6" x14ac:dyDescent="0.2">
      <c r="B233" s="11"/>
      <c r="F233" s="11"/>
    </row>
    <row r="234" spans="2:6" x14ac:dyDescent="0.2">
      <c r="B234" s="11"/>
      <c r="F234" s="11"/>
    </row>
    <row r="235" spans="2:6" x14ac:dyDescent="0.2">
      <c r="B235" s="11"/>
      <c r="F235" s="11"/>
    </row>
    <row r="236" spans="2:6" x14ac:dyDescent="0.2">
      <c r="B236" s="11"/>
      <c r="F236" s="11"/>
    </row>
    <row r="237" spans="2:6" x14ac:dyDescent="0.2">
      <c r="B237" s="11"/>
      <c r="F237" s="11"/>
    </row>
    <row r="238" spans="2:6" x14ac:dyDescent="0.2">
      <c r="B238" s="11"/>
      <c r="F238" s="11"/>
    </row>
    <row r="239" spans="2:6" x14ac:dyDescent="0.2">
      <c r="B239" s="11"/>
      <c r="F239" s="11"/>
    </row>
    <row r="240" spans="2:6" x14ac:dyDescent="0.2">
      <c r="B240" s="11"/>
      <c r="F240" s="11"/>
    </row>
    <row r="241" spans="2:6" x14ac:dyDescent="0.2">
      <c r="B241" s="11"/>
      <c r="F241" s="11"/>
    </row>
    <row r="242" spans="2:6" x14ac:dyDescent="0.2">
      <c r="B242" s="11"/>
      <c r="F242" s="11"/>
    </row>
    <row r="243" spans="2:6" x14ac:dyDescent="0.2">
      <c r="B243" s="11"/>
      <c r="F243" s="11"/>
    </row>
    <row r="244" spans="2:6" x14ac:dyDescent="0.2">
      <c r="B244" s="11"/>
      <c r="F244" s="11"/>
    </row>
    <row r="245" spans="2:6" x14ac:dyDescent="0.2">
      <c r="B245" s="11"/>
      <c r="F245" s="11"/>
    </row>
    <row r="246" spans="2:6" x14ac:dyDescent="0.2">
      <c r="B246" s="11"/>
      <c r="F246" s="11"/>
    </row>
    <row r="247" spans="2:6" x14ac:dyDescent="0.2">
      <c r="B247" s="11"/>
      <c r="F247" s="11"/>
    </row>
    <row r="248" spans="2:6" x14ac:dyDescent="0.2">
      <c r="B248" s="11"/>
      <c r="F248" s="11"/>
    </row>
    <row r="249" spans="2:6" x14ac:dyDescent="0.2">
      <c r="B249" s="11"/>
      <c r="F249" s="11"/>
    </row>
    <row r="250" spans="2:6" x14ac:dyDescent="0.2">
      <c r="B250" s="11"/>
      <c r="F250" s="11"/>
    </row>
    <row r="251" spans="2:6" x14ac:dyDescent="0.2">
      <c r="B251" s="11"/>
      <c r="F251" s="11"/>
    </row>
    <row r="252" spans="2:6" x14ac:dyDescent="0.2">
      <c r="B252" s="11"/>
      <c r="F252" s="11"/>
    </row>
    <row r="253" spans="2:6" x14ac:dyDescent="0.2">
      <c r="B253" s="11"/>
      <c r="F253" s="11"/>
    </row>
    <row r="254" spans="2:6" x14ac:dyDescent="0.2">
      <c r="B254" s="11"/>
      <c r="F254" s="11"/>
    </row>
    <row r="255" spans="2:6" x14ac:dyDescent="0.2">
      <c r="B255" s="11"/>
      <c r="F255" s="11"/>
    </row>
    <row r="256" spans="2:6" x14ac:dyDescent="0.2">
      <c r="B256" s="11"/>
      <c r="F256" s="11"/>
    </row>
    <row r="257" spans="2:6" x14ac:dyDescent="0.2">
      <c r="B257" s="11"/>
      <c r="F257" s="11"/>
    </row>
    <row r="258" spans="2:6" x14ac:dyDescent="0.2">
      <c r="B258" s="11"/>
      <c r="F258" s="11"/>
    </row>
    <row r="259" spans="2:6" x14ac:dyDescent="0.2">
      <c r="B259" s="11"/>
      <c r="F259" s="11"/>
    </row>
    <row r="260" spans="2:6" x14ac:dyDescent="0.2">
      <c r="B260" s="11"/>
      <c r="F260" s="11"/>
    </row>
    <row r="261" spans="2:6" x14ac:dyDescent="0.2">
      <c r="B261" s="11"/>
      <c r="F261" s="11"/>
    </row>
    <row r="262" spans="2:6" x14ac:dyDescent="0.2">
      <c r="B262" s="11"/>
      <c r="F262" s="11"/>
    </row>
    <row r="263" spans="2:6" x14ac:dyDescent="0.2">
      <c r="B263" s="11"/>
      <c r="F263" s="11"/>
    </row>
    <row r="264" spans="2:6" x14ac:dyDescent="0.2">
      <c r="B264" s="11"/>
      <c r="F264" s="11"/>
    </row>
    <row r="265" spans="2:6" x14ac:dyDescent="0.2">
      <c r="B265" s="11"/>
      <c r="F265" s="11"/>
    </row>
    <row r="266" spans="2:6" x14ac:dyDescent="0.2">
      <c r="B266" s="11"/>
      <c r="F266" s="11"/>
    </row>
    <row r="267" spans="2:6" x14ac:dyDescent="0.2">
      <c r="B267" s="11"/>
      <c r="F267" s="11"/>
    </row>
    <row r="268" spans="2:6" x14ac:dyDescent="0.2">
      <c r="B268" s="11"/>
      <c r="F268" s="11"/>
    </row>
    <row r="269" spans="2:6" x14ac:dyDescent="0.2">
      <c r="B269" s="11"/>
      <c r="F269" s="11"/>
    </row>
    <row r="270" spans="2:6" x14ac:dyDescent="0.2">
      <c r="B270" s="11"/>
      <c r="F270" s="11"/>
    </row>
    <row r="271" spans="2:6" x14ac:dyDescent="0.2">
      <c r="B271" s="11"/>
      <c r="F271" s="11"/>
    </row>
    <row r="272" spans="2:6" x14ac:dyDescent="0.2">
      <c r="B272" s="11"/>
      <c r="F272" s="11"/>
    </row>
    <row r="273" spans="2:6" x14ac:dyDescent="0.2">
      <c r="B273" s="11"/>
      <c r="F273" s="11"/>
    </row>
    <row r="274" spans="2:6" x14ac:dyDescent="0.2">
      <c r="B274" s="11"/>
      <c r="F274" s="11"/>
    </row>
    <row r="275" spans="2:6" x14ac:dyDescent="0.2">
      <c r="B275" s="11"/>
      <c r="F275" s="11"/>
    </row>
    <row r="276" spans="2:6" x14ac:dyDescent="0.2">
      <c r="B276" s="11"/>
      <c r="F276" s="11"/>
    </row>
    <row r="277" spans="2:6" x14ac:dyDescent="0.2">
      <c r="B277" s="11"/>
      <c r="F277" s="11"/>
    </row>
    <row r="278" spans="2:6" x14ac:dyDescent="0.2">
      <c r="B278" s="11"/>
      <c r="F278" s="11"/>
    </row>
    <row r="279" spans="2:6" x14ac:dyDescent="0.2">
      <c r="B279" s="11"/>
      <c r="F279" s="11"/>
    </row>
    <row r="280" spans="2:6" x14ac:dyDescent="0.2">
      <c r="B280" s="11"/>
      <c r="F280" s="11"/>
    </row>
    <row r="281" spans="2:6" x14ac:dyDescent="0.2">
      <c r="B281" s="11"/>
      <c r="F281" s="11"/>
    </row>
    <row r="282" spans="2:6" x14ac:dyDescent="0.2">
      <c r="B282" s="11"/>
      <c r="F282" s="11"/>
    </row>
    <row r="283" spans="2:6" x14ac:dyDescent="0.2">
      <c r="B283" s="11"/>
      <c r="F283" s="11"/>
    </row>
    <row r="284" spans="2:6" x14ac:dyDescent="0.2">
      <c r="B284" s="11"/>
      <c r="F284" s="11"/>
    </row>
    <row r="285" spans="2:6" x14ac:dyDescent="0.2">
      <c r="B285" s="11"/>
      <c r="F285" s="11"/>
    </row>
    <row r="286" spans="2:6" x14ac:dyDescent="0.2">
      <c r="B286" s="11"/>
      <c r="F286" s="11"/>
    </row>
    <row r="287" spans="2:6" x14ac:dyDescent="0.2">
      <c r="B287" s="11"/>
      <c r="F287" s="11"/>
    </row>
    <row r="288" spans="2:6" x14ac:dyDescent="0.2">
      <c r="B288" s="11"/>
      <c r="F288" s="11"/>
    </row>
    <row r="289" spans="2:6" x14ac:dyDescent="0.2">
      <c r="B289" s="11"/>
      <c r="F289" s="11"/>
    </row>
    <row r="290" spans="2:6" x14ac:dyDescent="0.2">
      <c r="B290" s="11"/>
      <c r="F290" s="11"/>
    </row>
    <row r="291" spans="2:6" x14ac:dyDescent="0.2">
      <c r="B291" s="11"/>
      <c r="F291" s="11"/>
    </row>
    <row r="292" spans="2:6" x14ac:dyDescent="0.2">
      <c r="B292" s="11"/>
      <c r="F292" s="11"/>
    </row>
    <row r="293" spans="2:6" x14ac:dyDescent="0.2">
      <c r="B293" s="11"/>
      <c r="F293" s="11"/>
    </row>
    <row r="294" spans="2:6" x14ac:dyDescent="0.2">
      <c r="B294" s="11"/>
      <c r="F294" s="11"/>
    </row>
    <row r="295" spans="2:6" x14ac:dyDescent="0.2">
      <c r="B295" s="11"/>
      <c r="F295" s="11"/>
    </row>
    <row r="296" spans="2:6" x14ac:dyDescent="0.2">
      <c r="B296" s="11"/>
      <c r="F296" s="11"/>
    </row>
    <row r="297" spans="2:6" x14ac:dyDescent="0.2">
      <c r="B297" s="11"/>
      <c r="F297" s="11"/>
    </row>
    <row r="298" spans="2:6" x14ac:dyDescent="0.2">
      <c r="B298" s="11"/>
      <c r="F298" s="11"/>
    </row>
    <row r="299" spans="2:6" x14ac:dyDescent="0.2">
      <c r="B299" s="11"/>
      <c r="F299" s="11"/>
    </row>
    <row r="300" spans="2:6" x14ac:dyDescent="0.2">
      <c r="B300" s="11"/>
      <c r="F300" s="11"/>
    </row>
    <row r="301" spans="2:6" x14ac:dyDescent="0.2">
      <c r="B301" s="11"/>
      <c r="F301" s="11"/>
    </row>
    <row r="302" spans="2:6" x14ac:dyDescent="0.2">
      <c r="B302" s="11"/>
      <c r="F302" s="11"/>
    </row>
    <row r="303" spans="2:6" x14ac:dyDescent="0.2">
      <c r="B303" s="11"/>
      <c r="F303" s="11"/>
    </row>
    <row r="304" spans="2:6" x14ac:dyDescent="0.2">
      <c r="B304" s="11"/>
      <c r="F304" s="11"/>
    </row>
    <row r="305" spans="2:6" x14ac:dyDescent="0.2">
      <c r="B305" s="11"/>
      <c r="F305" s="11"/>
    </row>
    <row r="306" spans="2:6" x14ac:dyDescent="0.2">
      <c r="B306" s="11"/>
      <c r="F306" s="11"/>
    </row>
    <row r="307" spans="2:6" x14ac:dyDescent="0.2">
      <c r="B307" s="11"/>
      <c r="F307" s="11"/>
    </row>
    <row r="308" spans="2:6" x14ac:dyDescent="0.2">
      <c r="B308" s="11"/>
      <c r="F308" s="11"/>
    </row>
    <row r="309" spans="2:6" x14ac:dyDescent="0.2">
      <c r="B309" s="11"/>
      <c r="F309" s="11"/>
    </row>
    <row r="310" spans="2:6" x14ac:dyDescent="0.2">
      <c r="B310" s="11"/>
      <c r="F310" s="11"/>
    </row>
    <row r="311" spans="2:6" x14ac:dyDescent="0.2">
      <c r="B311" s="11"/>
      <c r="F311" s="11"/>
    </row>
    <row r="312" spans="2:6" x14ac:dyDescent="0.2">
      <c r="B312" s="11"/>
      <c r="F312" s="11"/>
    </row>
    <row r="313" spans="2:6" x14ac:dyDescent="0.2">
      <c r="B313" s="11"/>
      <c r="F313" s="11"/>
    </row>
    <row r="314" spans="2:6" x14ac:dyDescent="0.2">
      <c r="B314" s="11"/>
      <c r="F314" s="11"/>
    </row>
    <row r="315" spans="2:6" x14ac:dyDescent="0.2">
      <c r="B315" s="11"/>
      <c r="F315" s="11"/>
    </row>
    <row r="316" spans="2:6" x14ac:dyDescent="0.2">
      <c r="B316" s="11"/>
      <c r="F316" s="11"/>
    </row>
    <row r="317" spans="2:6" x14ac:dyDescent="0.2">
      <c r="B317" s="11"/>
      <c r="F317" s="11"/>
    </row>
    <row r="318" spans="2:6" x14ac:dyDescent="0.2">
      <c r="B318" s="11"/>
      <c r="F318" s="11"/>
    </row>
    <row r="319" spans="2:6" x14ac:dyDescent="0.2">
      <c r="B319" s="11"/>
      <c r="F319" s="11"/>
    </row>
    <row r="320" spans="2:6" x14ac:dyDescent="0.2">
      <c r="B320" s="11"/>
      <c r="F320" s="11"/>
    </row>
    <row r="321" spans="2:6" x14ac:dyDescent="0.2">
      <c r="B321" s="11"/>
      <c r="F321" s="11"/>
    </row>
    <row r="322" spans="2:6" x14ac:dyDescent="0.2">
      <c r="B322" s="11"/>
      <c r="F322" s="11"/>
    </row>
    <row r="323" spans="2:6" x14ac:dyDescent="0.2">
      <c r="B323" s="11"/>
      <c r="F323" s="11"/>
    </row>
    <row r="324" spans="2:6" x14ac:dyDescent="0.2">
      <c r="B324" s="11"/>
      <c r="F324" s="11"/>
    </row>
    <row r="325" spans="2:6" x14ac:dyDescent="0.2">
      <c r="B325" s="11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</sheetData>
  <phoneticPr fontId="8" type="noConversion"/>
  <hyperlinks>
    <hyperlink ref="A3" r:id="rId1" xr:uid="{00000000-0004-0000-0100-000000000000}"/>
    <hyperlink ref="P11" r:id="rId2" display="http://www.konkoly.hu/cgi-bin/IBVS?5200" xr:uid="{00000000-0004-0000-0100-000001000000}"/>
    <hyperlink ref="P12" r:id="rId3" display="http://www.konkoly.hu/cgi-bin/IBVS?5200" xr:uid="{00000000-0004-0000-0100-000002000000}"/>
    <hyperlink ref="P13" r:id="rId4" display="http://www.konkoly.hu/cgi-bin/IBVS?5200" xr:uid="{00000000-0004-0000-0100-000003000000}"/>
    <hyperlink ref="P14" r:id="rId5" display="http://www.konkoly.hu/cgi-bin/IBVS?5200" xr:uid="{00000000-0004-0000-0100-000004000000}"/>
    <hyperlink ref="P15" r:id="rId6" display="http://www.konkoly.hu/cgi-bin/IBVS?5200" xr:uid="{00000000-0004-0000-0100-000005000000}"/>
    <hyperlink ref="P16" r:id="rId7" display="http://www.konkoly.hu/cgi-bin/IBVS?5341" xr:uid="{00000000-0004-0000-0100-000006000000}"/>
    <hyperlink ref="P17" r:id="rId8" display="http://www.konkoly.hu/cgi-bin/IBVS?5341" xr:uid="{00000000-0004-0000-0100-000007000000}"/>
    <hyperlink ref="P18" r:id="rId9" display="http://www.konkoly.hu/cgi-bin/IBVS?5623" xr:uid="{00000000-0004-0000-0100-000008000000}"/>
    <hyperlink ref="P19" r:id="rId10" display="http://www.konkoly.hu/cgi-bin/IBVS?5623" xr:uid="{00000000-0004-0000-0100-000009000000}"/>
    <hyperlink ref="P20" r:id="rId11" display="http://www.konkoly.hu/cgi-bin/IBVS?5623" xr:uid="{00000000-0004-0000-0100-00000A000000}"/>
    <hyperlink ref="P21" r:id="rId12" display="http://www.konkoly.hu/cgi-bin/IBVS?5623" xr:uid="{00000000-0004-0000-0100-00000B000000}"/>
    <hyperlink ref="P22" r:id="rId13" display="http://www.konkoly.hu/cgi-bin/IBVS?5623" xr:uid="{00000000-0004-0000-0100-00000C000000}"/>
    <hyperlink ref="P23" r:id="rId14" display="http://www.konkoly.hu/cgi-bin/IBVS?5668" xr:uid="{00000000-0004-0000-0100-00000D000000}"/>
    <hyperlink ref="P44" r:id="rId15" display="http://www.konkoly.hu/cgi-bin/IBVS?5820" xr:uid="{00000000-0004-0000-0100-00000E000000}"/>
    <hyperlink ref="P24" r:id="rId16" display="http://www.konkoly.hu/cgi-bin/IBVS?5875" xr:uid="{00000000-0004-0000-0100-00000F000000}"/>
    <hyperlink ref="P25" r:id="rId17" display="http://www.konkoly.hu/cgi-bin/IBVS?5898" xr:uid="{00000000-0004-0000-0100-000010000000}"/>
    <hyperlink ref="P26" r:id="rId18" display="http://www.konkoly.hu/cgi-bin/IBVS?5938" xr:uid="{00000000-0004-0000-0100-000011000000}"/>
    <hyperlink ref="P27" r:id="rId19" display="http://www.bav-astro.de/sfs/BAVM_link.php?BAVMnr=209" xr:uid="{00000000-0004-0000-0100-000012000000}"/>
    <hyperlink ref="P28" r:id="rId20" display="http://www.konkoly.hu/cgi-bin/IBVS?5938" xr:uid="{00000000-0004-0000-0100-000013000000}"/>
    <hyperlink ref="P29" r:id="rId21" display="http://www.konkoly.hu/cgi-bin/IBVS?5980" xr:uid="{00000000-0004-0000-0100-000014000000}"/>
    <hyperlink ref="P30" r:id="rId22" display="http://www.konkoly.hu/cgi-bin/IBVS?5980" xr:uid="{00000000-0004-0000-0100-000015000000}"/>
    <hyperlink ref="P31" r:id="rId23" display="http://www.konkoly.hu/cgi-bin/IBVS?5980" xr:uid="{00000000-0004-0000-0100-000016000000}"/>
    <hyperlink ref="P32" r:id="rId24" display="http://www.konkoly.hu/cgi-bin/IBVS?6044" xr:uid="{00000000-0004-0000-0100-000017000000}"/>
    <hyperlink ref="P33" r:id="rId25" display="http://var.astro.cz/oejv/issues/oejv0160.pdf" xr:uid="{00000000-0004-0000-0100-000018000000}"/>
    <hyperlink ref="P34" r:id="rId26" display="http://www.konkoly.hu/cgi-bin/IBVS?6044" xr:uid="{00000000-0004-0000-0100-000019000000}"/>
    <hyperlink ref="P35" r:id="rId27" display="http://www.bav-astro.de/sfs/BAVM_link.php?BAVMnr=231" xr:uid="{00000000-0004-0000-0100-00001A000000}"/>
    <hyperlink ref="P36" r:id="rId28" display="http://www.bav-astro.de/sfs/BAVM_link.php?BAVMnr=231" xr:uid="{00000000-0004-0000-0100-00001B000000}"/>
    <hyperlink ref="P37" r:id="rId29" display="http://www.konkoly.hu/cgi-bin/IBVS?6044" xr:uid="{00000000-0004-0000-0100-00001C000000}"/>
    <hyperlink ref="P45" r:id="rId30" display="http://var.astro.cz/oejv/issues/oejv0162.pdf" xr:uid="{00000000-0004-0000-0100-00001D000000}"/>
    <hyperlink ref="P38" r:id="rId31" display="http://www.bav-astro.de/sfs/BAVM_link.php?BAVMnr=238" xr:uid="{00000000-0004-0000-0100-00001E000000}"/>
    <hyperlink ref="P39" r:id="rId32" display="http://www.bav-astro.de/sfs/BAVM_link.php?BAVMnr=238" xr:uid="{00000000-0004-0000-0100-00001F000000}"/>
    <hyperlink ref="P40" r:id="rId33" display="http://www.bav-astro.de/sfs/BAVM_link.php?BAVMnr=239" xr:uid="{00000000-0004-0000-0100-000020000000}"/>
    <hyperlink ref="P41" r:id="rId34" display="http://www.bav-astro.de/sfs/BAVM_link.php?BAVMnr=239" xr:uid="{00000000-0004-0000-0100-00002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2023-08-14T01:52:14Z</dcterms:modified>
</cp:coreProperties>
</file>