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B2A85A6-5956-441B-85DB-B675656A4945}" xr6:coauthVersionLast="47" xr6:coauthVersionMax="47" xr10:uidLastSave="{00000000-0000-0000-0000-000000000000}"/>
  <bookViews>
    <workbookView xWindow="14595" yWindow="75" windowWidth="13995" windowHeight="14430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39" i="1" l="1"/>
  <c r="F39" i="1" s="1"/>
  <c r="G39" i="1" s="1"/>
  <c r="K39" i="1" s="1"/>
  <c r="Q39" i="1"/>
  <c r="E40" i="1"/>
  <c r="F40" i="1" s="1"/>
  <c r="G40" i="1" s="1"/>
  <c r="K40" i="1" s="1"/>
  <c r="Q40" i="1"/>
  <c r="Q33" i="1"/>
  <c r="Q34" i="1"/>
  <c r="Q36" i="1"/>
  <c r="Q38" i="1"/>
  <c r="Q35" i="1"/>
  <c r="Q37" i="1"/>
  <c r="Q30" i="1"/>
  <c r="Q31" i="1"/>
  <c r="Q32" i="1"/>
  <c r="Q22" i="1"/>
  <c r="Q21" i="1"/>
  <c r="Q23" i="1"/>
  <c r="Q29" i="1"/>
  <c r="F11" i="1"/>
  <c r="Q26" i="1"/>
  <c r="Q27" i="1"/>
  <c r="E14" i="1"/>
  <c r="E15" i="1" s="1"/>
  <c r="G11" i="1"/>
  <c r="Q28" i="1"/>
  <c r="C17" i="1"/>
  <c r="Q25" i="1"/>
  <c r="C7" i="1"/>
  <c r="E24" i="1"/>
  <c r="F24" i="1"/>
  <c r="Q24" i="1"/>
  <c r="E21" i="1"/>
  <c r="F21" i="1"/>
  <c r="U21" i="1"/>
  <c r="E33" i="1"/>
  <c r="F33" i="1"/>
  <c r="G33" i="1"/>
  <c r="K33" i="1"/>
  <c r="E31" i="1"/>
  <c r="F31" i="1"/>
  <c r="G31" i="1"/>
  <c r="K31" i="1"/>
  <c r="E27" i="1"/>
  <c r="F27" i="1"/>
  <c r="G27" i="1"/>
  <c r="K27" i="1"/>
  <c r="E25" i="1"/>
  <c r="F25" i="1"/>
  <c r="G25" i="1"/>
  <c r="K25" i="1"/>
  <c r="E37" i="1"/>
  <c r="F37" i="1"/>
  <c r="G37" i="1"/>
  <c r="K37" i="1"/>
  <c r="E35" i="1"/>
  <c r="F35" i="1"/>
  <c r="G35" i="1"/>
  <c r="K35" i="1"/>
  <c r="E29" i="1"/>
  <c r="F29" i="1"/>
  <c r="G29" i="1"/>
  <c r="K29" i="1"/>
  <c r="E23" i="1"/>
  <c r="F23" i="1"/>
  <c r="U23" i="1"/>
  <c r="G32" i="1"/>
  <c r="K32" i="1"/>
  <c r="G24" i="1"/>
  <c r="K24" i="1"/>
  <c r="E22" i="1"/>
  <c r="F22" i="1"/>
  <c r="U22" i="1"/>
  <c r="E38" i="1"/>
  <c r="F38" i="1"/>
  <c r="G38" i="1"/>
  <c r="K38" i="1"/>
  <c r="E36" i="1"/>
  <c r="F36" i="1"/>
  <c r="G36" i="1"/>
  <c r="K36" i="1"/>
  <c r="E34" i="1"/>
  <c r="F34" i="1"/>
  <c r="G34" i="1"/>
  <c r="K34" i="1"/>
  <c r="E32" i="1"/>
  <c r="F32" i="1"/>
  <c r="E30" i="1"/>
  <c r="F30" i="1"/>
  <c r="G30" i="1"/>
  <c r="K30" i="1"/>
  <c r="E28" i="1"/>
  <c r="F28" i="1"/>
  <c r="G28" i="1"/>
  <c r="K28" i="1"/>
  <c r="E26" i="1"/>
  <c r="F26" i="1"/>
  <c r="G26" i="1"/>
  <c r="K26" i="1"/>
  <c r="C12" i="1"/>
  <c r="C16" i="1" l="1"/>
  <c r="D18" i="1" s="1"/>
  <c r="C11" i="1"/>
  <c r="O40" i="1" l="1"/>
  <c r="O39" i="1"/>
  <c r="O22" i="1"/>
  <c r="O23" i="1"/>
  <c r="O29" i="1"/>
  <c r="O24" i="1"/>
  <c r="O33" i="1"/>
  <c r="O28" i="1"/>
  <c r="O27" i="1"/>
  <c r="O37" i="1"/>
  <c r="O35" i="1"/>
  <c r="O26" i="1"/>
  <c r="O31" i="1"/>
  <c r="O32" i="1"/>
  <c r="O25" i="1"/>
  <c r="C15" i="1"/>
  <c r="O38" i="1"/>
  <c r="O36" i="1"/>
  <c r="O34" i="1"/>
  <c r="O30" i="1"/>
  <c r="O21" i="1"/>
  <c r="E16" i="1" l="1"/>
  <c r="E17" i="1" s="1"/>
  <c r="C18" i="1"/>
</calcChain>
</file>

<file path=xl/sharedStrings.xml><?xml version="1.0" encoding="utf-8"?>
<sst xmlns="http://schemas.openxmlformats.org/spreadsheetml/2006/main" count="95" uniqueCount="54">
  <si>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</si>
  <si>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</si>
  <si>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</si>
  <si>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</si>
  <si>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</si>
  <si>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</si>
  <si>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</si>
  <si>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</si>
  <si>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</si>
  <si>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</si>
  <si>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</si>
  <si>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</si>
  <si>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</si>
  <si>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</si>
  <si>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</si>
  <si>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</si>
  <si>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</si>
  <si>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</si>
  <si>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</si>
  <si>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</si>
  <si>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</si>
  <si>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</si>
  <si>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</si>
  <si>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</si>
  <si>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S5</t>
  </si>
  <si>
    <t>Misc</t>
  </si>
  <si>
    <t>Type of system</t>
  </si>
  <si>
    <t>I</t>
  </si>
  <si>
    <t>II</t>
  </si>
  <si>
    <t>Krajci</t>
  </si>
  <si>
    <t># of data points:</t>
  </si>
  <si>
    <t>JD today</t>
  </si>
  <si>
    <t>Next ToM</t>
  </si>
  <si>
    <t>New Cycle</t>
  </si>
  <si>
    <t>My time zone &gt;&gt;&gt;&gt;&gt;</t>
  </si>
  <si>
    <t>(PST=8, PDT=MDT=7, MDT=CST=6, etc.)</t>
  </si>
  <si>
    <t>Local time</t>
  </si>
  <si>
    <t>MT Cam / GSC 3737-1085</t>
  </si>
  <si>
    <t>IBVS 5781</t>
  </si>
  <si>
    <t>EW</t>
  </si>
  <si>
    <t>Start of linear fit &gt;&gt;&gt;&gt;&gt;&gt;&gt;&gt;&gt;&gt;&gt;&gt;&gt;&gt;&gt;&gt;&gt;&gt;&gt;&gt;&gt;</t>
  </si>
  <si>
    <t>IBVS 5960</t>
  </si>
  <si>
    <t>Add cycle</t>
  </si>
  <si>
    <t>Old Cycle</t>
  </si>
  <si>
    <t>IBVS 5820</t>
  </si>
  <si>
    <t>IBVS 5871</t>
  </si>
  <si>
    <t>IBVS 6063</t>
  </si>
  <si>
    <t>Samec 2018JAVSO 46,93</t>
  </si>
  <si>
    <t>pg</t>
  </si>
  <si>
    <t>vis</t>
  </si>
  <si>
    <t>PE</t>
  </si>
  <si>
    <t>CCD</t>
  </si>
  <si>
    <t>BAD?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</si>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</sst>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7" formatCode="0.00000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name val="Arial Unicode MS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4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0" xfId="0" quotePrefix="1" applyFont="1" applyAlignment="1"/>
    <xf numFmtId="2" fontId="0" fillId="0" borderId="0" xfId="0" applyNumberFormat="1" applyAlignment="1"/>
    <xf numFmtId="172" fontId="0" fillId="0" borderId="0" xfId="0" applyNumberFormat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NumberFormat="1" applyFont="1" applyAlignment="1">
      <alignment horizontal="left"/>
    </xf>
    <xf numFmtId="0" fontId="9" fillId="0" borderId="0" xfId="0" applyFont="1">
      <alignment vertical="top"/>
    </xf>
    <xf numFmtId="0" fontId="0" fillId="0" borderId="0" xfId="0" applyAlignment="1">
      <alignment horizontal="left"/>
    </xf>
    <xf numFmtId="172" fontId="9" fillId="0" borderId="0" xfId="0" applyNumberFormat="1" applyFont="1" applyAlignment="1"/>
    <xf numFmtId="0" fontId="0" fillId="0" borderId="0" xfId="0" applyAlignment="1">
      <alignment wrapText="1"/>
    </xf>
    <xf numFmtId="0" fontId="0" fillId="0" borderId="0" xfId="0">
      <alignment vertical="top"/>
    </xf>
    <xf numFmtId="0" fontId="14" fillId="0" borderId="3" xfId="0" applyFont="1" applyBorder="1" applyAlignment="1"/>
    <xf numFmtId="0" fontId="14" fillId="0" borderId="4" xfId="0" applyFont="1" applyBorder="1" applyAlignment="1"/>
    <xf numFmtId="0" fontId="15" fillId="0" borderId="0" xfId="0" applyFont="1" applyAlignment="1">
      <alignment horizontal="left" vertic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9" fillId="0" borderId="0" xfId="0" applyFont="1" applyAlignment="1">
      <alignment horizontal="right"/>
    </xf>
    <xf numFmtId="0" fontId="16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0" fillId="0" borderId="0" xfId="0" applyNumberFormat="1" applyAlignment="1">
      <alignment horizontal="left"/>
    </xf>
    <xf numFmtId="0" fontId="0" fillId="0" borderId="0" xfId="0" applyNumberFormat="1" applyAlignment="1"/>
    <xf numFmtId="0" fontId="18" fillId="0" borderId="7" xfId="0" applyFont="1" applyBorder="1" applyAlignment="1">
      <alignment horizontal="center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177" fontId="19" fillId="0" borderId="0" xfId="0" applyNumberFormat="1" applyFont="1" applyAlignment="1" applyProtection="1">
      <alignment vertical="center" wrapText="1"/>
      <protection locked="0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MT Cam - O-C Diagr.</a:t>
            </a:r>
          </a:p>
        </c:rich>
      </c:tx>
      <c:layout>
        <c:manualLayout>
          <c:xMode val="edge"/>
          <c:yMode val="edge"/>
          <c:x val="0.35150415408600238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05278857494252"/>
          <c:y val="0.14906854902912253"/>
          <c:w val="0.77067739907391686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FB-45A4-BCD0-D2EA35DC645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FB-45A4-BCD0-D2EA35DC645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FB-45A4-BCD0-D2EA35DC645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3">
                  <c:v>0</c:v>
                </c:pt>
                <c:pt idx="4">
                  <c:v>1.4679999731015414E-4</c:v>
                </c:pt>
                <c:pt idx="5">
                  <c:v>1.5487500058952719E-4</c:v>
                </c:pt>
                <c:pt idx="6">
                  <c:v>-1.2044999966747127E-3</c:v>
                </c:pt>
                <c:pt idx="7">
                  <c:v>4.8900001274887472E-5</c:v>
                </c:pt>
                <c:pt idx="8">
                  <c:v>-7.0882499858271331E-4</c:v>
                </c:pt>
                <c:pt idx="9">
                  <c:v>-1.0320999936084263E-3</c:v>
                </c:pt>
                <c:pt idx="10">
                  <c:v>-1.2884999887319282E-4</c:v>
                </c:pt>
                <c:pt idx="11">
                  <c:v>-3.4690000029513612E-4</c:v>
                </c:pt>
                <c:pt idx="12">
                  <c:v>-5.1559999701566994E-4</c:v>
                </c:pt>
                <c:pt idx="13">
                  <c:v>-1.5739999798825011E-4</c:v>
                </c:pt>
                <c:pt idx="14">
                  <c:v>-5.0577500223880634E-4</c:v>
                </c:pt>
                <c:pt idx="15">
                  <c:v>5.8500008890405297E-6</c:v>
                </c:pt>
                <c:pt idx="16">
                  <c:v>7.7617500210180879E-4</c:v>
                </c:pt>
                <c:pt idx="17">
                  <c:v>4.0649999573361129E-4</c:v>
                </c:pt>
                <c:pt idx="18">
                  <c:v>-6.2274987431010231E-4</c:v>
                </c:pt>
                <c:pt idx="19">
                  <c:v>-1.5924250110401772E-3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FB-45A4-BCD0-D2EA35DC645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FB-45A4-BCD0-D2EA35DC64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FB-45A4-BCD0-D2EA35DC64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FB-45A4-BCD0-D2EA35DC64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-1.9265064423695229E-5</c:v>
                </c:pt>
                <c:pt idx="1">
                  <c:v>-1.9318478482571097E-5</c:v>
                </c:pt>
                <c:pt idx="2">
                  <c:v>-1.9999507733238411E-5</c:v>
                </c:pt>
                <c:pt idx="3">
                  <c:v>-1.9999507733238411E-5</c:v>
                </c:pt>
                <c:pt idx="4">
                  <c:v>-1.0738490805415821E-4</c:v>
                </c:pt>
                <c:pt idx="5">
                  <c:v>-1.2702792820575861E-4</c:v>
                </c:pt>
                <c:pt idx="6">
                  <c:v>-1.5540414698356339E-4</c:v>
                </c:pt>
                <c:pt idx="7">
                  <c:v>-2.0443825303161008E-4</c:v>
                </c:pt>
                <c:pt idx="8">
                  <c:v>-2.6328719239809747E-4</c:v>
                </c:pt>
                <c:pt idx="9">
                  <c:v>-3.4491722787514251E-4</c:v>
                </c:pt>
                <c:pt idx="10">
                  <c:v>-3.4505076302233218E-4</c:v>
                </c:pt>
                <c:pt idx="11">
                  <c:v>-3.4513088411064599E-4</c:v>
                </c:pt>
                <c:pt idx="12">
                  <c:v>-3.9325695115780289E-4</c:v>
                </c:pt>
                <c:pt idx="13">
                  <c:v>-3.9400474798206506E-4</c:v>
                </c:pt>
                <c:pt idx="14">
                  <c:v>-3.9407151555565987E-4</c:v>
                </c:pt>
                <c:pt idx="15">
                  <c:v>-3.9413828312925473E-4</c:v>
                </c:pt>
                <c:pt idx="16">
                  <c:v>-3.9415163664397368E-4</c:v>
                </c:pt>
                <c:pt idx="17">
                  <c:v>-3.9416499015869268E-4</c:v>
                </c:pt>
                <c:pt idx="18">
                  <c:v>-4.9979129158572136E-4</c:v>
                </c:pt>
                <c:pt idx="19">
                  <c:v>-4.9980464510044026E-4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FB-45A4-BCD0-D2EA35DC645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0">
                  <c:v>-8.8578750001033768E-3</c:v>
                </c:pt>
                <c:pt idx="1">
                  <c:v>-5.8165750015177764E-3</c:v>
                </c:pt>
                <c:pt idx="2">
                  <c:v>-4.9900000012712553E-3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0FB-45A4-BCD0-D2EA35DC6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453848"/>
        <c:axId val="1"/>
      </c:scatterChart>
      <c:valAx>
        <c:axId val="658453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07558265743093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4.0000000000000001E-3"/>
          <c:min val="-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511278195488719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453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2030075187969921E-2"/>
          <c:y val="0.91925596256989606"/>
          <c:w val="0.93045191719456122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MT Cam - O-C Diagr.</a:t>
            </a:r>
          </a:p>
        </c:rich>
      </c:tx>
      <c:layout>
        <c:manualLayout>
          <c:xMode val="edge"/>
          <c:yMode val="edge"/>
          <c:x val="0.3527204502814259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73170731707318"/>
          <c:y val="0.14860681114551083"/>
          <c:w val="0.77110694183864914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D6-4EF6-A1C6-47D945DED2B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D6-4EF6-A1C6-47D945DED2B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D6-4EF6-A1C6-47D945DED2B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3">
                  <c:v>0</c:v>
                </c:pt>
                <c:pt idx="4">
                  <c:v>1.4679999731015414E-4</c:v>
                </c:pt>
                <c:pt idx="5">
                  <c:v>1.5487500058952719E-4</c:v>
                </c:pt>
                <c:pt idx="6">
                  <c:v>-1.2044999966747127E-3</c:v>
                </c:pt>
                <c:pt idx="7">
                  <c:v>4.8900001274887472E-5</c:v>
                </c:pt>
                <c:pt idx="8">
                  <c:v>-7.0882499858271331E-4</c:v>
                </c:pt>
                <c:pt idx="9">
                  <c:v>-1.0320999936084263E-3</c:v>
                </c:pt>
                <c:pt idx="10">
                  <c:v>-1.2884999887319282E-4</c:v>
                </c:pt>
                <c:pt idx="11">
                  <c:v>-3.4690000029513612E-4</c:v>
                </c:pt>
                <c:pt idx="12">
                  <c:v>-5.1559999701566994E-4</c:v>
                </c:pt>
                <c:pt idx="13">
                  <c:v>-1.5739999798825011E-4</c:v>
                </c:pt>
                <c:pt idx="14">
                  <c:v>-5.0577500223880634E-4</c:v>
                </c:pt>
                <c:pt idx="15">
                  <c:v>5.8500008890405297E-6</c:v>
                </c:pt>
                <c:pt idx="16">
                  <c:v>7.7617500210180879E-4</c:v>
                </c:pt>
                <c:pt idx="17">
                  <c:v>4.0649999573361129E-4</c:v>
                </c:pt>
                <c:pt idx="18">
                  <c:v>-6.2274987431010231E-4</c:v>
                </c:pt>
                <c:pt idx="19">
                  <c:v>-1.5924250110401772E-3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D6-4EF6-A1C6-47D945DED2B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D6-4EF6-A1C6-47D945DED2B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D6-4EF6-A1C6-47D945DED2B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D6-4EF6-A1C6-47D945DED2B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-1.9265064423695229E-5</c:v>
                </c:pt>
                <c:pt idx="1">
                  <c:v>-1.9318478482571097E-5</c:v>
                </c:pt>
                <c:pt idx="2">
                  <c:v>-1.9999507733238411E-5</c:v>
                </c:pt>
                <c:pt idx="3">
                  <c:v>-1.9999507733238411E-5</c:v>
                </c:pt>
                <c:pt idx="4">
                  <c:v>-1.0738490805415821E-4</c:v>
                </c:pt>
                <c:pt idx="5">
                  <c:v>-1.2702792820575861E-4</c:v>
                </c:pt>
                <c:pt idx="6">
                  <c:v>-1.5540414698356339E-4</c:v>
                </c:pt>
                <c:pt idx="7">
                  <c:v>-2.0443825303161008E-4</c:v>
                </c:pt>
                <c:pt idx="8">
                  <c:v>-2.6328719239809747E-4</c:v>
                </c:pt>
                <c:pt idx="9">
                  <c:v>-3.4491722787514251E-4</c:v>
                </c:pt>
                <c:pt idx="10">
                  <c:v>-3.4505076302233218E-4</c:v>
                </c:pt>
                <c:pt idx="11">
                  <c:v>-3.4513088411064599E-4</c:v>
                </c:pt>
                <c:pt idx="12">
                  <c:v>-3.9325695115780289E-4</c:v>
                </c:pt>
                <c:pt idx="13">
                  <c:v>-3.9400474798206506E-4</c:v>
                </c:pt>
                <c:pt idx="14">
                  <c:v>-3.9407151555565987E-4</c:v>
                </c:pt>
                <c:pt idx="15">
                  <c:v>-3.9413828312925473E-4</c:v>
                </c:pt>
                <c:pt idx="16">
                  <c:v>-3.9415163664397368E-4</c:v>
                </c:pt>
                <c:pt idx="17">
                  <c:v>-3.9416499015869268E-4</c:v>
                </c:pt>
                <c:pt idx="18">
                  <c:v>-4.9979129158572136E-4</c:v>
                </c:pt>
                <c:pt idx="19">
                  <c:v>-4.9980464510044026E-4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D6-4EF6-A1C6-47D945DED2B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0">
                  <c:v>-8.8578750001033768E-3</c:v>
                </c:pt>
                <c:pt idx="1">
                  <c:v>-5.8165750015177764E-3</c:v>
                </c:pt>
                <c:pt idx="2">
                  <c:v>-4.9900000012712553E-3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D6-4EF6-A1C6-47D945DE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454568"/>
        <c:axId val="1"/>
      </c:scatterChart>
      <c:valAx>
        <c:axId val="658454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08067542213888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409005628517824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454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3789868667917443E-2"/>
          <c:y val="0.91950464396284826"/>
          <c:w val="0.92870544090056284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13</xdr:col>
      <xdr:colOff>485775</xdr:colOff>
      <xdr:row>18</xdr:row>
      <xdr:rowOff>28575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5F3822F-42BC-1783-331F-17CF26854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24</xdr:col>
      <xdr:colOff>276225</xdr:colOff>
      <xdr:row>18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FB3F8CE-03F3-AF07-125D-B93C9D282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workbookViewId="0">
      <selection activeCell="E6" sqref="E6"/>
    </sheetView>
  </sheetViews>
  <sheetFormatPr defaultColWidth="10.28515625" defaultRowHeight="12.75"/>
  <cols>
    <col min="1" max="1" width="17.140625" customWidth="1"/>
    <col min="2" max="2" width="5.140625" customWidth="1"/>
    <col min="3" max="3" width="11.85546875" customWidth="1"/>
    <col min="4" max="4" width="13.1406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10.140625" customWidth="1"/>
    <col min="16" max="16" width="7.7109375" customWidth="1"/>
    <col min="17" max="17" width="9.85546875" customWidth="1"/>
  </cols>
  <sheetData>
    <row r="1" spans="1:7" ht="20.25">
      <c r="A1" s="1" t="s">
        <v>37</v>
      </c>
      <c r="D1" s="8"/>
    </row>
    <row r="2" spans="1:7">
      <c r="A2" t="s">
        <v>26</v>
      </c>
      <c r="B2" t="s">
        <v>39</v>
      </c>
      <c r="C2" s="3"/>
      <c r="D2" s="3"/>
    </row>
    <row r="3" spans="1:7" ht="13.5" thickBot="1"/>
    <row r="4" spans="1:7" ht="13.5" thickBot="1">
      <c r="A4" s="5" t="s">
        <v>0</v>
      </c>
      <c r="C4" s="20">
        <v>52975.330699999999</v>
      </c>
      <c r="D4" s="21">
        <v>0.36620000000000003</v>
      </c>
    </row>
    <row r="6" spans="1:7">
      <c r="A6" s="5" t="s">
        <v>1</v>
      </c>
    </row>
    <row r="7" spans="1:7">
      <c r="A7" t="s">
        <v>2</v>
      </c>
      <c r="C7">
        <f>C4</f>
        <v>52975.330699999999</v>
      </c>
    </row>
    <row r="8" spans="1:7">
      <c r="A8" t="s">
        <v>3</v>
      </c>
      <c r="C8">
        <v>0.36613934999999997</v>
      </c>
    </row>
    <row r="9" spans="1:7">
      <c r="A9" s="23" t="s">
        <v>34</v>
      </c>
      <c r="B9" s="19"/>
      <c r="C9" s="24">
        <v>-9.5</v>
      </c>
      <c r="D9" s="19" t="s">
        <v>35</v>
      </c>
      <c r="E9" s="19"/>
    </row>
    <row r="10" spans="1:7" ht="13.5" thickBot="1">
      <c r="A10" s="19"/>
      <c r="B10" s="19"/>
      <c r="C10" s="4" t="s">
        <v>20</v>
      </c>
      <c r="D10" s="4" t="s">
        <v>21</v>
      </c>
      <c r="E10" s="19"/>
    </row>
    <row r="11" spans="1:7">
      <c r="A11" s="19" t="s">
        <v>16</v>
      </c>
      <c r="B11" s="19"/>
      <c r="C11" s="15">
        <f ca="1">INTERCEPT(INDIRECT($G$11):G992,INDIRECT($F$11):F992)</f>
        <v>-1.9999507733238411E-5</v>
      </c>
      <c r="D11" s="3"/>
      <c r="E11" s="19"/>
      <c r="F11" s="25" t="str">
        <f>"F"&amp;E19</f>
        <v>F22</v>
      </c>
      <c r="G11" s="26" t="str">
        <f>"G"&amp;E19</f>
        <v>G22</v>
      </c>
    </row>
    <row r="12" spans="1:7">
      <c r="A12" s="19" t="s">
        <v>17</v>
      </c>
      <c r="B12" s="19"/>
      <c r="C12" s="15">
        <f ca="1">SLOPE(INDIRECT($G$11):G992,INDIRECT($F$11):F992)</f>
        <v>-2.6707029437933922E-8</v>
      </c>
      <c r="D12" s="3"/>
      <c r="E12" s="19"/>
    </row>
    <row r="13" spans="1:7">
      <c r="A13" s="19" t="s">
        <v>19</v>
      </c>
      <c r="B13" s="19"/>
      <c r="C13" s="3" t="s">
        <v>14</v>
      </c>
      <c r="D13" s="29" t="s">
        <v>42</v>
      </c>
      <c r="E13" s="24">
        <v>1</v>
      </c>
    </row>
    <row r="14" spans="1:7">
      <c r="A14" s="19"/>
      <c r="B14" s="19"/>
      <c r="C14" s="19"/>
      <c r="D14" s="29" t="s">
        <v>31</v>
      </c>
      <c r="E14" s="30">
        <f ca="1">NOW()+15018.5+$C$9/24</f>
        <v>60175.79862256944</v>
      </c>
    </row>
    <row r="15" spans="1:7">
      <c r="A15" s="27" t="s">
        <v>18</v>
      </c>
      <c r="B15" s="19"/>
      <c r="C15" s="28">
        <f ca="1">(C7+C11)+(C8+C12)*INT(MAX(F21:F3533))</f>
        <v>59553.02362295871</v>
      </c>
      <c r="D15" s="29" t="s">
        <v>43</v>
      </c>
      <c r="E15" s="30">
        <f ca="1">ROUND(2*(E14-$C$7)/$C$8,0)/2+E13</f>
        <v>19667</v>
      </c>
    </row>
    <row r="16" spans="1:7">
      <c r="A16" s="31" t="s">
        <v>4</v>
      </c>
      <c r="B16" s="19"/>
      <c r="C16" s="32">
        <f ca="1">+C8+C12</f>
        <v>0.36613932329297055</v>
      </c>
      <c r="D16" s="29" t="s">
        <v>33</v>
      </c>
      <c r="E16" s="26">
        <f ca="1">ROUND(2*(E14-$C$15)/$C$16,0)/2+E13</f>
        <v>1702</v>
      </c>
    </row>
    <row r="17" spans="1:21" ht="13.5" thickBot="1">
      <c r="A17" s="29" t="s">
        <v>30</v>
      </c>
      <c r="B17" s="19"/>
      <c r="C17" s="19">
        <f>COUNT(C21:C2191)</f>
        <v>20</v>
      </c>
      <c r="D17" s="29" t="s">
        <v>32</v>
      </c>
      <c r="E17" s="33">
        <f ca="1">+$C$15+$C$16*E16-15018.5-$C$9/24</f>
        <v>45158.088584536679</v>
      </c>
    </row>
    <row r="18" spans="1:21">
      <c r="A18" s="31" t="s">
        <v>5</v>
      </c>
      <c r="B18" s="19"/>
      <c r="C18" s="34">
        <f ca="1">+C15</f>
        <v>59553.02362295871</v>
      </c>
      <c r="D18" s="35">
        <f ca="1">+C16</f>
        <v>0.36613932329297055</v>
      </c>
      <c r="E18" s="36" t="s">
        <v>36</v>
      </c>
    </row>
    <row r="19" spans="1:21" ht="13.5" thickTop="1">
      <c r="A19" s="37" t="s">
        <v>40</v>
      </c>
      <c r="E19" s="38">
        <v>22</v>
      </c>
    </row>
    <row r="20" spans="1:21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48</v>
      </c>
      <c r="I20" s="7" t="s">
        <v>49</v>
      </c>
      <c r="J20" s="7" t="s">
        <v>50</v>
      </c>
      <c r="K20" s="7" t="s">
        <v>51</v>
      </c>
      <c r="L20" s="7" t="s">
        <v>29</v>
      </c>
      <c r="M20" s="7" t="s">
        <v>24</v>
      </c>
      <c r="N20" s="7" t="s">
        <v>25</v>
      </c>
      <c r="O20" s="7" t="s">
        <v>23</v>
      </c>
      <c r="P20" s="6" t="s">
        <v>22</v>
      </c>
      <c r="Q20" s="4" t="s">
        <v>15</v>
      </c>
      <c r="U20" s="49" t="s">
        <v>52</v>
      </c>
    </row>
    <row r="21" spans="1:21">
      <c r="A21" s="22" t="s">
        <v>47</v>
      </c>
      <c r="B21" s="3" t="s">
        <v>27</v>
      </c>
      <c r="C21" s="47">
        <v>52965.25301</v>
      </c>
      <c r="D21" s="47"/>
      <c r="E21">
        <f t="shared" ref="E21:E38" si="0">+(C21-C$7)/C$8</f>
        <v>-27.524192633209889</v>
      </c>
      <c r="F21">
        <f t="shared" ref="F21:F38" si="1">ROUND(2*E21,0)/2</f>
        <v>-27.5</v>
      </c>
      <c r="O21">
        <f t="shared" ref="O21:O38" ca="1" si="2">+C$11+C$12*F21</f>
        <v>-1.9265064423695229E-5</v>
      </c>
      <c r="Q21" s="2">
        <f t="shared" ref="Q21:Q38" si="3">+C21-15018.5</f>
        <v>37946.75301</v>
      </c>
      <c r="U21">
        <f>+C21-(C$7+F21*C$8)</f>
        <v>-8.8578750001033768E-3</v>
      </c>
    </row>
    <row r="22" spans="1:21">
      <c r="A22" s="22" t="s">
        <v>47</v>
      </c>
      <c r="B22" s="3" t="s">
        <v>27</v>
      </c>
      <c r="C22" s="47">
        <v>52965.98833</v>
      </c>
      <c r="D22" s="47"/>
      <c r="E22">
        <f t="shared" si="0"/>
        <v>-25.515886232928754</v>
      </c>
      <c r="F22">
        <f t="shared" si="1"/>
        <v>-25.5</v>
      </c>
      <c r="O22">
        <f t="shared" ca="1" si="2"/>
        <v>-1.9318478482571097E-5</v>
      </c>
      <c r="Q22" s="2">
        <f t="shared" si="3"/>
        <v>37947.48833</v>
      </c>
      <c r="U22">
        <f>+C22-(C$7+F22*C$8)</f>
        <v>-5.8165750015177764E-3</v>
      </c>
    </row>
    <row r="23" spans="1:21">
      <c r="A23" s="22" t="s">
        <v>47</v>
      </c>
      <c r="B23" s="3" t="s">
        <v>28</v>
      </c>
      <c r="C23" s="47">
        <v>52975.325709999997</v>
      </c>
      <c r="D23" s="48"/>
      <c r="E23">
        <f t="shared" si="0"/>
        <v>-1.3628690828427088E-2</v>
      </c>
      <c r="F23">
        <f t="shared" si="1"/>
        <v>0</v>
      </c>
      <c r="O23">
        <f t="shared" ca="1" si="2"/>
        <v>-1.9999507733238411E-5</v>
      </c>
      <c r="Q23" s="2">
        <f t="shared" si="3"/>
        <v>37956.825709999997</v>
      </c>
      <c r="U23">
        <f>+C23-(C$7+F23*C$8)</f>
        <v>-4.9900000012712553E-3</v>
      </c>
    </row>
    <row r="24" spans="1:21">
      <c r="A24" s="42" t="s">
        <v>12</v>
      </c>
      <c r="B24" s="42"/>
      <c r="C24" s="43">
        <v>52975.330699999999</v>
      </c>
      <c r="D24" s="43"/>
      <c r="E24">
        <f t="shared" si="0"/>
        <v>0</v>
      </c>
      <c r="F24">
        <f t="shared" si="1"/>
        <v>0</v>
      </c>
      <c r="G24">
        <f t="shared" ref="G24:G38" si="4">+C24-(C$7+F24*C$8)</f>
        <v>0</v>
      </c>
      <c r="K24">
        <f t="shared" ref="K24:K39" si="5">+G24</f>
        <v>0</v>
      </c>
      <c r="O24">
        <f t="shared" ca="1" si="2"/>
        <v>-1.9999507733238411E-5</v>
      </c>
      <c r="Q24" s="2">
        <f t="shared" si="3"/>
        <v>37956.830699999999</v>
      </c>
    </row>
    <row r="25" spans="1:21">
      <c r="A25" s="22" t="s">
        <v>38</v>
      </c>
      <c r="B25" s="44" t="s">
        <v>28</v>
      </c>
      <c r="C25" s="43">
        <v>54173.338799999998</v>
      </c>
      <c r="D25" s="43">
        <v>2.9999999999999997E-4</v>
      </c>
      <c r="E25">
        <f t="shared" si="0"/>
        <v>3272.000400940241</v>
      </c>
      <c r="F25">
        <f t="shared" si="1"/>
        <v>3272</v>
      </c>
      <c r="G25">
        <f t="shared" si="4"/>
        <v>1.4679999731015414E-4</v>
      </c>
      <c r="K25">
        <f t="shared" si="5"/>
        <v>1.4679999731015414E-4</v>
      </c>
      <c r="O25">
        <f t="shared" ca="1" si="2"/>
        <v>-1.0738490805415821E-4</v>
      </c>
      <c r="Q25" s="2">
        <f t="shared" si="3"/>
        <v>39154.838799999998</v>
      </c>
    </row>
    <row r="26" spans="1:21">
      <c r="A26" s="22" t="s">
        <v>44</v>
      </c>
      <c r="B26" s="45" t="s">
        <v>27</v>
      </c>
      <c r="C26" s="22">
        <v>54442.634299999998</v>
      </c>
      <c r="D26" s="22">
        <v>1E-4</v>
      </c>
      <c r="E26">
        <f t="shared" si="0"/>
        <v>4007.5004229946858</v>
      </c>
      <c r="F26">
        <f t="shared" si="1"/>
        <v>4007.5</v>
      </c>
      <c r="G26">
        <f t="shared" si="4"/>
        <v>1.5487500058952719E-4</v>
      </c>
      <c r="K26">
        <f t="shared" si="5"/>
        <v>1.5487500058952719E-4</v>
      </c>
      <c r="O26">
        <f t="shared" ca="1" si="2"/>
        <v>-1.2702792820575861E-4</v>
      </c>
      <c r="Q26" s="2">
        <f t="shared" si="3"/>
        <v>39424.134299999998</v>
      </c>
    </row>
    <row r="27" spans="1:21">
      <c r="A27" s="22" t="s">
        <v>45</v>
      </c>
      <c r="B27" s="45" t="s">
        <v>27</v>
      </c>
      <c r="C27" s="22">
        <v>54831.656000000003</v>
      </c>
      <c r="D27" s="22">
        <v>2.9999999999999997E-4</v>
      </c>
      <c r="E27">
        <f t="shared" si="0"/>
        <v>5069.9967102689297</v>
      </c>
      <c r="F27">
        <f t="shared" si="1"/>
        <v>5070</v>
      </c>
      <c r="G27">
        <f t="shared" si="4"/>
        <v>-1.2044999966747127E-3</v>
      </c>
      <c r="K27">
        <f t="shared" si="5"/>
        <v>-1.2044999966747127E-3</v>
      </c>
      <c r="O27">
        <f t="shared" ca="1" si="2"/>
        <v>-1.5540414698356339E-4</v>
      </c>
      <c r="Q27" s="2">
        <f t="shared" si="3"/>
        <v>39813.156000000003</v>
      </c>
    </row>
    <row r="28" spans="1:21">
      <c r="A28" s="46" t="s">
        <v>41</v>
      </c>
      <c r="B28" s="44" t="s">
        <v>27</v>
      </c>
      <c r="C28" s="43">
        <v>55503.8891</v>
      </c>
      <c r="D28" s="43">
        <v>4.0000000000000002E-4</v>
      </c>
      <c r="E28">
        <f t="shared" si="0"/>
        <v>6906.0001335557126</v>
      </c>
      <c r="F28">
        <f t="shared" si="1"/>
        <v>6906</v>
      </c>
      <c r="G28">
        <f t="shared" si="4"/>
        <v>4.8900001274887472E-5</v>
      </c>
      <c r="K28">
        <f t="shared" si="5"/>
        <v>4.8900001274887472E-5</v>
      </c>
      <c r="O28">
        <f t="shared" ca="1" si="2"/>
        <v>-2.0443825303161008E-4</v>
      </c>
      <c r="Q28" s="2">
        <f t="shared" si="3"/>
        <v>40485.3891</v>
      </c>
    </row>
    <row r="29" spans="1:21">
      <c r="A29" s="39" t="s">
        <v>46</v>
      </c>
      <c r="B29" s="40" t="s">
        <v>28</v>
      </c>
      <c r="C29" s="41">
        <v>56310.676399999997</v>
      </c>
      <c r="D29" s="41">
        <v>2.0000000000000001E-4</v>
      </c>
      <c r="E29">
        <f t="shared" si="0"/>
        <v>9109.4980640567537</v>
      </c>
      <c r="F29">
        <f t="shared" si="1"/>
        <v>9109.5</v>
      </c>
      <c r="G29">
        <f t="shared" si="4"/>
        <v>-7.0882499858271331E-4</v>
      </c>
      <c r="K29">
        <f t="shared" si="5"/>
        <v>-7.0882499858271331E-4</v>
      </c>
      <c r="O29">
        <f t="shared" ca="1" si="2"/>
        <v>-2.6328719239809747E-4</v>
      </c>
      <c r="Q29" s="2">
        <f t="shared" si="3"/>
        <v>41292.176399999997</v>
      </c>
    </row>
    <row r="30" spans="1:21">
      <c r="A30" s="22" t="s">
        <v>47</v>
      </c>
      <c r="B30" s="3" t="s">
        <v>28</v>
      </c>
      <c r="C30" s="47">
        <v>57429.781000000003</v>
      </c>
      <c r="D30" s="47">
        <v>5.0000000000000001E-4</v>
      </c>
      <c r="E30">
        <f t="shared" si="0"/>
        <v>12165.997181127908</v>
      </c>
      <c r="F30">
        <f t="shared" si="1"/>
        <v>12166</v>
      </c>
      <c r="G30">
        <f t="shared" si="4"/>
        <v>-1.0320999936084263E-3</v>
      </c>
      <c r="K30">
        <f t="shared" si="5"/>
        <v>-1.0320999936084263E-3</v>
      </c>
      <c r="O30">
        <f t="shared" ca="1" si="2"/>
        <v>-3.4491722787514251E-4</v>
      </c>
      <c r="Q30" s="2">
        <f t="shared" si="3"/>
        <v>42411.281000000003</v>
      </c>
    </row>
    <row r="31" spans="1:21">
      <c r="A31" s="22" t="s">
        <v>47</v>
      </c>
      <c r="B31" s="3" t="s">
        <v>28</v>
      </c>
      <c r="C31" s="47">
        <v>57431.6126</v>
      </c>
      <c r="D31" s="47">
        <v>4.0000000000000002E-4</v>
      </c>
      <c r="E31">
        <f t="shared" si="0"/>
        <v>12170.999648084813</v>
      </c>
      <c r="F31">
        <f t="shared" si="1"/>
        <v>12171</v>
      </c>
      <c r="G31">
        <f t="shared" si="4"/>
        <v>-1.2884999887319282E-4</v>
      </c>
      <c r="K31">
        <f t="shared" si="5"/>
        <v>-1.2884999887319282E-4</v>
      </c>
      <c r="O31">
        <f t="shared" ca="1" si="2"/>
        <v>-3.4505076302233218E-4</v>
      </c>
      <c r="Q31" s="2">
        <f t="shared" si="3"/>
        <v>42413.1126</v>
      </c>
    </row>
    <row r="32" spans="1:21">
      <c r="A32" s="22" t="s">
        <v>47</v>
      </c>
      <c r="B32" s="3" t="s">
        <v>28</v>
      </c>
      <c r="C32" s="47">
        <v>57432.710800000001</v>
      </c>
      <c r="D32" s="47">
        <v>5.9999999999999995E-4</v>
      </c>
      <c r="E32">
        <f t="shared" si="0"/>
        <v>12173.999052546531</v>
      </c>
      <c r="F32">
        <f t="shared" si="1"/>
        <v>12174</v>
      </c>
      <c r="G32">
        <f t="shared" si="4"/>
        <v>-3.4690000029513612E-4</v>
      </c>
      <c r="K32">
        <f t="shared" si="5"/>
        <v>-3.4690000029513612E-4</v>
      </c>
      <c r="O32">
        <f t="shared" ca="1" si="2"/>
        <v>-3.4513088411064599E-4</v>
      </c>
      <c r="Q32" s="2">
        <f t="shared" si="3"/>
        <v>42414.210800000001</v>
      </c>
    </row>
    <row r="33" spans="1:17">
      <c r="A33" s="22" t="s">
        <v>47</v>
      </c>
      <c r="B33" s="3" t="s">
        <v>27</v>
      </c>
      <c r="C33" s="47">
        <v>58092.493739999998</v>
      </c>
      <c r="D33" s="47">
        <v>2.0000000000000001E-4</v>
      </c>
      <c r="E33">
        <f t="shared" si="0"/>
        <v>13975.998591792988</v>
      </c>
      <c r="F33">
        <f t="shared" si="1"/>
        <v>13976</v>
      </c>
      <c r="G33">
        <f t="shared" si="4"/>
        <v>-5.1559999701566994E-4</v>
      </c>
      <c r="K33">
        <f t="shared" si="5"/>
        <v>-5.1559999701566994E-4</v>
      </c>
      <c r="O33">
        <f t="shared" ca="1" si="2"/>
        <v>-3.9325695115780289E-4</v>
      </c>
      <c r="Q33" s="2">
        <f t="shared" si="3"/>
        <v>43073.993739999998</v>
      </c>
    </row>
    <row r="34" spans="1:17">
      <c r="A34" s="22" t="s">
        <v>47</v>
      </c>
      <c r="B34" s="3" t="s">
        <v>27</v>
      </c>
      <c r="C34" s="47">
        <v>58102.745999999999</v>
      </c>
      <c r="D34" s="47">
        <v>6.9999999999999994E-5</v>
      </c>
      <c r="E34">
        <f t="shared" si="0"/>
        <v>14003.999570109034</v>
      </c>
      <c r="F34">
        <f t="shared" si="1"/>
        <v>14004</v>
      </c>
      <c r="G34">
        <f t="shared" si="4"/>
        <v>-1.5739999798825011E-4</v>
      </c>
      <c r="K34">
        <f t="shared" si="5"/>
        <v>-1.5739999798825011E-4</v>
      </c>
      <c r="O34">
        <f t="shared" ca="1" si="2"/>
        <v>-3.9400474798206506E-4</v>
      </c>
      <c r="Q34" s="2">
        <f t="shared" si="3"/>
        <v>43084.245999999999</v>
      </c>
    </row>
    <row r="35" spans="1:17">
      <c r="A35" s="22" t="s">
        <v>47</v>
      </c>
      <c r="B35" s="3" t="s">
        <v>28</v>
      </c>
      <c r="C35" s="47">
        <v>58103.661</v>
      </c>
      <c r="D35" s="47">
        <v>1E-4</v>
      </c>
      <c r="E35">
        <f t="shared" si="0"/>
        <v>14006.498618627038</v>
      </c>
      <c r="F35">
        <f t="shared" si="1"/>
        <v>14006.5</v>
      </c>
      <c r="G35">
        <f t="shared" si="4"/>
        <v>-5.0577500223880634E-4</v>
      </c>
      <c r="K35">
        <f t="shared" si="5"/>
        <v>-5.0577500223880634E-4</v>
      </c>
      <c r="O35">
        <f t="shared" ca="1" si="2"/>
        <v>-3.9407151555565987E-4</v>
      </c>
      <c r="Q35" s="2">
        <f t="shared" si="3"/>
        <v>43085.161</v>
      </c>
    </row>
    <row r="36" spans="1:17">
      <c r="A36" s="22" t="s">
        <v>47</v>
      </c>
      <c r="B36" s="3" t="s">
        <v>27</v>
      </c>
      <c r="C36" s="47">
        <v>58104.576860000001</v>
      </c>
      <c r="D36" s="47">
        <v>2.0000000000000001E-4</v>
      </c>
      <c r="E36">
        <f t="shared" si="0"/>
        <v>14009.00001597753</v>
      </c>
      <c r="F36">
        <f t="shared" si="1"/>
        <v>14009</v>
      </c>
      <c r="G36">
        <f t="shared" si="4"/>
        <v>5.8500008890405297E-6</v>
      </c>
      <c r="K36">
        <f t="shared" si="5"/>
        <v>5.8500008890405297E-6</v>
      </c>
      <c r="O36">
        <f t="shared" ca="1" si="2"/>
        <v>-3.9413828312925473E-4</v>
      </c>
      <c r="Q36" s="2">
        <f t="shared" si="3"/>
        <v>43086.076860000001</v>
      </c>
    </row>
    <row r="37" spans="1:17">
      <c r="A37" s="22" t="s">
        <v>47</v>
      </c>
      <c r="B37" s="3" t="s">
        <v>28</v>
      </c>
      <c r="C37" s="47">
        <v>58104.760699999999</v>
      </c>
      <c r="D37" s="47">
        <v>2E-3</v>
      </c>
      <c r="E37">
        <f t="shared" si="0"/>
        <v>14009.502119889601</v>
      </c>
      <c r="F37">
        <f t="shared" si="1"/>
        <v>14009.5</v>
      </c>
      <c r="G37">
        <f t="shared" si="4"/>
        <v>7.7617500210180879E-4</v>
      </c>
      <c r="K37">
        <f t="shared" si="5"/>
        <v>7.7617500210180879E-4</v>
      </c>
      <c r="O37">
        <f t="shared" ca="1" si="2"/>
        <v>-3.9415163664397368E-4</v>
      </c>
      <c r="Q37" s="2">
        <f t="shared" si="3"/>
        <v>43086.260699999999</v>
      </c>
    </row>
    <row r="38" spans="1:17">
      <c r="A38" s="22" t="s">
        <v>47</v>
      </c>
      <c r="B38" s="3" t="s">
        <v>27</v>
      </c>
      <c r="C38" s="47">
        <v>58104.943399999996</v>
      </c>
      <c r="D38" s="47">
        <v>2.8999999999999998E-3</v>
      </c>
      <c r="E38">
        <f t="shared" si="0"/>
        <v>14010.001110233025</v>
      </c>
      <c r="F38">
        <f t="shared" si="1"/>
        <v>14010</v>
      </c>
      <c r="G38">
        <f t="shared" si="4"/>
        <v>4.0649999573361129E-4</v>
      </c>
      <c r="K38">
        <f t="shared" si="5"/>
        <v>4.0649999573361129E-4</v>
      </c>
      <c r="O38">
        <f t="shared" ca="1" si="2"/>
        <v>-3.9416499015869268E-4</v>
      </c>
      <c r="Q38" s="2">
        <f t="shared" si="3"/>
        <v>43086.443399999996</v>
      </c>
    </row>
    <row r="39" spans="1:17">
      <c r="A39" s="50" t="s">
        <v>53</v>
      </c>
      <c r="B39" s="51" t="s">
        <v>28</v>
      </c>
      <c r="C39" s="52">
        <v>59553.023500000127</v>
      </c>
      <c r="D39" s="16"/>
      <c r="E39">
        <f t="shared" ref="E39:E40" si="6">+(C39-C$7)/C$8</f>
        <v>17964.998299145198</v>
      </c>
      <c r="F39">
        <f t="shared" ref="F39:F40" si="7">ROUND(2*E39,0)/2</f>
        <v>17965</v>
      </c>
      <c r="G39">
        <f t="shared" ref="G39:G40" si="8">+C39-(C$7+F39*C$8)</f>
        <v>-6.2274987431010231E-4</v>
      </c>
      <c r="K39">
        <f t="shared" ref="K39:K40" si="9">+G39</f>
        <v>-6.2274987431010231E-4</v>
      </c>
      <c r="O39">
        <f t="shared" ref="O39:O40" ca="1" si="10">+C$11+C$12*F39</f>
        <v>-4.9979129158572136E-4</v>
      </c>
      <c r="Q39" s="2">
        <f t="shared" ref="Q39:Q40" si="11">+C39-15018.5</f>
        <v>44534.523500000127</v>
      </c>
    </row>
    <row r="40" spans="1:17">
      <c r="A40" s="50" t="s">
        <v>53</v>
      </c>
      <c r="B40" s="51" t="s">
        <v>27</v>
      </c>
      <c r="C40" s="52">
        <v>59553.205599999987</v>
      </c>
      <c r="D40" s="16"/>
      <c r="E40">
        <f t="shared" si="6"/>
        <v>17965.495650767905</v>
      </c>
      <c r="F40">
        <f t="shared" si="7"/>
        <v>17965.5</v>
      </c>
      <c r="G40">
        <f t="shared" si="8"/>
        <v>-1.5924250110401772E-3</v>
      </c>
      <c r="K40">
        <f t="shared" si="9"/>
        <v>-1.5924250110401772E-3</v>
      </c>
      <c r="O40">
        <f t="shared" ca="1" si="10"/>
        <v>-4.9980464510044026E-4</v>
      </c>
      <c r="Q40" s="2">
        <f t="shared" si="11"/>
        <v>44534.705599999987</v>
      </c>
    </row>
    <row r="41" spans="1:17">
      <c r="C41" s="16"/>
      <c r="D41" s="16"/>
      <c r="Q41" s="2"/>
    </row>
    <row r="42" spans="1:17">
      <c r="C42" s="16"/>
      <c r="D42" s="16"/>
      <c r="E42" s="9"/>
      <c r="G42" s="10"/>
      <c r="K42" s="10"/>
      <c r="Q42" s="2"/>
    </row>
    <row r="43" spans="1:17">
      <c r="C43" s="16"/>
      <c r="D43" s="16"/>
      <c r="Q43" s="2"/>
    </row>
    <row r="44" spans="1:17">
      <c r="C44" s="16"/>
      <c r="D44" s="16"/>
      <c r="E44" s="9"/>
      <c r="G44" s="10"/>
      <c r="N44" s="10"/>
      <c r="Q44" s="2"/>
    </row>
    <row r="45" spans="1:17">
      <c r="A45" s="11"/>
      <c r="B45" s="12"/>
      <c r="C45" s="13"/>
      <c r="D45" s="14"/>
      <c r="E45" s="9"/>
      <c r="G45" s="10"/>
      <c r="I45" s="17"/>
      <c r="Q45" s="2"/>
    </row>
    <row r="46" spans="1:17">
      <c r="A46" s="15"/>
      <c r="B46" s="12"/>
      <c r="C46" s="13"/>
      <c r="D46" s="13"/>
      <c r="E46" s="9"/>
      <c r="G46" s="10"/>
      <c r="I46" s="17"/>
      <c r="Q46" s="2"/>
    </row>
    <row r="47" spans="1:17">
      <c r="A47" s="11"/>
      <c r="B47" s="12"/>
      <c r="C47" s="13"/>
      <c r="D47" s="14"/>
      <c r="E47" s="9"/>
      <c r="G47" s="10"/>
      <c r="I47" s="17"/>
      <c r="Q47" s="2"/>
    </row>
    <row r="48" spans="1:17">
      <c r="A48" s="15"/>
      <c r="B48" s="12"/>
      <c r="C48" s="13"/>
      <c r="D48" s="13"/>
      <c r="E48" s="9"/>
      <c r="G48" s="10"/>
      <c r="I48" s="17"/>
      <c r="Q48" s="2"/>
    </row>
    <row r="49" spans="1:17">
      <c r="A49" s="11"/>
      <c r="B49" s="12"/>
      <c r="C49" s="13"/>
      <c r="D49" s="14"/>
      <c r="E49" s="9"/>
      <c r="G49" s="10"/>
      <c r="I49" s="17"/>
      <c r="Q49" s="2"/>
    </row>
    <row r="50" spans="1:17">
      <c r="A50" s="15"/>
      <c r="B50" s="12"/>
      <c r="C50" s="13"/>
      <c r="D50" s="13"/>
      <c r="E50" s="9"/>
      <c r="G50" s="10"/>
      <c r="I50" s="17"/>
      <c r="Q50" s="2"/>
    </row>
    <row r="51" spans="1:17">
      <c r="C51" s="16"/>
      <c r="D51" s="16"/>
      <c r="E51" s="9"/>
      <c r="G51" s="10"/>
      <c r="L51" s="10"/>
      <c r="Q51" s="2"/>
    </row>
    <row r="52" spans="1:17">
      <c r="A52" s="19"/>
      <c r="B52" s="18"/>
      <c r="C52" s="16"/>
      <c r="D52" s="16"/>
      <c r="E52" s="9"/>
      <c r="G52" s="10"/>
      <c r="I52" s="10"/>
      <c r="Q52" s="2"/>
    </row>
    <row r="53" spans="1:17">
      <c r="D53" s="1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J26"/>
  <sheetViews>
    <sheetView zoomScale="130" workbookViewId="0">
      <selection activeCell="C15" sqref="C15:C26"/>
    </sheetView>
  </sheetViews>
  <sheetFormatPr defaultRowHeight="12.75"/>
  <cols>
    <col min="1" max="1" width="19.7109375" customWidth="1"/>
    <col min="2" max="2" width="6.7109375" style="3" customWidth="1"/>
    <col min="3" max="3" width="5.42578125" style="3" customWidth="1"/>
    <col min="4" max="4" width="17.42578125" customWidth="1"/>
    <col min="5" max="5" width="10.7109375" customWidth="1"/>
    <col min="8" max="8" width="15.7109375" customWidth="1"/>
  </cols>
  <sheetData>
    <row r="15" spans="2:10">
      <c r="B15" s="3">
        <v>1</v>
      </c>
      <c r="C15" s="3" t="s">
        <v>27</v>
      </c>
      <c r="D15" s="47">
        <v>58092.493739999998</v>
      </c>
      <c r="E15" s="47">
        <v>2.0000000000000001E-4</v>
      </c>
    </row>
    <row r="16" spans="2:10">
      <c r="B16" s="3">
        <v>2</v>
      </c>
      <c r="C16" s="3" t="s">
        <v>27</v>
      </c>
      <c r="D16" s="47">
        <v>58102.745999999999</v>
      </c>
      <c r="E16" s="47">
        <v>6.9999999999999994E-5</v>
      </c>
      <c r="F16" s="48"/>
      <c r="H16" s="47"/>
      <c r="I16" s="48"/>
      <c r="J16" s="47"/>
    </row>
    <row r="17" spans="2:10">
      <c r="B17" s="3">
        <v>3</v>
      </c>
      <c r="C17" s="3" t="s">
        <v>27</v>
      </c>
      <c r="D17" s="47">
        <v>58104.576860000001</v>
      </c>
      <c r="E17" s="47">
        <v>2.0000000000000001E-4</v>
      </c>
    </row>
    <row r="18" spans="2:10">
      <c r="B18" s="3">
        <v>4</v>
      </c>
      <c r="C18" s="3" t="s">
        <v>27</v>
      </c>
      <c r="D18" s="47">
        <v>58104.943399999996</v>
      </c>
      <c r="E18" s="47">
        <v>2.8999999999999998E-3</v>
      </c>
      <c r="F18" s="48"/>
      <c r="H18" s="47"/>
      <c r="I18" s="48"/>
      <c r="J18" s="47"/>
    </row>
    <row r="19" spans="2:10">
      <c r="B19" s="3">
        <v>5</v>
      </c>
      <c r="C19" s="3" t="s">
        <v>28</v>
      </c>
      <c r="D19" s="47">
        <v>58103.661</v>
      </c>
      <c r="E19" s="47">
        <v>1E-4</v>
      </c>
      <c r="F19" s="48"/>
    </row>
    <row r="20" spans="2:10">
      <c r="B20" s="3">
        <v>6</v>
      </c>
      <c r="C20" s="3" t="s">
        <v>28</v>
      </c>
      <c r="D20" s="47">
        <v>58104.760699999999</v>
      </c>
      <c r="E20" s="47">
        <v>2E-3</v>
      </c>
      <c r="F20" s="48"/>
    </row>
    <row r="21" spans="2:10">
      <c r="B21" s="3">
        <v>7</v>
      </c>
      <c r="C21" s="3" t="s">
        <v>28</v>
      </c>
      <c r="D21" s="47">
        <v>57429.781000000003</v>
      </c>
      <c r="E21" s="47">
        <v>5.0000000000000001E-4</v>
      </c>
      <c r="F21" s="48"/>
    </row>
    <row r="22" spans="2:10">
      <c r="B22" s="3">
        <v>8</v>
      </c>
      <c r="C22" s="3" t="s">
        <v>28</v>
      </c>
      <c r="D22" s="47">
        <v>57431.6126</v>
      </c>
      <c r="E22" s="47">
        <v>4.0000000000000002E-4</v>
      </c>
      <c r="F22" s="48"/>
    </row>
    <row r="23" spans="2:10">
      <c r="B23" s="3">
        <v>9</v>
      </c>
      <c r="C23" s="3" t="s">
        <v>28</v>
      </c>
      <c r="D23" s="47">
        <v>57432.710800000001</v>
      </c>
      <c r="E23" s="47">
        <v>5.9999999999999995E-4</v>
      </c>
      <c r="F23" s="48"/>
      <c r="H23" s="48"/>
      <c r="I23" s="48"/>
      <c r="J23" s="48"/>
    </row>
    <row r="24" spans="2:10">
      <c r="B24" s="3">
        <v>10</v>
      </c>
      <c r="C24" s="3" t="s">
        <v>27</v>
      </c>
      <c r="D24" s="47">
        <v>52965.98833</v>
      </c>
      <c r="E24" s="47"/>
      <c r="F24" s="48"/>
    </row>
    <row r="25" spans="2:10">
      <c r="B25" s="3">
        <v>11</v>
      </c>
      <c r="C25" s="3" t="s">
        <v>27</v>
      </c>
      <c r="D25" s="47">
        <v>52965.25301</v>
      </c>
      <c r="E25" s="47"/>
      <c r="F25" s="48"/>
      <c r="H25" s="47"/>
      <c r="I25" s="48"/>
      <c r="J25" s="47"/>
    </row>
    <row r="26" spans="2:10">
      <c r="B26" s="3">
        <v>12</v>
      </c>
      <c r="C26" s="3" t="s">
        <v>28</v>
      </c>
      <c r="D26" s="47">
        <v>52975.325709999997</v>
      </c>
      <c r="E26" s="48"/>
      <c r="F26" s="48"/>
      <c r="H26" s="48"/>
      <c r="I26" s="48"/>
      <c r="J26" s="48"/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2023-08-19T07:10:01Z</dcterms:modified>
</cp:coreProperties>
</file>