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31FC94AB-73AF-456D-A8B6-CF1AE39F2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I43" i="1" s="1"/>
  <c r="Q43" i="1"/>
  <c r="Q41" i="1"/>
  <c r="Q42" i="1"/>
  <c r="E23" i="1"/>
  <c r="F23" i="1" s="1"/>
  <c r="G23" i="1" s="1"/>
  <c r="K23" i="1" s="1"/>
  <c r="E36" i="1"/>
  <c r="E17" i="2" s="1"/>
  <c r="F36" i="1"/>
  <c r="G36" i="1" s="1"/>
  <c r="K36" i="1" s="1"/>
  <c r="Q40" i="1"/>
  <c r="C7" i="1"/>
  <c r="E41" i="1"/>
  <c r="F41" i="1"/>
  <c r="C8" i="1"/>
  <c r="E21" i="1"/>
  <c r="F21" i="1"/>
  <c r="G21" i="1" s="1"/>
  <c r="I21" i="1" s="1"/>
  <c r="D9" i="1"/>
  <c r="C9" i="1"/>
  <c r="Q28" i="1"/>
  <c r="Q39" i="1"/>
  <c r="G23" i="2"/>
  <c r="C23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22" i="2"/>
  <c r="C22" i="2"/>
  <c r="E22" i="2"/>
  <c r="G21" i="2"/>
  <c r="C21" i="2"/>
  <c r="E21" i="2"/>
  <c r="G20" i="2"/>
  <c r="C20" i="2"/>
  <c r="G12" i="2"/>
  <c r="C12" i="2"/>
  <c r="G11" i="2"/>
  <c r="C11" i="2"/>
  <c r="E11" i="2"/>
  <c r="H23" i="2"/>
  <c r="B23" i="2"/>
  <c r="D23" i="2"/>
  <c r="A23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22" i="2"/>
  <c r="B22" i="2"/>
  <c r="D22" i="2"/>
  <c r="A22" i="2"/>
  <c r="H21" i="2"/>
  <c r="D21" i="2"/>
  <c r="B21" i="2"/>
  <c r="A21" i="2"/>
  <c r="H20" i="2"/>
  <c r="B20" i="2"/>
  <c r="D20" i="2"/>
  <c r="A20" i="2"/>
  <c r="H12" i="2"/>
  <c r="D12" i="2"/>
  <c r="B12" i="2"/>
  <c r="A12" i="2"/>
  <c r="H11" i="2"/>
  <c r="B11" i="2"/>
  <c r="D11" i="2"/>
  <c r="A11" i="2"/>
  <c r="Q26" i="1"/>
  <c r="Q38" i="1"/>
  <c r="Q37" i="1"/>
  <c r="Q36" i="1"/>
  <c r="Q35" i="1"/>
  <c r="Q34" i="1"/>
  <c r="Q33" i="1"/>
  <c r="Q32" i="1"/>
  <c r="Q31" i="1"/>
  <c r="Q27" i="1"/>
  <c r="Q25" i="1"/>
  <c r="Q24" i="1"/>
  <c r="Q23" i="1"/>
  <c r="Q29" i="1"/>
  <c r="Q30" i="1"/>
  <c r="F16" i="1"/>
  <c r="C17" i="1"/>
  <c r="Q22" i="1"/>
  <c r="Q21" i="1"/>
  <c r="E29" i="1"/>
  <c r="F29" i="1"/>
  <c r="E34" i="1"/>
  <c r="F34" i="1" s="1"/>
  <c r="G34" i="1" s="1"/>
  <c r="K34" i="1" s="1"/>
  <c r="E24" i="1"/>
  <c r="F24" i="1" s="1"/>
  <c r="G24" i="1" s="1"/>
  <c r="J24" i="1" s="1"/>
  <c r="E31" i="1"/>
  <c r="F31" i="1"/>
  <c r="G31" i="1"/>
  <c r="K31" i="1"/>
  <c r="E40" i="1"/>
  <c r="F40" i="1" s="1"/>
  <c r="G40" i="1" s="1"/>
  <c r="I40" i="1" s="1"/>
  <c r="E39" i="1"/>
  <c r="F39" i="1" s="1"/>
  <c r="G39" i="1" s="1"/>
  <c r="J39" i="1" s="1"/>
  <c r="E33" i="1"/>
  <c r="F33" i="1"/>
  <c r="G33" i="1"/>
  <c r="K33" i="1" s="1"/>
  <c r="E42" i="1"/>
  <c r="F42" i="1" s="1"/>
  <c r="G42" i="1" s="1"/>
  <c r="I42" i="1" s="1"/>
  <c r="E38" i="1"/>
  <c r="E19" i="2" s="1"/>
  <c r="F38" i="1"/>
  <c r="G38" i="1"/>
  <c r="K38" i="1" s="1"/>
  <c r="E27" i="1"/>
  <c r="F27" i="1" s="1"/>
  <c r="G27" i="1" s="1"/>
  <c r="K27" i="1" s="1"/>
  <c r="E30" i="1"/>
  <c r="F30" i="1"/>
  <c r="G30" i="1"/>
  <c r="K30" i="1" s="1"/>
  <c r="E35" i="1"/>
  <c r="E16" i="2" s="1"/>
  <c r="E22" i="1"/>
  <c r="F22" i="1"/>
  <c r="G22" i="1"/>
  <c r="K22" i="1" s="1"/>
  <c r="G41" i="1"/>
  <c r="I41" i="1"/>
  <c r="E28" i="1"/>
  <c r="F28" i="1"/>
  <c r="G28" i="1"/>
  <c r="K28" i="1"/>
  <c r="G29" i="1"/>
  <c r="K29" i="1"/>
  <c r="E26" i="1"/>
  <c r="F26" i="1"/>
  <c r="G26" i="1" s="1"/>
  <c r="J26" i="1" s="1"/>
  <c r="E32" i="1"/>
  <c r="F32" i="1"/>
  <c r="G32" i="1"/>
  <c r="K32" i="1"/>
  <c r="E37" i="1"/>
  <c r="E18" i="2" s="1"/>
  <c r="F37" i="1"/>
  <c r="G37" i="1" s="1"/>
  <c r="K37" i="1" s="1"/>
  <c r="E25" i="1"/>
  <c r="F25" i="1"/>
  <c r="G25" i="1"/>
  <c r="K25" i="1"/>
  <c r="E20" i="2"/>
  <c r="E14" i="2"/>
  <c r="E12" i="2"/>
  <c r="E13" i="2"/>
  <c r="E23" i="2" l="1"/>
  <c r="F35" i="1"/>
  <c r="G35" i="1" s="1"/>
  <c r="E15" i="2"/>
  <c r="F17" i="1"/>
  <c r="C12" i="1"/>
  <c r="C11" i="1"/>
  <c r="O40" i="1" l="1"/>
  <c r="O33" i="1"/>
  <c r="O30" i="1"/>
  <c r="O29" i="1"/>
  <c r="O22" i="1"/>
  <c r="O23" i="1"/>
  <c r="O32" i="1"/>
  <c r="O38" i="1"/>
  <c r="O25" i="1"/>
  <c r="O39" i="1"/>
  <c r="O34" i="1"/>
  <c r="O26" i="1"/>
  <c r="O43" i="1"/>
  <c r="O21" i="1"/>
  <c r="O42" i="1"/>
  <c r="O24" i="1"/>
  <c r="O41" i="1"/>
  <c r="O36" i="1"/>
  <c r="C15" i="1"/>
  <c r="C18" i="1" s="1"/>
  <c r="O31" i="1"/>
  <c r="O37" i="1"/>
  <c r="O27" i="1"/>
  <c r="O35" i="1"/>
  <c r="O28" i="1"/>
  <c r="C16" i="1"/>
  <c r="D18" i="1" s="1"/>
  <c r="K35" i="1"/>
  <c r="F18" i="1" l="1"/>
  <c r="F19" i="1" s="1"/>
</calcChain>
</file>

<file path=xl/sharedStrings.xml><?xml version="1.0" encoding="utf-8"?>
<sst xmlns="http://schemas.openxmlformats.org/spreadsheetml/2006/main" count="215" uniqueCount="123">
  <si>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</si>
  <si>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</si>
  <si>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</si>
  <si>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</si>
  <si>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</si>
  <si>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</si>
  <si>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</si>
  <si>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</si>
  <si>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</si>
  <si>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</si>
  <si>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</si>
  <si>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</si>
  <si>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</si>
  <si>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</si>
  <si>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</si>
  <si>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</si>
  <si>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</si>
  <si>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</si>
  <si>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</si>
  <si>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</si>
  <si>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</si>
  <si>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</si>
  <si>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</si>
  <si>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</si>
  <si>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</si>
  <si>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</si>
  <si>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</si>
  <si>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</si>
  <si>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</si>
  <si>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</si>
  <si>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</si>
  <si>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</si>
  <si>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</si>
  <si>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</si>
  <si>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</si>
  <si>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Cam</t>
  </si>
  <si>
    <t>EW</t>
  </si>
  <si>
    <t>IBVS 5699 Eph.</t>
  </si>
  <si>
    <t>IBVS 5699</t>
  </si>
  <si>
    <t xml:space="preserve">NU Cam / GSC 4631-1042 / NSV 4638 </t>
  </si>
  <si>
    <t>IBVS 5894</t>
  </si>
  <si>
    <t>II</t>
  </si>
  <si>
    <t>Add cycle</t>
  </si>
  <si>
    <t>Old Cycle</t>
  </si>
  <si>
    <t>OEJV 0137</t>
  </si>
  <si>
    <t>I</t>
  </si>
  <si>
    <t>IBVS 5959</t>
  </si>
  <si>
    <t>IBVS 5945</t>
  </si>
  <si>
    <t>IBVS 5992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</si>
  <si>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</si>
  <si>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</si>
  <si>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</si>
  <si>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</si>
  <si>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</si>
  <si>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</si>
  <si>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</si>
  <si>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</si>
  <si>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</si>
  <si>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</si>
  <si>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</si>
  <si>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</si>
  <si>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</si>
  <si>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2455263.5670 </t>
  </si>
  <si>
    <t> 08.03.2010 01:36 </t>
  </si>
  <si>
    <t> 0.1124 </t>
  </si>
  <si>
    <t>C </t>
  </si>
  <si>
    <t>-U;-I</t>
  </si>
  <si>
    <t> M.&amp; K.Rätz </t>
  </si>
  <si>
    <t>BAVM 214 </t>
  </si>
  <si>
    <t>2455578.5179 </t>
  </si>
  <si>
    <t> 17.01.2011 00:25 </t>
  </si>
  <si>
    <t>6231.5</t>
  </si>
  <si>
    <t> 0.0573 </t>
  </si>
  <si>
    <t>-I</t>
  </si>
  <si>
    <t> F.Agerer </t>
  </si>
  <si>
    <t>BAVM 215 </t>
  </si>
  <si>
    <t>2455621.6503 </t>
  </si>
  <si>
    <t> 01.03.2011 03:36 </t>
  </si>
  <si>
    <t>6294</t>
  </si>
  <si>
    <t> 0.0618 </t>
  </si>
  <si>
    <t>BAVM 225 </t>
  </si>
  <si>
    <t>2455624.4070 </t>
  </si>
  <si>
    <t> 03.03.2011 21:46 </t>
  </si>
  <si>
    <t>6298</t>
  </si>
  <si>
    <t> 0.0583 </t>
  </si>
  <si>
    <t> L.Šmelcer </t>
  </si>
  <si>
    <t>OEJV 0137 </t>
  </si>
  <si>
    <t>2455624.4076 </t>
  </si>
  <si>
    <t> 0.0589 </t>
  </si>
  <si>
    <t>R</t>
  </si>
  <si>
    <t>2456045.35334 </t>
  </si>
  <si>
    <t> 27.04.2012 20:28 </t>
  </si>
  <si>
    <t>6908</t>
  </si>
  <si>
    <t> 0.07657 </t>
  </si>
  <si>
    <t>OEJV 0160 </t>
  </si>
  <si>
    <t>2456045.35384 </t>
  </si>
  <si>
    <t> 27.04.2012 20:29 </t>
  </si>
  <si>
    <t> 0.07707 </t>
  </si>
  <si>
    <t>2456153.34641 </t>
  </si>
  <si>
    <t> 13.08.2012 20:18 </t>
  </si>
  <si>
    <t>7064.5</t>
  </si>
  <si>
    <t> 0.07744 </t>
  </si>
  <si>
    <t>2456154.38134 </t>
  </si>
  <si>
    <t> 14.08.2012 21:09 </t>
  </si>
  <si>
    <t>7066</t>
  </si>
  <si>
    <t> 0.07730 </t>
  </si>
  <si>
    <t>2456409.3596 </t>
  </si>
  <si>
    <t> 26.04.2013 20:37 </t>
  </si>
  <si>
    <t>7435.5</t>
  </si>
  <si>
    <t> 0.0836 </t>
  </si>
  <si>
    <t>2456409.36271 </t>
  </si>
  <si>
    <t> 26.04.2013 20:42 </t>
  </si>
  <si>
    <t> 0.08668 </t>
  </si>
  <si>
    <t>2456409.36515 </t>
  </si>
  <si>
    <t> 26.04.2013 20:45 </t>
  </si>
  <si>
    <t> 0.08912 </t>
  </si>
  <si>
    <t>2457090.4514 </t>
  </si>
  <si>
    <t> 08.03.2015 22:50 </t>
  </si>
  <si>
    <t>8422.5</t>
  </si>
  <si>
    <t> 0.1000 </t>
  </si>
  <si>
    <t>BAVM 241 (=IBVS 6157) </t>
  </si>
  <si>
    <t>IBVS 6157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</si>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</sst>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/>
    <xf numFmtId="0" fontId="34" fillId="0" borderId="0" xfId="43" applyFont="1" applyAlignment="1">
      <alignment horizontal="center" wrapText="1"/>
    </xf>
    <xf numFmtId="0" fontId="34" fillId="0" borderId="0" xfId="43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Cam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D-432A-9B68-FBB40E7919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  <c:pt idx="19">
                  <c:v>8.1425000003946479E-2</c:v>
                </c:pt>
                <c:pt idx="20">
                  <c:v>8.1024999999499414E-2</c:v>
                </c:pt>
                <c:pt idx="21">
                  <c:v>8.202500000334112E-2</c:v>
                </c:pt>
                <c:pt idx="22">
                  <c:v>9.6199999999953434E-2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CD-432A-9B68-FBB40E7919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3">
                  <c:v>1.705000000220025E-2</c:v>
                </c:pt>
                <c:pt idx="5">
                  <c:v>3.4625000000232831E-2</c:v>
                </c:pt>
                <c:pt idx="18">
                  <c:v>6.8574999997508712E-2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CD-432A-9B68-FBB40E7919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2.3325000001932494E-2</c:v>
                </c:pt>
                <c:pt idx="2">
                  <c:v>2.3325000001932494E-2</c:v>
                </c:pt>
                <c:pt idx="4">
                  <c:v>3.6400000004505273E-2</c:v>
                </c:pt>
                <c:pt idx="6">
                  <c:v>3.8175000001501758E-2</c:v>
                </c:pt>
                <c:pt idx="7">
                  <c:v>3.8899999999557622E-2</c:v>
                </c:pt>
                <c:pt idx="8">
                  <c:v>3.538000000116881E-2</c:v>
                </c:pt>
                <c:pt idx="9">
                  <c:v>3.598000000056345E-2</c:v>
                </c:pt>
                <c:pt idx="10">
                  <c:v>3.6449999999604188E-2</c:v>
                </c:pt>
                <c:pt idx="11">
                  <c:v>5.1240000000689179E-2</c:v>
                </c:pt>
                <c:pt idx="12">
                  <c:v>5.1740000002610032E-2</c:v>
                </c:pt>
                <c:pt idx="13">
                  <c:v>5.1484999996318948E-2</c:v>
                </c:pt>
                <c:pt idx="14">
                  <c:v>5.1339999998162966E-2</c:v>
                </c:pt>
                <c:pt idx="15">
                  <c:v>5.6125000002793968E-2</c:v>
                </c:pt>
                <c:pt idx="16">
                  <c:v>5.9235000000626314E-2</c:v>
                </c:pt>
                <c:pt idx="17">
                  <c:v>6.1674999997194391E-2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CD-432A-9B68-FBB40E7919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CD-432A-9B68-FBB40E7919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CD-432A-9B68-FBB40E7919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1.4E-3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9.1999999999999998E-3</c:v>
                  </c:pt>
                  <c:pt idx="6">
                    <c:v>1.2999999999999999E-3</c:v>
                  </c:pt>
                  <c:pt idx="7">
                    <c:v>0</c:v>
                  </c:pt>
                  <c:pt idx="8">
                    <c:v>5.9999999999999995E-4</c:v>
                  </c:pt>
                  <c:pt idx="9">
                    <c:v>5.0000000000000001E-4</c:v>
                  </c:pt>
                  <c:pt idx="10">
                    <c:v>1.5E-3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3.3E-3</c:v>
                  </c:pt>
                  <c:pt idx="19">
                    <c:v>1.04E-2</c:v>
                  </c:pt>
                  <c:pt idx="20">
                    <c:v>1.6000000000000001E-3</c:v>
                  </c:pt>
                  <c:pt idx="21">
                    <c:v>2.3999999999999998E-3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CD-432A-9B68-FBB40E7919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4949.5</c:v>
                </c:pt>
                <c:pt idx="2">
                  <c:v>4949.5</c:v>
                </c:pt>
                <c:pt idx="3">
                  <c:v>5039</c:v>
                </c:pt>
                <c:pt idx="4">
                  <c:v>5600</c:v>
                </c:pt>
                <c:pt idx="5">
                  <c:v>6005.5</c:v>
                </c:pt>
                <c:pt idx="6">
                  <c:v>6020.5</c:v>
                </c:pt>
                <c:pt idx="7">
                  <c:v>6068</c:v>
                </c:pt>
                <c:pt idx="8">
                  <c:v>6072</c:v>
                </c:pt>
                <c:pt idx="9">
                  <c:v>6072</c:v>
                </c:pt>
                <c:pt idx="10">
                  <c:v>6129</c:v>
                </c:pt>
                <c:pt idx="11">
                  <c:v>6682</c:v>
                </c:pt>
                <c:pt idx="12">
                  <c:v>6682</c:v>
                </c:pt>
                <c:pt idx="13">
                  <c:v>6838.5</c:v>
                </c:pt>
                <c:pt idx="14">
                  <c:v>6840</c:v>
                </c:pt>
                <c:pt idx="15">
                  <c:v>7209.5</c:v>
                </c:pt>
                <c:pt idx="16">
                  <c:v>7209.5</c:v>
                </c:pt>
                <c:pt idx="17">
                  <c:v>7209.5</c:v>
                </c:pt>
                <c:pt idx="18">
                  <c:v>8196.5</c:v>
                </c:pt>
                <c:pt idx="19">
                  <c:v>8741.5</c:v>
                </c:pt>
                <c:pt idx="20">
                  <c:v>9277.5</c:v>
                </c:pt>
                <c:pt idx="21">
                  <c:v>9283.5</c:v>
                </c:pt>
                <c:pt idx="22">
                  <c:v>11360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-3.8799151141204261E-2</c:v>
                </c:pt>
                <c:pt idx="1">
                  <c:v>2.506934055872595E-2</c:v>
                </c:pt>
                <c:pt idx="2">
                  <c:v>2.506934055872595E-2</c:v>
                </c:pt>
                <c:pt idx="3">
                  <c:v>2.6224251157199271E-2</c:v>
                </c:pt>
                <c:pt idx="4">
                  <c:v>3.3463411444836583E-2</c:v>
                </c:pt>
                <c:pt idx="5">
                  <c:v>3.8695995217807935E-2</c:v>
                </c:pt>
                <c:pt idx="6">
                  <c:v>3.8889555653306249E-2</c:v>
                </c:pt>
                <c:pt idx="7">
                  <c:v>3.9502497032384287E-2</c:v>
                </c:pt>
                <c:pt idx="8">
                  <c:v>3.9554113148517173E-2</c:v>
                </c:pt>
                <c:pt idx="9">
                  <c:v>3.9554113148517173E-2</c:v>
                </c:pt>
                <c:pt idx="10">
                  <c:v>4.0289642803410797E-2</c:v>
                </c:pt>
                <c:pt idx="11">
                  <c:v>4.7425570858782323E-2</c:v>
                </c:pt>
                <c:pt idx="12">
                  <c:v>4.7425570858782323E-2</c:v>
                </c:pt>
                <c:pt idx="13">
                  <c:v>4.944505140248151E-2</c:v>
                </c:pt>
                <c:pt idx="14">
                  <c:v>4.9464407446031339E-2</c:v>
                </c:pt>
                <c:pt idx="15">
                  <c:v>5.4232446173806709E-2</c:v>
                </c:pt>
                <c:pt idx="16">
                  <c:v>5.4232446173806709E-2</c:v>
                </c:pt>
                <c:pt idx="17">
                  <c:v>5.4232446173806709E-2</c:v>
                </c:pt>
                <c:pt idx="18">
                  <c:v>6.6968722829596414E-2</c:v>
                </c:pt>
                <c:pt idx="19">
                  <c:v>7.4001418652702169E-2</c:v>
                </c:pt>
                <c:pt idx="20">
                  <c:v>8.091797821450894E-2</c:v>
                </c:pt>
                <c:pt idx="21">
                  <c:v>8.0995402388708268E-2</c:v>
                </c:pt>
                <c:pt idx="22">
                  <c:v>0.10779061867619287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CD-432A-9B68-FBB40E791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433328"/>
        <c:axId val="1"/>
      </c:scatterChart>
      <c:valAx>
        <c:axId val="72143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43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93BD6A-F5BC-15AA-DDE7-CB9CB3B3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25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24</v>
      </c>
      <c r="B2" s="12" t="s">
        <v>36</v>
      </c>
      <c r="C2" s="3"/>
      <c r="D2" t="s">
        <v>35</v>
      </c>
    </row>
    <row r="3" spans="1:6" ht="13.5" thickBot="1" x14ac:dyDescent="0.25"/>
    <row r="4" spans="1:6" ht="14.25" thickTop="1" thickBot="1" x14ac:dyDescent="0.25">
      <c r="A4" s="5" t="s">
        <v>37</v>
      </c>
      <c r="C4" s="8">
        <v>51434.387999999999</v>
      </c>
      <c r="D4" s="9">
        <v>0.69005000000000005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51434.387999999999</v>
      </c>
    </row>
    <row r="8" spans="1:6" x14ac:dyDescent="0.2">
      <c r="A8" t="s">
        <v>4</v>
      </c>
      <c r="C8">
        <f>+D4</f>
        <v>0.69005000000000005</v>
      </c>
    </row>
    <row r="9" spans="1:6" x14ac:dyDescent="0.2">
      <c r="A9" s="26" t="s">
        <v>34</v>
      </c>
      <c r="B9" s="27">
        <v>23</v>
      </c>
      <c r="C9" s="24" t="str">
        <f>"F"&amp;B9</f>
        <v>F23</v>
      </c>
      <c r="D9" s="25" t="str">
        <f>"G"&amp;B9</f>
        <v>G23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INTERCEPT(INDIRECT($D$9):G990,INDIRECT($C$9):F990)</f>
        <v>-3.8799151141204261E-2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SLOPE(INDIRECT($D$9):G990,INDIRECT($C$9):F990)</f>
        <v>1.2904029033221579E-5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(C7+C11)+(C8+C12)*INT(MAX(F21:F3531))</f>
        <v>59273.463790618676</v>
      </c>
      <c r="E15" s="16" t="s">
        <v>42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0.69006290402903325</v>
      </c>
      <c r="E16" s="16" t="s">
        <v>31</v>
      </c>
      <c r="F16" s="17">
        <f ca="1">NOW()+15018.5+$C$5/24</f>
        <v>59970.79087060185</v>
      </c>
    </row>
    <row r="17" spans="1:17" ht="13.5" thickBot="1" x14ac:dyDescent="0.25">
      <c r="A17" s="16" t="s">
        <v>28</v>
      </c>
      <c r="B17" s="12"/>
      <c r="C17" s="12">
        <f>COUNT(C21:C2189)</f>
        <v>23</v>
      </c>
      <c r="E17" s="16" t="s">
        <v>43</v>
      </c>
      <c r="F17" s="17">
        <f ca="1">ROUND(2*(F16-$C$7)/$C$8,0)/2+F15</f>
        <v>12371.5</v>
      </c>
    </row>
    <row r="18" spans="1:17" ht="14.25" thickTop="1" thickBot="1" x14ac:dyDescent="0.25">
      <c r="A18" s="18" t="s">
        <v>6</v>
      </c>
      <c r="B18" s="12"/>
      <c r="C18" s="21">
        <f ca="1">+C15</f>
        <v>59273.463790618676</v>
      </c>
      <c r="D18" s="22">
        <f ca="1">+C16</f>
        <v>0.69006290402903325</v>
      </c>
      <c r="E18" s="16" t="s">
        <v>32</v>
      </c>
      <c r="F18" s="25">
        <f ca="1">ROUND(2*(F16-$C$15)/$C$16,0)/2+F15</f>
        <v>1011.5</v>
      </c>
    </row>
    <row r="19" spans="1:17" ht="13.5" thickTop="1" x14ac:dyDescent="0.2">
      <c r="E19" s="16" t="s">
        <v>33</v>
      </c>
      <c r="F19" s="20">
        <f ca="1">+$C$15+$C$16*F18-15018.5-$C$5/24</f>
        <v>44953.35825137738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28" t="s">
        <v>38</v>
      </c>
      <c r="B21" s="31"/>
      <c r="C21" s="32">
        <v>51434.387999999999</v>
      </c>
      <c r="D21" s="32" t="s">
        <v>14</v>
      </c>
      <c r="E21">
        <f t="shared" ref="E21:E43" si="0">+(C21-C$7)/C$8</f>
        <v>0</v>
      </c>
      <c r="F21">
        <f t="shared" ref="F21:F43" si="1">ROUND(2*E21,0)/2</f>
        <v>0</v>
      </c>
      <c r="G21">
        <f t="shared" ref="G21:G43" si="2">+C21-(C$7+F21*C$8)</f>
        <v>0</v>
      </c>
      <c r="I21">
        <f>G21</f>
        <v>0</v>
      </c>
      <c r="O21">
        <f t="shared" ref="O21:O43" ca="1" si="3">+C$11+C$12*$F21</f>
        <v>-3.8799151141204261E-2</v>
      </c>
      <c r="Q21" s="2">
        <f t="shared" ref="Q21:Q43" si="4">+C21-15018.5</f>
        <v>36415.887999999999</v>
      </c>
    </row>
    <row r="22" spans="1:17" x14ac:dyDescent="0.2">
      <c r="A22" s="29" t="s">
        <v>40</v>
      </c>
      <c r="B22" s="30" t="s">
        <v>41</v>
      </c>
      <c r="C22" s="29">
        <v>54849.813800000004</v>
      </c>
      <c r="D22" s="29">
        <v>1.4E-3</v>
      </c>
      <c r="E22">
        <f t="shared" si="0"/>
        <v>4949.5338018984194</v>
      </c>
      <c r="F22">
        <f t="shared" si="1"/>
        <v>4949.5</v>
      </c>
      <c r="G22">
        <f t="shared" si="2"/>
        <v>2.3325000001932494E-2</v>
      </c>
      <c r="K22">
        <f>G22</f>
        <v>2.3325000001932494E-2</v>
      </c>
      <c r="O22">
        <f t="shared" ca="1" si="3"/>
        <v>2.506934055872595E-2</v>
      </c>
      <c r="Q22" s="2">
        <f t="shared" si="4"/>
        <v>39831.313800000004</v>
      </c>
    </row>
    <row r="23" spans="1:17" x14ac:dyDescent="0.2">
      <c r="A23" s="29" t="s">
        <v>40</v>
      </c>
      <c r="B23" s="30" t="s">
        <v>41</v>
      </c>
      <c r="C23" s="29">
        <v>54849.813800000004</v>
      </c>
      <c r="D23" s="29">
        <v>1.4E-3</v>
      </c>
      <c r="E23">
        <f t="shared" si="0"/>
        <v>4949.5338018984194</v>
      </c>
      <c r="F23">
        <f t="shared" si="1"/>
        <v>4949.5</v>
      </c>
      <c r="G23">
        <f t="shared" si="2"/>
        <v>2.3325000001932494E-2</v>
      </c>
      <c r="K23">
        <f>G23</f>
        <v>2.3325000001932494E-2</v>
      </c>
      <c r="O23">
        <f t="shared" ca="1" si="3"/>
        <v>2.506934055872595E-2</v>
      </c>
      <c r="Q23" s="2">
        <f t="shared" si="4"/>
        <v>39831.313800000004</v>
      </c>
    </row>
    <row r="24" spans="1:17" x14ac:dyDescent="0.2">
      <c r="A24" s="53" t="s">
        <v>46</v>
      </c>
      <c r="B24" s="54" t="s">
        <v>45</v>
      </c>
      <c r="C24" s="53">
        <v>54911.567000000003</v>
      </c>
      <c r="D24" s="53">
        <v>5.0000000000000001E-4</v>
      </c>
      <c r="E24">
        <f t="shared" si="0"/>
        <v>5039.0247083544718</v>
      </c>
      <c r="F24">
        <f t="shared" si="1"/>
        <v>5039</v>
      </c>
      <c r="G24">
        <f t="shared" si="2"/>
        <v>1.705000000220025E-2</v>
      </c>
      <c r="J24">
        <f>G24</f>
        <v>1.705000000220025E-2</v>
      </c>
      <c r="O24">
        <f t="shared" ca="1" si="3"/>
        <v>2.6224251157199271E-2</v>
      </c>
      <c r="Q24" s="2">
        <f t="shared" si="4"/>
        <v>39893.067000000003</v>
      </c>
    </row>
    <row r="25" spans="1:17" x14ac:dyDescent="0.2">
      <c r="A25" s="29" t="s">
        <v>47</v>
      </c>
      <c r="B25" s="30" t="s">
        <v>41</v>
      </c>
      <c r="C25" s="29">
        <v>55298.704400000002</v>
      </c>
      <c r="D25" s="29">
        <v>1.8E-3</v>
      </c>
      <c r="E25">
        <f t="shared" si="0"/>
        <v>5600.0527498007432</v>
      </c>
      <c r="F25">
        <f t="shared" si="1"/>
        <v>5600</v>
      </c>
      <c r="G25">
        <f t="shared" si="2"/>
        <v>3.6400000004505273E-2</v>
      </c>
      <c r="K25">
        <f>G25</f>
        <v>3.6400000004505273E-2</v>
      </c>
      <c r="O25">
        <f t="shared" ca="1" si="3"/>
        <v>3.3463411444836583E-2</v>
      </c>
      <c r="Q25" s="2">
        <f t="shared" si="4"/>
        <v>40280.204400000002</v>
      </c>
    </row>
    <row r="26" spans="1:17" x14ac:dyDescent="0.2">
      <c r="A26" s="50" t="s">
        <v>50</v>
      </c>
      <c r="B26" s="50"/>
      <c r="C26" s="52">
        <v>55578.517899999999</v>
      </c>
      <c r="D26" s="52">
        <v>9.1999999999999998E-3</v>
      </c>
      <c r="E26">
        <f t="shared" si="0"/>
        <v>6005.550177523367</v>
      </c>
      <c r="F26">
        <f t="shared" si="1"/>
        <v>6005.5</v>
      </c>
      <c r="G26">
        <f t="shared" si="2"/>
        <v>3.4625000000232831E-2</v>
      </c>
      <c r="J26">
        <f>G26</f>
        <v>3.4625000000232831E-2</v>
      </c>
      <c r="O26">
        <f t="shared" ca="1" si="3"/>
        <v>3.8695995217807935E-2</v>
      </c>
      <c r="Q26" s="2">
        <f t="shared" si="4"/>
        <v>40560.017899999999</v>
      </c>
    </row>
    <row r="27" spans="1:17" x14ac:dyDescent="0.2">
      <c r="A27" s="29" t="s">
        <v>48</v>
      </c>
      <c r="B27" s="30" t="s">
        <v>41</v>
      </c>
      <c r="C27" s="29">
        <v>55588.872199999998</v>
      </c>
      <c r="D27" s="29">
        <v>1.2999999999999999E-3</v>
      </c>
      <c r="E27">
        <f t="shared" si="0"/>
        <v>6020.5553220781085</v>
      </c>
      <c r="F27">
        <f t="shared" si="1"/>
        <v>6020.5</v>
      </c>
      <c r="G27">
        <f t="shared" si="2"/>
        <v>3.8175000001501758E-2</v>
      </c>
      <c r="K27">
        <f t="shared" ref="K27:K38" si="5">G27</f>
        <v>3.8175000001501758E-2</v>
      </c>
      <c r="O27">
        <f t="shared" ca="1" si="3"/>
        <v>3.8889555653306249E-2</v>
      </c>
      <c r="Q27" s="2">
        <f t="shared" si="4"/>
        <v>40570.372199999998</v>
      </c>
    </row>
    <row r="28" spans="1:17" x14ac:dyDescent="0.2">
      <c r="A28" s="47" t="s">
        <v>80</v>
      </c>
      <c r="B28" s="49" t="s">
        <v>45</v>
      </c>
      <c r="C28" s="48">
        <v>55621.650300000001</v>
      </c>
      <c r="D28" s="48" t="s">
        <v>61</v>
      </c>
      <c r="E28">
        <f t="shared" si="0"/>
        <v>6068.0563727266162</v>
      </c>
      <c r="F28">
        <f t="shared" si="1"/>
        <v>6068</v>
      </c>
      <c r="G28">
        <f t="shared" si="2"/>
        <v>3.8899999999557622E-2</v>
      </c>
      <c r="K28">
        <f t="shared" si="5"/>
        <v>3.8899999999557622E-2</v>
      </c>
      <c r="O28">
        <f t="shared" ca="1" si="3"/>
        <v>3.9502497032384287E-2</v>
      </c>
      <c r="Q28" s="2">
        <f t="shared" si="4"/>
        <v>40603.150300000001</v>
      </c>
    </row>
    <row r="29" spans="1:17" x14ac:dyDescent="0.2">
      <c r="A29" s="28" t="s">
        <v>44</v>
      </c>
      <c r="B29" s="33" t="s">
        <v>45</v>
      </c>
      <c r="C29" s="32">
        <v>55624.40698</v>
      </c>
      <c r="D29" s="32">
        <v>5.9999999999999995E-4</v>
      </c>
      <c r="E29">
        <f t="shared" si="0"/>
        <v>6072.051271646983</v>
      </c>
      <c r="F29">
        <f t="shared" si="1"/>
        <v>6072</v>
      </c>
      <c r="G29">
        <f t="shared" si="2"/>
        <v>3.538000000116881E-2</v>
      </c>
      <c r="K29">
        <f t="shared" si="5"/>
        <v>3.538000000116881E-2</v>
      </c>
      <c r="O29">
        <f t="shared" ca="1" si="3"/>
        <v>3.9554113148517173E-2</v>
      </c>
      <c r="Q29" s="2">
        <f t="shared" si="4"/>
        <v>40605.90698</v>
      </c>
    </row>
    <row r="30" spans="1:17" x14ac:dyDescent="0.2">
      <c r="A30" s="28" t="s">
        <v>44</v>
      </c>
      <c r="B30" s="33" t="s">
        <v>45</v>
      </c>
      <c r="C30" s="32">
        <v>55624.407579999999</v>
      </c>
      <c r="D30" s="32">
        <v>5.0000000000000001E-4</v>
      </c>
      <c r="E30">
        <f t="shared" si="0"/>
        <v>6072.0521411491918</v>
      </c>
      <c r="F30">
        <f t="shared" si="1"/>
        <v>6072</v>
      </c>
      <c r="G30">
        <f t="shared" si="2"/>
        <v>3.598000000056345E-2</v>
      </c>
      <c r="K30">
        <f t="shared" si="5"/>
        <v>3.598000000056345E-2</v>
      </c>
      <c r="O30">
        <f t="shared" ca="1" si="3"/>
        <v>3.9554113148517173E-2</v>
      </c>
      <c r="Q30" s="2">
        <f t="shared" si="4"/>
        <v>40605.907579999999</v>
      </c>
    </row>
    <row r="31" spans="1:17" x14ac:dyDescent="0.2">
      <c r="A31" s="29" t="s">
        <v>48</v>
      </c>
      <c r="B31" s="30" t="s">
        <v>41</v>
      </c>
      <c r="C31" s="29">
        <v>55663.740899999997</v>
      </c>
      <c r="D31" s="29">
        <v>1.5E-3</v>
      </c>
      <c r="E31">
        <f t="shared" si="0"/>
        <v>6129.0528222592529</v>
      </c>
      <c r="F31">
        <f t="shared" si="1"/>
        <v>6129</v>
      </c>
      <c r="G31">
        <f t="shared" si="2"/>
        <v>3.6449999999604188E-2</v>
      </c>
      <c r="K31">
        <f t="shared" si="5"/>
        <v>3.6449999999604188E-2</v>
      </c>
      <c r="O31">
        <f t="shared" ca="1" si="3"/>
        <v>4.0289642803410797E-2</v>
      </c>
      <c r="Q31" s="2">
        <f t="shared" si="4"/>
        <v>40645.240899999997</v>
      </c>
    </row>
    <row r="32" spans="1:17" x14ac:dyDescent="0.2">
      <c r="A32" s="50" t="s">
        <v>49</v>
      </c>
      <c r="B32" s="51" t="s">
        <v>45</v>
      </c>
      <c r="C32" s="52">
        <v>56045.353340000001</v>
      </c>
      <c r="D32" s="52">
        <v>5.9999999999999995E-4</v>
      </c>
      <c r="E32">
        <f t="shared" si="0"/>
        <v>6682.0742554887356</v>
      </c>
      <c r="F32">
        <f t="shared" si="1"/>
        <v>6682</v>
      </c>
      <c r="G32">
        <f t="shared" si="2"/>
        <v>5.1240000000689179E-2</v>
      </c>
      <c r="K32">
        <f t="shared" si="5"/>
        <v>5.1240000000689179E-2</v>
      </c>
      <c r="O32">
        <f t="shared" ca="1" si="3"/>
        <v>4.7425570858782323E-2</v>
      </c>
      <c r="Q32" s="2">
        <f t="shared" si="4"/>
        <v>41026.853340000001</v>
      </c>
    </row>
    <row r="33" spans="1:17" x14ac:dyDescent="0.2">
      <c r="A33" s="50" t="s">
        <v>49</v>
      </c>
      <c r="B33" s="51" t="s">
        <v>45</v>
      </c>
      <c r="C33" s="52">
        <v>56045.353840000003</v>
      </c>
      <c r="D33" s="52">
        <v>4.0000000000000002E-4</v>
      </c>
      <c r="E33">
        <f t="shared" si="0"/>
        <v>6682.0749800739131</v>
      </c>
      <c r="F33">
        <f t="shared" si="1"/>
        <v>6682</v>
      </c>
      <c r="G33">
        <f t="shared" si="2"/>
        <v>5.1740000002610032E-2</v>
      </c>
      <c r="K33">
        <f t="shared" si="5"/>
        <v>5.1740000002610032E-2</v>
      </c>
      <c r="O33">
        <f t="shared" ca="1" si="3"/>
        <v>4.7425570858782323E-2</v>
      </c>
      <c r="Q33" s="2">
        <f t="shared" si="4"/>
        <v>41026.853840000003</v>
      </c>
    </row>
    <row r="34" spans="1:17" x14ac:dyDescent="0.2">
      <c r="A34" s="50" t="s">
        <v>49</v>
      </c>
      <c r="B34" s="51" t="s">
        <v>41</v>
      </c>
      <c r="C34" s="52">
        <v>56153.346409999998</v>
      </c>
      <c r="D34" s="52">
        <v>5.0000000000000001E-4</v>
      </c>
      <c r="E34">
        <f t="shared" si="0"/>
        <v>6838.5746105354665</v>
      </c>
      <c r="F34">
        <f t="shared" si="1"/>
        <v>6838.5</v>
      </c>
      <c r="G34">
        <f t="shared" si="2"/>
        <v>5.1484999996318948E-2</v>
      </c>
      <c r="K34">
        <f t="shared" si="5"/>
        <v>5.1484999996318948E-2</v>
      </c>
      <c r="O34">
        <f t="shared" ca="1" si="3"/>
        <v>4.944505140248151E-2</v>
      </c>
      <c r="Q34" s="2">
        <f t="shared" si="4"/>
        <v>41134.846409999998</v>
      </c>
    </row>
    <row r="35" spans="1:17" x14ac:dyDescent="0.2">
      <c r="A35" s="50" t="s">
        <v>49</v>
      </c>
      <c r="B35" s="51" t="s">
        <v>45</v>
      </c>
      <c r="C35" s="52">
        <v>56154.38134</v>
      </c>
      <c r="D35" s="52">
        <v>2.0000000000000001E-4</v>
      </c>
      <c r="E35">
        <f t="shared" si="0"/>
        <v>6840.0744004057688</v>
      </c>
      <c r="F35">
        <f t="shared" si="1"/>
        <v>6840</v>
      </c>
      <c r="G35">
        <f t="shared" si="2"/>
        <v>5.1339999998162966E-2</v>
      </c>
      <c r="K35">
        <f t="shared" si="5"/>
        <v>5.1339999998162966E-2</v>
      </c>
      <c r="O35">
        <f t="shared" ca="1" si="3"/>
        <v>4.9464407446031339E-2</v>
      </c>
      <c r="Q35" s="2">
        <f t="shared" si="4"/>
        <v>41135.88134</v>
      </c>
    </row>
    <row r="36" spans="1:17" x14ac:dyDescent="0.2">
      <c r="A36" s="50" t="s">
        <v>49</v>
      </c>
      <c r="B36" s="51" t="s">
        <v>41</v>
      </c>
      <c r="C36" s="52">
        <v>56409.359600000003</v>
      </c>
      <c r="D36" s="52">
        <v>4.0000000000000002E-4</v>
      </c>
      <c r="E36">
        <f t="shared" si="0"/>
        <v>7209.5813346858986</v>
      </c>
      <c r="F36">
        <f t="shared" si="1"/>
        <v>7209.5</v>
      </c>
      <c r="G36">
        <f t="shared" si="2"/>
        <v>5.6125000002793968E-2</v>
      </c>
      <c r="K36">
        <f t="shared" si="5"/>
        <v>5.6125000002793968E-2</v>
      </c>
      <c r="O36">
        <f t="shared" ca="1" si="3"/>
        <v>5.4232446173806709E-2</v>
      </c>
      <c r="Q36" s="2">
        <f t="shared" si="4"/>
        <v>41390.859600000003</v>
      </c>
    </row>
    <row r="37" spans="1:17" x14ac:dyDescent="0.2">
      <c r="A37" s="50" t="s">
        <v>49</v>
      </c>
      <c r="B37" s="51" t="s">
        <v>41</v>
      </c>
      <c r="C37" s="52">
        <v>56409.362710000001</v>
      </c>
      <c r="D37" s="52">
        <v>2.9999999999999997E-4</v>
      </c>
      <c r="E37">
        <f t="shared" si="0"/>
        <v>7209.5858416056835</v>
      </c>
      <c r="F37">
        <f t="shared" si="1"/>
        <v>7209.5</v>
      </c>
      <c r="G37">
        <f t="shared" si="2"/>
        <v>5.9235000000626314E-2</v>
      </c>
      <c r="K37">
        <f t="shared" si="5"/>
        <v>5.9235000000626314E-2</v>
      </c>
      <c r="O37">
        <f t="shared" ca="1" si="3"/>
        <v>5.4232446173806709E-2</v>
      </c>
      <c r="Q37" s="2">
        <f t="shared" si="4"/>
        <v>41390.862710000001</v>
      </c>
    </row>
    <row r="38" spans="1:17" x14ac:dyDescent="0.2">
      <c r="A38" s="50" t="s">
        <v>49</v>
      </c>
      <c r="B38" s="51" t="s">
        <v>41</v>
      </c>
      <c r="C38" s="52">
        <v>56409.365149999998</v>
      </c>
      <c r="D38" s="52">
        <v>4.0000000000000002E-4</v>
      </c>
      <c r="E38">
        <f t="shared" si="0"/>
        <v>7209.589377581332</v>
      </c>
      <c r="F38">
        <f t="shared" si="1"/>
        <v>7209.5</v>
      </c>
      <c r="G38">
        <f t="shared" si="2"/>
        <v>6.1674999997194391E-2</v>
      </c>
      <c r="K38">
        <f t="shared" si="5"/>
        <v>6.1674999997194391E-2</v>
      </c>
      <c r="O38">
        <f t="shared" ca="1" si="3"/>
        <v>5.4232446173806709E-2</v>
      </c>
      <c r="Q38" s="2">
        <f t="shared" si="4"/>
        <v>41390.865149999998</v>
      </c>
    </row>
    <row r="39" spans="1:17" x14ac:dyDescent="0.2">
      <c r="A39" s="52" t="s">
        <v>121</v>
      </c>
      <c r="B39" s="51"/>
      <c r="C39" s="52">
        <v>57090.451399999998</v>
      </c>
      <c r="D39" s="52">
        <v>3.3E-3</v>
      </c>
      <c r="E39">
        <f t="shared" si="0"/>
        <v>8196.5993768567478</v>
      </c>
      <c r="F39">
        <f t="shared" si="1"/>
        <v>8196.5</v>
      </c>
      <c r="G39">
        <f t="shared" si="2"/>
        <v>6.8574999997508712E-2</v>
      </c>
      <c r="J39">
        <f>G39</f>
        <v>6.8574999997508712E-2</v>
      </c>
      <c r="O39">
        <f t="shared" ca="1" si="3"/>
        <v>6.6968722829596414E-2</v>
      </c>
      <c r="Q39" s="2">
        <f t="shared" si="4"/>
        <v>42071.951399999998</v>
      </c>
    </row>
    <row r="40" spans="1:17" x14ac:dyDescent="0.2">
      <c r="A40" s="55" t="s">
        <v>1</v>
      </c>
      <c r="B40" s="56" t="s">
        <v>45</v>
      </c>
      <c r="C40" s="57">
        <v>57466.541499999999</v>
      </c>
      <c r="D40" s="57">
        <v>1.04E-2</v>
      </c>
      <c r="E40">
        <f t="shared" si="0"/>
        <v>8741.6179986957468</v>
      </c>
      <c r="F40">
        <f t="shared" si="1"/>
        <v>8741.5</v>
      </c>
      <c r="G40">
        <f t="shared" si="2"/>
        <v>8.1425000003946479E-2</v>
      </c>
      <c r="I40">
        <f>G40</f>
        <v>8.1425000003946479E-2</v>
      </c>
      <c r="O40">
        <f t="shared" ca="1" si="3"/>
        <v>7.4001418652702169E-2</v>
      </c>
      <c r="Q40" s="2">
        <f t="shared" si="4"/>
        <v>42448.041499999999</v>
      </c>
    </row>
    <row r="41" spans="1:17" x14ac:dyDescent="0.2">
      <c r="A41" s="58" t="s">
        <v>0</v>
      </c>
      <c r="B41" s="59" t="s">
        <v>45</v>
      </c>
      <c r="C41" s="60">
        <v>57836.407899999998</v>
      </c>
      <c r="D41" s="60">
        <v>1.6000000000000001E-3</v>
      </c>
      <c r="E41">
        <f t="shared" si="0"/>
        <v>9277.6174190276051</v>
      </c>
      <c r="F41">
        <f t="shared" si="1"/>
        <v>9277.5</v>
      </c>
      <c r="G41">
        <f t="shared" si="2"/>
        <v>8.1024999999499414E-2</v>
      </c>
      <c r="I41">
        <f>G41</f>
        <v>8.1024999999499414E-2</v>
      </c>
      <c r="O41">
        <f t="shared" ca="1" si="3"/>
        <v>8.091797821450894E-2</v>
      </c>
      <c r="Q41" s="2">
        <f t="shared" si="4"/>
        <v>42817.907899999998</v>
      </c>
    </row>
    <row r="42" spans="1:17" x14ac:dyDescent="0.2">
      <c r="A42" s="58" t="s">
        <v>0</v>
      </c>
      <c r="B42" s="59" t="s">
        <v>45</v>
      </c>
      <c r="C42" s="60">
        <v>57840.549200000001</v>
      </c>
      <c r="D42" s="60">
        <v>2.3999999999999998E-3</v>
      </c>
      <c r="E42">
        <f t="shared" si="0"/>
        <v>9283.6188681979602</v>
      </c>
      <c r="F42">
        <f t="shared" si="1"/>
        <v>9283.5</v>
      </c>
      <c r="G42">
        <f t="shared" si="2"/>
        <v>8.202500000334112E-2</v>
      </c>
      <c r="I42">
        <f>G42</f>
        <v>8.202500000334112E-2</v>
      </c>
      <c r="O42">
        <f t="shared" ca="1" si="3"/>
        <v>8.0995402388708268E-2</v>
      </c>
      <c r="Q42" s="2">
        <f t="shared" si="4"/>
        <v>42822.049200000001</v>
      </c>
    </row>
    <row r="43" spans="1:17" x14ac:dyDescent="0.2">
      <c r="A43" s="61" t="s">
        <v>122</v>
      </c>
      <c r="B43" s="62" t="s">
        <v>45</v>
      </c>
      <c r="C43" s="63">
        <v>59273.4522</v>
      </c>
      <c r="D43" s="61">
        <v>8.0000000000000004E-4</v>
      </c>
      <c r="E43">
        <f t="shared" si="0"/>
        <v>11360.139410187669</v>
      </c>
      <c r="F43">
        <f t="shared" si="1"/>
        <v>11360</v>
      </c>
      <c r="G43">
        <f t="shared" si="2"/>
        <v>9.6199999999953434E-2</v>
      </c>
      <c r="I43">
        <f>G43</f>
        <v>9.6199999999953434E-2</v>
      </c>
      <c r="O43">
        <f t="shared" ca="1" si="3"/>
        <v>0.10779061867619287</v>
      </c>
      <c r="Q43" s="2">
        <f t="shared" si="4"/>
        <v>44254.9522</v>
      </c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sortState xmlns:xlrd2="http://schemas.microsoft.com/office/spreadsheetml/2017/richdata2" ref="A21:Q43">
    <sortCondition ref="C21:C43"/>
  </sortState>
  <phoneticPr fontId="8" type="noConversion"/>
  <hyperlinks>
    <hyperlink ref="H2645" r:id="rId1" display="http://vsolj.cetus-net.org/bulletin.html" xr:uid="{00000000-0004-0000-0000-000000000000}"/>
    <hyperlink ref="H64642" r:id="rId2" display="http://vsolj.cetus-net.org/bulletin.html" xr:uid="{00000000-0004-0000-0000-000001000000}"/>
    <hyperlink ref="H64635" r:id="rId3" display="https://www.aavso.org/ejaavso" xr:uid="{00000000-0004-0000-0000-000002000000}"/>
    <hyperlink ref="AP1493" r:id="rId4" display="http://cdsbib.u-strasbg.fr/cgi-bin/cdsbib?1990RMxAA..21..381G" xr:uid="{00000000-0004-0000-0000-000003000000}"/>
    <hyperlink ref="AP1490" r:id="rId5" display="http://cdsbib.u-strasbg.fr/cgi-bin/cdsbib?1990RMxAA..21..381G" xr:uid="{00000000-0004-0000-0000-000004000000}"/>
    <hyperlink ref="AP1492" r:id="rId6" display="http://cdsbib.u-strasbg.fr/cgi-bin/cdsbib?1990RMxAA..21..381G" xr:uid="{00000000-0004-0000-0000-000005000000}"/>
    <hyperlink ref="AP1468" r:id="rId7" display="http://cdsbib.u-strasbg.fr/cgi-bin/cdsbib?1990RMxAA..21..381G" xr:uid="{00000000-0004-0000-0000-000006000000}"/>
    <hyperlink ref="I64642" r:id="rId8" display="http://vsolj.cetus-net.org/bulletin.html" xr:uid="{00000000-0004-0000-0000-000007000000}"/>
    <hyperlink ref="AQ1629" r:id="rId9" display="http://cdsbib.u-strasbg.fr/cgi-bin/cdsbib?1990RMxAA..21..381G" xr:uid="{00000000-0004-0000-0000-000008000000}"/>
    <hyperlink ref="AQ3273" r:id="rId10" display="http://cdsbib.u-strasbg.fr/cgi-bin/cdsbib?1990RMxAA..21..381G" xr:uid="{00000000-0004-0000-0000-000009000000}"/>
    <hyperlink ref="AQ1630" r:id="rId11" display="http://cdsbib.u-strasbg.fr/cgi-bin/cdsbib?1990RMxAA..21..381G" xr:uid="{00000000-0004-0000-0000-00000A000000}"/>
    <hyperlink ref="H64639" r:id="rId12" display="https://www.aavso.org/ejaavso" xr:uid="{00000000-0004-0000-0000-00000B000000}"/>
    <hyperlink ref="H2480" r:id="rId13" display="http://vsolj.cetus-net.org/bulletin.html" xr:uid="{00000000-0004-0000-0000-00000C000000}"/>
    <hyperlink ref="AP5718" r:id="rId14" display="http://cdsbib.u-strasbg.fr/cgi-bin/cdsbib?1990RMxAA..21..381G" xr:uid="{00000000-0004-0000-0000-00000D000000}"/>
    <hyperlink ref="AP5721" r:id="rId15" display="http://cdsbib.u-strasbg.fr/cgi-bin/cdsbib?1990RMxAA..21..381G" xr:uid="{00000000-0004-0000-0000-00000E000000}"/>
    <hyperlink ref="AP5719" r:id="rId16" display="http://cdsbib.u-strasbg.fr/cgi-bin/cdsbib?1990RMxAA..21..381G" xr:uid="{00000000-0004-0000-0000-00000F000000}"/>
    <hyperlink ref="AP5697" r:id="rId17" display="http://cdsbib.u-strasbg.fr/cgi-bin/cdsbib?1990RMxAA..21..381G" xr:uid="{00000000-0004-0000-0000-000010000000}"/>
    <hyperlink ref="I2480" r:id="rId18" display="http://vsolj.cetus-net.org/bulletin.html" xr:uid="{00000000-0004-0000-0000-000011000000}"/>
    <hyperlink ref="AQ5831" r:id="rId19" display="http://cdsbib.u-strasbg.fr/cgi-bin/cdsbib?1990RMxAA..21..381G" xr:uid="{00000000-0004-0000-0000-000012000000}"/>
    <hyperlink ref="AQ383" r:id="rId20" display="http://cdsbib.u-strasbg.fr/cgi-bin/cdsbib?1990RMxAA..21..381G" xr:uid="{00000000-0004-0000-0000-000013000000}"/>
    <hyperlink ref="AQ583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9"/>
  <sheetViews>
    <sheetView workbookViewId="0">
      <selection activeCell="I11" sqref="I11:P23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51</v>
      </c>
      <c r="I1" s="35" t="s">
        <v>52</v>
      </c>
      <c r="J1" s="36" t="s">
        <v>53</v>
      </c>
    </row>
    <row r="2" spans="1:16" x14ac:dyDescent="0.2">
      <c r="I2" s="37" t="s">
        <v>54</v>
      </c>
      <c r="J2" s="38" t="s">
        <v>55</v>
      </c>
    </row>
    <row r="3" spans="1:16" x14ac:dyDescent="0.2">
      <c r="A3" s="39" t="s">
        <v>56</v>
      </c>
      <c r="I3" s="37" t="s">
        <v>57</v>
      </c>
      <c r="J3" s="38" t="s">
        <v>58</v>
      </c>
    </row>
    <row r="4" spans="1:16" x14ac:dyDescent="0.2">
      <c r="I4" s="37" t="s">
        <v>59</v>
      </c>
      <c r="J4" s="38" t="s">
        <v>58</v>
      </c>
    </row>
    <row r="5" spans="1:16" ht="13.5" thickBot="1" x14ac:dyDescent="0.25">
      <c r="I5" s="40" t="s">
        <v>60</v>
      </c>
      <c r="J5" s="41" t="s">
        <v>61</v>
      </c>
    </row>
    <row r="10" spans="1:16" ht="13.5" thickBot="1" x14ac:dyDescent="0.25"/>
    <row r="11" spans="1:16" ht="12.75" customHeight="1" thickBot="1" x14ac:dyDescent="0.25">
      <c r="A11" s="10" t="str">
        <f t="shared" ref="A11:A23" si="0">P11</f>
        <v>BAVM 214 </v>
      </c>
      <c r="B11" s="3" t="str">
        <f t="shared" ref="B11:B23" si="1">IF(H11=INT(H11),"I","II")</f>
        <v>I</v>
      </c>
      <c r="C11" s="10">
        <f t="shared" ref="C11:C23" si="2">1*G11</f>
        <v>55263.567000000003</v>
      </c>
      <c r="D11" s="12" t="str">
        <f t="shared" ref="D11:D23" si="3">VLOOKUP(F11,I$1:J$5,2,FALSE)</f>
        <v>vis</v>
      </c>
      <c r="E11" s="42" t="e">
        <f>VLOOKUP(C11,Active!C$21:E$971,3,FALSE)</f>
        <v>#N/A</v>
      </c>
      <c r="F11" s="3" t="s">
        <v>60</v>
      </c>
      <c r="G11" s="12" t="str">
        <f t="shared" ref="G11:G23" si="4">MID(I11,3,LEN(I11)-3)</f>
        <v>55263.5670</v>
      </c>
      <c r="H11" s="10">
        <f t="shared" ref="H11:H23" si="5">1*K11</f>
        <v>5775</v>
      </c>
      <c r="I11" s="43" t="s">
        <v>62</v>
      </c>
      <c r="J11" s="44" t="s">
        <v>63</v>
      </c>
      <c r="K11" s="43">
        <v>5775</v>
      </c>
      <c r="L11" s="43" t="s">
        <v>64</v>
      </c>
      <c r="M11" s="44" t="s">
        <v>65</v>
      </c>
      <c r="N11" s="44" t="s">
        <v>66</v>
      </c>
      <c r="O11" s="45" t="s">
        <v>67</v>
      </c>
      <c r="P11" s="46" t="s">
        <v>68</v>
      </c>
    </row>
    <row r="12" spans="1:16" ht="12.75" customHeight="1" thickBot="1" x14ac:dyDescent="0.25">
      <c r="A12" s="10" t="str">
        <f t="shared" si="0"/>
        <v>BAVM 215 </v>
      </c>
      <c r="B12" s="3" t="str">
        <f t="shared" si="1"/>
        <v>II</v>
      </c>
      <c r="C12" s="10">
        <f t="shared" si="2"/>
        <v>55578.517899999999</v>
      </c>
      <c r="D12" s="12" t="str">
        <f t="shared" si="3"/>
        <v>vis</v>
      </c>
      <c r="E12" s="42">
        <f>VLOOKUP(C12,Active!C$21:E$971,3,FALSE)</f>
        <v>6005.550177523367</v>
      </c>
      <c r="F12" s="3" t="s">
        <v>60</v>
      </c>
      <c r="G12" s="12" t="str">
        <f t="shared" si="4"/>
        <v>55578.5179</v>
      </c>
      <c r="H12" s="10">
        <f t="shared" si="5"/>
        <v>6231.5</v>
      </c>
      <c r="I12" s="43" t="s">
        <v>69</v>
      </c>
      <c r="J12" s="44" t="s">
        <v>70</v>
      </c>
      <c r="K12" s="43" t="s">
        <v>71</v>
      </c>
      <c r="L12" s="43" t="s">
        <v>72</v>
      </c>
      <c r="M12" s="44" t="s">
        <v>65</v>
      </c>
      <c r="N12" s="44" t="s">
        <v>73</v>
      </c>
      <c r="O12" s="45" t="s">
        <v>74</v>
      </c>
      <c r="P12" s="46" t="s">
        <v>75</v>
      </c>
    </row>
    <row r="13" spans="1:16" ht="12.75" customHeight="1" thickBot="1" x14ac:dyDescent="0.25">
      <c r="A13" s="10" t="str">
        <f t="shared" si="0"/>
        <v>OEJV 0160 </v>
      </c>
      <c r="B13" s="3" t="str">
        <f t="shared" si="1"/>
        <v>I</v>
      </c>
      <c r="C13" s="10">
        <f t="shared" si="2"/>
        <v>56045.353340000001</v>
      </c>
      <c r="D13" s="12" t="str">
        <f t="shared" si="3"/>
        <v>vis</v>
      </c>
      <c r="E13" s="42">
        <f>VLOOKUP(C13,Active!C$21:E$971,3,FALSE)</f>
        <v>6682.0742554887356</v>
      </c>
      <c r="F13" s="3" t="s">
        <v>60</v>
      </c>
      <c r="G13" s="12" t="str">
        <f t="shared" si="4"/>
        <v>56045.35334</v>
      </c>
      <c r="H13" s="10">
        <f t="shared" si="5"/>
        <v>6908</v>
      </c>
      <c r="I13" s="43" t="s">
        <v>90</v>
      </c>
      <c r="J13" s="44" t="s">
        <v>91</v>
      </c>
      <c r="K13" s="43" t="s">
        <v>92</v>
      </c>
      <c r="L13" s="43" t="s">
        <v>93</v>
      </c>
      <c r="M13" s="44" t="s">
        <v>65</v>
      </c>
      <c r="N13" s="44" t="s">
        <v>89</v>
      </c>
      <c r="O13" s="45" t="s">
        <v>85</v>
      </c>
      <c r="P13" s="46" t="s">
        <v>94</v>
      </c>
    </row>
    <row r="14" spans="1:16" ht="12.75" customHeight="1" thickBot="1" x14ac:dyDescent="0.25">
      <c r="A14" s="10" t="str">
        <f t="shared" si="0"/>
        <v>OEJV 0160 </v>
      </c>
      <c r="B14" s="3" t="str">
        <f t="shared" si="1"/>
        <v>I</v>
      </c>
      <c r="C14" s="10">
        <f t="shared" si="2"/>
        <v>56045.353840000003</v>
      </c>
      <c r="D14" s="12" t="str">
        <f t="shared" si="3"/>
        <v>vis</v>
      </c>
      <c r="E14" s="42">
        <f>VLOOKUP(C14,Active!C$21:E$971,3,FALSE)</f>
        <v>6682.0749800739131</v>
      </c>
      <c r="F14" s="3" t="s">
        <v>60</v>
      </c>
      <c r="G14" s="12" t="str">
        <f t="shared" si="4"/>
        <v>56045.35384</v>
      </c>
      <c r="H14" s="10">
        <f t="shared" si="5"/>
        <v>6908</v>
      </c>
      <c r="I14" s="43" t="s">
        <v>95</v>
      </c>
      <c r="J14" s="44" t="s">
        <v>96</v>
      </c>
      <c r="K14" s="43" t="s">
        <v>92</v>
      </c>
      <c r="L14" s="43" t="s">
        <v>97</v>
      </c>
      <c r="M14" s="44" t="s">
        <v>65</v>
      </c>
      <c r="N14" s="44" t="s">
        <v>60</v>
      </c>
      <c r="O14" s="45" t="s">
        <v>85</v>
      </c>
      <c r="P14" s="46" t="s">
        <v>94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II</v>
      </c>
      <c r="C15" s="10">
        <f t="shared" si="2"/>
        <v>56153.346409999998</v>
      </c>
      <c r="D15" s="12" t="str">
        <f t="shared" si="3"/>
        <v>vis</v>
      </c>
      <c r="E15" s="42">
        <f>VLOOKUP(C15,Active!C$21:E$971,3,FALSE)</f>
        <v>6838.5746105354665</v>
      </c>
      <c r="F15" s="3" t="s">
        <v>60</v>
      </c>
      <c r="G15" s="12" t="str">
        <f t="shared" si="4"/>
        <v>56153.34641</v>
      </c>
      <c r="H15" s="10">
        <f t="shared" si="5"/>
        <v>7064.5</v>
      </c>
      <c r="I15" s="43" t="s">
        <v>98</v>
      </c>
      <c r="J15" s="44" t="s">
        <v>99</v>
      </c>
      <c r="K15" s="43" t="s">
        <v>100</v>
      </c>
      <c r="L15" s="43" t="s">
        <v>101</v>
      </c>
      <c r="M15" s="44" t="s">
        <v>65</v>
      </c>
      <c r="N15" s="44" t="s">
        <v>52</v>
      </c>
      <c r="O15" s="45" t="s">
        <v>85</v>
      </c>
      <c r="P15" s="46" t="s">
        <v>94</v>
      </c>
    </row>
    <row r="16" spans="1:16" ht="12.75" customHeight="1" thickBot="1" x14ac:dyDescent="0.25">
      <c r="A16" s="10" t="str">
        <f t="shared" si="0"/>
        <v>OEJV 0160 </v>
      </c>
      <c r="B16" s="3" t="str">
        <f t="shared" si="1"/>
        <v>I</v>
      </c>
      <c r="C16" s="10">
        <f t="shared" si="2"/>
        <v>56154.38134</v>
      </c>
      <c r="D16" s="12" t="str">
        <f t="shared" si="3"/>
        <v>vis</v>
      </c>
      <c r="E16" s="42">
        <f>VLOOKUP(C16,Active!C$21:E$971,3,FALSE)</f>
        <v>6840.0744004057688</v>
      </c>
      <c r="F16" s="3" t="s">
        <v>60</v>
      </c>
      <c r="G16" s="12" t="str">
        <f t="shared" si="4"/>
        <v>56154.38134</v>
      </c>
      <c r="H16" s="10">
        <f t="shared" si="5"/>
        <v>7066</v>
      </c>
      <c r="I16" s="43" t="s">
        <v>102</v>
      </c>
      <c r="J16" s="44" t="s">
        <v>103</v>
      </c>
      <c r="K16" s="43" t="s">
        <v>104</v>
      </c>
      <c r="L16" s="43" t="s">
        <v>105</v>
      </c>
      <c r="M16" s="44" t="s">
        <v>65</v>
      </c>
      <c r="N16" s="44" t="s">
        <v>52</v>
      </c>
      <c r="O16" s="45" t="s">
        <v>85</v>
      </c>
      <c r="P16" s="46" t="s">
        <v>94</v>
      </c>
    </row>
    <row r="17" spans="1:16" ht="12.75" customHeight="1" thickBot="1" x14ac:dyDescent="0.25">
      <c r="A17" s="10" t="str">
        <f t="shared" si="0"/>
        <v>OEJV 0160 </v>
      </c>
      <c r="B17" s="3" t="str">
        <f t="shared" si="1"/>
        <v>II</v>
      </c>
      <c r="C17" s="10">
        <f t="shared" si="2"/>
        <v>56409.359600000003</v>
      </c>
      <c r="D17" s="12" t="str">
        <f t="shared" si="3"/>
        <v>vis</v>
      </c>
      <c r="E17" s="42">
        <f>VLOOKUP(C17,Active!C$21:E$971,3,FALSE)</f>
        <v>7209.5813346858986</v>
      </c>
      <c r="F17" s="3" t="s">
        <v>60</v>
      </c>
      <c r="G17" s="12" t="str">
        <f t="shared" si="4"/>
        <v>56409.3596</v>
      </c>
      <c r="H17" s="10">
        <f t="shared" si="5"/>
        <v>7435.5</v>
      </c>
      <c r="I17" s="43" t="s">
        <v>106</v>
      </c>
      <c r="J17" s="44" t="s">
        <v>107</v>
      </c>
      <c r="K17" s="43" t="s">
        <v>108</v>
      </c>
      <c r="L17" s="43" t="s">
        <v>109</v>
      </c>
      <c r="M17" s="44" t="s">
        <v>65</v>
      </c>
      <c r="N17" s="44" t="s">
        <v>45</v>
      </c>
      <c r="O17" s="45" t="s">
        <v>85</v>
      </c>
      <c r="P17" s="46" t="s">
        <v>94</v>
      </c>
    </row>
    <row r="18" spans="1:16" ht="12.75" customHeight="1" thickBot="1" x14ac:dyDescent="0.25">
      <c r="A18" s="10" t="str">
        <f t="shared" si="0"/>
        <v>OEJV 0160 </v>
      </c>
      <c r="B18" s="3" t="str">
        <f t="shared" si="1"/>
        <v>II</v>
      </c>
      <c r="C18" s="10">
        <f t="shared" si="2"/>
        <v>56409.362710000001</v>
      </c>
      <c r="D18" s="12" t="str">
        <f t="shared" si="3"/>
        <v>vis</v>
      </c>
      <c r="E18" s="42">
        <f>VLOOKUP(C18,Active!C$21:E$971,3,FALSE)</f>
        <v>7209.5858416056835</v>
      </c>
      <c r="F18" s="3" t="s">
        <v>60</v>
      </c>
      <c r="G18" s="12" t="str">
        <f t="shared" si="4"/>
        <v>56409.36271</v>
      </c>
      <c r="H18" s="10">
        <f t="shared" si="5"/>
        <v>7435.5</v>
      </c>
      <c r="I18" s="43" t="s">
        <v>110</v>
      </c>
      <c r="J18" s="44" t="s">
        <v>111</v>
      </c>
      <c r="K18" s="43" t="s">
        <v>108</v>
      </c>
      <c r="L18" s="43" t="s">
        <v>112</v>
      </c>
      <c r="M18" s="44" t="s">
        <v>65</v>
      </c>
      <c r="N18" s="44" t="s">
        <v>89</v>
      </c>
      <c r="O18" s="45" t="s">
        <v>85</v>
      </c>
      <c r="P18" s="46" t="s">
        <v>94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II</v>
      </c>
      <c r="C19" s="10">
        <f t="shared" si="2"/>
        <v>56409.365149999998</v>
      </c>
      <c r="D19" s="12" t="str">
        <f t="shared" si="3"/>
        <v>vis</v>
      </c>
      <c r="E19" s="42">
        <f>VLOOKUP(C19,Active!C$21:E$971,3,FALSE)</f>
        <v>7209.589377581332</v>
      </c>
      <c r="F19" s="3" t="s">
        <v>60</v>
      </c>
      <c r="G19" s="12" t="str">
        <f t="shared" si="4"/>
        <v>56409.36515</v>
      </c>
      <c r="H19" s="10">
        <f t="shared" si="5"/>
        <v>7435.5</v>
      </c>
      <c r="I19" s="43" t="s">
        <v>113</v>
      </c>
      <c r="J19" s="44" t="s">
        <v>114</v>
      </c>
      <c r="K19" s="43" t="s">
        <v>108</v>
      </c>
      <c r="L19" s="43" t="s">
        <v>115</v>
      </c>
      <c r="M19" s="44" t="s">
        <v>65</v>
      </c>
      <c r="N19" s="44" t="s">
        <v>60</v>
      </c>
      <c r="O19" s="45" t="s">
        <v>85</v>
      </c>
      <c r="P19" s="46" t="s">
        <v>94</v>
      </c>
    </row>
    <row r="20" spans="1:16" ht="12.75" customHeight="1" thickBot="1" x14ac:dyDescent="0.25">
      <c r="A20" s="10" t="str">
        <f t="shared" si="0"/>
        <v>BAVM 225 </v>
      </c>
      <c r="B20" s="3" t="str">
        <f t="shared" si="1"/>
        <v>I</v>
      </c>
      <c r="C20" s="10">
        <f t="shared" si="2"/>
        <v>55621.650300000001</v>
      </c>
      <c r="D20" s="12" t="str">
        <f t="shared" si="3"/>
        <v>vis</v>
      </c>
      <c r="E20" s="42">
        <f>VLOOKUP(C20,Active!C$21:E$971,3,FALSE)</f>
        <v>6068.0563727266162</v>
      </c>
      <c r="F20" s="3" t="s">
        <v>60</v>
      </c>
      <c r="G20" s="12" t="str">
        <f t="shared" si="4"/>
        <v>55621.6503</v>
      </c>
      <c r="H20" s="10">
        <f t="shared" si="5"/>
        <v>6294</v>
      </c>
      <c r="I20" s="43" t="s">
        <v>76</v>
      </c>
      <c r="J20" s="44" t="s">
        <v>77</v>
      </c>
      <c r="K20" s="43" t="s">
        <v>78</v>
      </c>
      <c r="L20" s="43" t="s">
        <v>79</v>
      </c>
      <c r="M20" s="44" t="s">
        <v>65</v>
      </c>
      <c r="N20" s="44" t="s">
        <v>66</v>
      </c>
      <c r="O20" s="45" t="s">
        <v>67</v>
      </c>
      <c r="P20" s="46" t="s">
        <v>80</v>
      </c>
    </row>
    <row r="21" spans="1:16" ht="12.75" customHeight="1" thickBot="1" x14ac:dyDescent="0.25">
      <c r="A21" s="10" t="str">
        <f t="shared" si="0"/>
        <v>OEJV 0137 </v>
      </c>
      <c r="B21" s="3" t="str">
        <f t="shared" si="1"/>
        <v>I</v>
      </c>
      <c r="C21" s="10">
        <f t="shared" si="2"/>
        <v>55624.406999999999</v>
      </c>
      <c r="D21" s="12" t="str">
        <f t="shared" si="3"/>
        <v>vis</v>
      </c>
      <c r="E21" s="42" t="e">
        <f>VLOOKUP(C21,Active!C$21:E$971,3,FALSE)</f>
        <v>#N/A</v>
      </c>
      <c r="F21" s="3" t="s">
        <v>60</v>
      </c>
      <c r="G21" s="12" t="str">
        <f t="shared" si="4"/>
        <v>55624.4070</v>
      </c>
      <c r="H21" s="10">
        <f t="shared" si="5"/>
        <v>6298</v>
      </c>
      <c r="I21" s="43" t="s">
        <v>81</v>
      </c>
      <c r="J21" s="44" t="s">
        <v>82</v>
      </c>
      <c r="K21" s="43" t="s">
        <v>83</v>
      </c>
      <c r="L21" s="43" t="s">
        <v>84</v>
      </c>
      <c r="M21" s="44" t="s">
        <v>65</v>
      </c>
      <c r="N21" s="44" t="s">
        <v>60</v>
      </c>
      <c r="O21" s="45" t="s">
        <v>85</v>
      </c>
      <c r="P21" s="46" t="s">
        <v>86</v>
      </c>
    </row>
    <row r="22" spans="1:16" ht="12.75" customHeight="1" thickBot="1" x14ac:dyDescent="0.25">
      <c r="A22" s="10" t="str">
        <f t="shared" si="0"/>
        <v>OEJV 0137 </v>
      </c>
      <c r="B22" s="3" t="str">
        <f t="shared" si="1"/>
        <v>I</v>
      </c>
      <c r="C22" s="10">
        <f t="shared" si="2"/>
        <v>55624.407599999999</v>
      </c>
      <c r="D22" s="12" t="str">
        <f t="shared" si="3"/>
        <v>vis</v>
      </c>
      <c r="E22" s="42" t="e">
        <f>VLOOKUP(C22,Active!C$21:E$971,3,FALSE)</f>
        <v>#N/A</v>
      </c>
      <c r="F22" s="3" t="s">
        <v>60</v>
      </c>
      <c r="G22" s="12" t="str">
        <f t="shared" si="4"/>
        <v>55624.4076</v>
      </c>
      <c r="H22" s="10">
        <f t="shared" si="5"/>
        <v>6298</v>
      </c>
      <c r="I22" s="43" t="s">
        <v>87</v>
      </c>
      <c r="J22" s="44" t="s">
        <v>82</v>
      </c>
      <c r="K22" s="43" t="s">
        <v>83</v>
      </c>
      <c r="L22" s="43" t="s">
        <v>88</v>
      </c>
      <c r="M22" s="44" t="s">
        <v>65</v>
      </c>
      <c r="N22" s="44" t="s">
        <v>89</v>
      </c>
      <c r="O22" s="45" t="s">
        <v>85</v>
      </c>
      <c r="P22" s="46" t="s">
        <v>86</v>
      </c>
    </row>
    <row r="23" spans="1:16" ht="12.75" customHeight="1" thickBot="1" x14ac:dyDescent="0.25">
      <c r="A23" s="10" t="str">
        <f t="shared" si="0"/>
        <v>BAVM 241 (=IBVS 6157) </v>
      </c>
      <c r="B23" s="3" t="str">
        <f t="shared" si="1"/>
        <v>II</v>
      </c>
      <c r="C23" s="10">
        <f t="shared" si="2"/>
        <v>57090.451399999998</v>
      </c>
      <c r="D23" s="12" t="str">
        <f t="shared" si="3"/>
        <v>vis</v>
      </c>
      <c r="E23" s="42">
        <f>VLOOKUP(C23,Active!C$21:E$971,3,FALSE)</f>
        <v>8196.5993768567478</v>
      </c>
      <c r="F23" s="3" t="s">
        <v>60</v>
      </c>
      <c r="G23" s="12" t="str">
        <f t="shared" si="4"/>
        <v>57090.4514</v>
      </c>
      <c r="H23" s="10">
        <f t="shared" si="5"/>
        <v>8422.5</v>
      </c>
      <c r="I23" s="43" t="s">
        <v>116</v>
      </c>
      <c r="J23" s="44" t="s">
        <v>117</v>
      </c>
      <c r="K23" s="43" t="s">
        <v>118</v>
      </c>
      <c r="L23" s="43" t="s">
        <v>119</v>
      </c>
      <c r="M23" s="44" t="s">
        <v>65</v>
      </c>
      <c r="N23" s="44">
        <v>0</v>
      </c>
      <c r="O23" s="45" t="s">
        <v>74</v>
      </c>
      <c r="P23" s="46" t="s">
        <v>120</v>
      </c>
    </row>
    <row r="24" spans="1:16" x14ac:dyDescent="0.2">
      <c r="B24" s="3"/>
      <c r="E24" s="42"/>
      <c r="F24" s="3"/>
    </row>
    <row r="25" spans="1:16" x14ac:dyDescent="0.2">
      <c r="B25" s="3"/>
      <c r="E25" s="42"/>
      <c r="F25" s="3"/>
    </row>
    <row r="26" spans="1:16" x14ac:dyDescent="0.2">
      <c r="B26" s="3"/>
      <c r="E26" s="42"/>
      <c r="F26" s="3"/>
    </row>
    <row r="27" spans="1:16" x14ac:dyDescent="0.2">
      <c r="B27" s="3"/>
      <c r="E27" s="42"/>
      <c r="F27" s="3"/>
    </row>
    <row r="28" spans="1:16" x14ac:dyDescent="0.2">
      <c r="B28" s="3"/>
      <c r="E28" s="42"/>
      <c r="F28" s="3"/>
    </row>
    <row r="29" spans="1:16" x14ac:dyDescent="0.2">
      <c r="B29" s="3"/>
      <c r="E29" s="42"/>
      <c r="F29" s="3"/>
    </row>
    <row r="30" spans="1:16" x14ac:dyDescent="0.2">
      <c r="B30" s="3"/>
      <c r="E30" s="42"/>
      <c r="F30" s="3"/>
    </row>
    <row r="31" spans="1:16" x14ac:dyDescent="0.2">
      <c r="B31" s="3"/>
      <c r="E31" s="42"/>
      <c r="F31" s="3"/>
    </row>
    <row r="32" spans="1:16" x14ac:dyDescent="0.2">
      <c r="B32" s="3"/>
      <c r="E32" s="42"/>
      <c r="F32" s="3"/>
    </row>
    <row r="33" spans="2:6" x14ac:dyDescent="0.2">
      <c r="B33" s="3"/>
      <c r="E33" s="42"/>
      <c r="F33" s="3"/>
    </row>
    <row r="34" spans="2:6" x14ac:dyDescent="0.2">
      <c r="B34" s="3"/>
      <c r="E34" s="42"/>
      <c r="F34" s="3"/>
    </row>
    <row r="35" spans="2:6" x14ac:dyDescent="0.2">
      <c r="B35" s="3"/>
      <c r="E35" s="42"/>
      <c r="F35" s="3"/>
    </row>
    <row r="36" spans="2:6" x14ac:dyDescent="0.2">
      <c r="B36" s="3"/>
      <c r="E36" s="42"/>
      <c r="F36" s="3"/>
    </row>
    <row r="37" spans="2:6" x14ac:dyDescent="0.2">
      <c r="B37" s="3"/>
      <c r="E37" s="42"/>
      <c r="F37" s="3"/>
    </row>
    <row r="38" spans="2:6" x14ac:dyDescent="0.2">
      <c r="B38" s="3"/>
      <c r="E38" s="42"/>
      <c r="F38" s="3"/>
    </row>
    <row r="39" spans="2:6" x14ac:dyDescent="0.2">
      <c r="B39" s="3"/>
      <c r="E39" s="42"/>
      <c r="F39" s="3"/>
    </row>
    <row r="40" spans="2:6" x14ac:dyDescent="0.2">
      <c r="B40" s="3"/>
      <c r="E40" s="42"/>
      <c r="F40" s="3"/>
    </row>
    <row r="41" spans="2:6" x14ac:dyDescent="0.2">
      <c r="B41" s="3"/>
      <c r="E41" s="42"/>
      <c r="F41" s="3"/>
    </row>
    <row r="42" spans="2:6" x14ac:dyDescent="0.2">
      <c r="B42" s="3"/>
      <c r="E42" s="42"/>
      <c r="F42" s="3"/>
    </row>
    <row r="43" spans="2:6" x14ac:dyDescent="0.2">
      <c r="B43" s="3"/>
      <c r="E43" s="42"/>
      <c r="F43" s="3"/>
    </row>
    <row r="44" spans="2:6" x14ac:dyDescent="0.2">
      <c r="B44" s="3"/>
      <c r="E44" s="42"/>
      <c r="F44" s="3"/>
    </row>
    <row r="45" spans="2:6" x14ac:dyDescent="0.2">
      <c r="B45" s="3"/>
      <c r="E45" s="42"/>
      <c r="F45" s="3"/>
    </row>
    <row r="46" spans="2:6" x14ac:dyDescent="0.2">
      <c r="B46" s="3"/>
      <c r="E46" s="42"/>
      <c r="F46" s="3"/>
    </row>
    <row r="47" spans="2:6" x14ac:dyDescent="0.2">
      <c r="B47" s="3"/>
      <c r="E47" s="42"/>
      <c r="F47" s="3"/>
    </row>
    <row r="48" spans="2:6" x14ac:dyDescent="0.2">
      <c r="B48" s="3"/>
      <c r="E48" s="42"/>
      <c r="F48" s="3"/>
    </row>
    <row r="49" spans="2:6" x14ac:dyDescent="0.2">
      <c r="B49" s="3"/>
      <c r="E49" s="42"/>
      <c r="F49" s="3"/>
    </row>
    <row r="50" spans="2:6" x14ac:dyDescent="0.2">
      <c r="B50" s="3"/>
      <c r="E50" s="42"/>
      <c r="F50" s="3"/>
    </row>
    <row r="51" spans="2:6" x14ac:dyDescent="0.2">
      <c r="B51" s="3"/>
      <c r="E51" s="42"/>
      <c r="F51" s="3"/>
    </row>
    <row r="52" spans="2:6" x14ac:dyDescent="0.2">
      <c r="B52" s="3"/>
      <c r="E52" s="42"/>
      <c r="F52" s="3"/>
    </row>
    <row r="53" spans="2:6" x14ac:dyDescent="0.2">
      <c r="B53" s="3"/>
      <c r="E53" s="42"/>
      <c r="F53" s="3"/>
    </row>
    <row r="54" spans="2:6" x14ac:dyDescent="0.2">
      <c r="B54" s="3"/>
      <c r="E54" s="42"/>
      <c r="F54" s="3"/>
    </row>
    <row r="55" spans="2:6" x14ac:dyDescent="0.2">
      <c r="B55" s="3"/>
      <c r="E55" s="42"/>
      <c r="F55" s="3"/>
    </row>
    <row r="56" spans="2:6" x14ac:dyDescent="0.2">
      <c r="B56" s="3"/>
      <c r="E56" s="42"/>
      <c r="F56" s="3"/>
    </row>
    <row r="57" spans="2:6" x14ac:dyDescent="0.2">
      <c r="B57" s="3"/>
      <c r="E57" s="42"/>
      <c r="F57" s="3"/>
    </row>
    <row r="58" spans="2:6" x14ac:dyDescent="0.2">
      <c r="B58" s="3"/>
      <c r="E58" s="42"/>
      <c r="F58" s="3"/>
    </row>
    <row r="59" spans="2:6" x14ac:dyDescent="0.2">
      <c r="B59" s="3"/>
      <c r="E59" s="42"/>
      <c r="F59" s="3"/>
    </row>
    <row r="60" spans="2:6" x14ac:dyDescent="0.2">
      <c r="B60" s="3"/>
      <c r="E60" s="42"/>
      <c r="F60" s="3"/>
    </row>
    <row r="61" spans="2:6" x14ac:dyDescent="0.2">
      <c r="B61" s="3"/>
      <c r="E61" s="42"/>
      <c r="F61" s="3"/>
    </row>
    <row r="62" spans="2:6" x14ac:dyDescent="0.2">
      <c r="B62" s="3"/>
      <c r="E62" s="42"/>
      <c r="F62" s="3"/>
    </row>
    <row r="63" spans="2:6" x14ac:dyDescent="0.2">
      <c r="B63" s="3"/>
      <c r="E63" s="42"/>
      <c r="F63" s="3"/>
    </row>
    <row r="64" spans="2:6" x14ac:dyDescent="0.2">
      <c r="B64" s="3"/>
      <c r="E64" s="42"/>
      <c r="F64" s="3"/>
    </row>
    <row r="65" spans="2:6" x14ac:dyDescent="0.2">
      <c r="B65" s="3"/>
      <c r="E65" s="42"/>
      <c r="F65" s="3"/>
    </row>
    <row r="66" spans="2:6" x14ac:dyDescent="0.2">
      <c r="B66" s="3"/>
      <c r="E66" s="42"/>
      <c r="F66" s="3"/>
    </row>
    <row r="67" spans="2:6" x14ac:dyDescent="0.2">
      <c r="B67" s="3"/>
      <c r="E67" s="42"/>
      <c r="F67" s="3"/>
    </row>
    <row r="68" spans="2:6" x14ac:dyDescent="0.2">
      <c r="B68" s="3"/>
      <c r="E68" s="42"/>
      <c r="F68" s="3"/>
    </row>
    <row r="69" spans="2:6" x14ac:dyDescent="0.2">
      <c r="B69" s="3"/>
      <c r="E69" s="42"/>
      <c r="F69" s="3"/>
    </row>
    <row r="70" spans="2:6" x14ac:dyDescent="0.2">
      <c r="B70" s="3"/>
      <c r="E70" s="42"/>
      <c r="F70" s="3"/>
    </row>
    <row r="71" spans="2:6" x14ac:dyDescent="0.2">
      <c r="B71" s="3"/>
      <c r="E71" s="42"/>
      <c r="F71" s="3"/>
    </row>
    <row r="72" spans="2:6" x14ac:dyDescent="0.2">
      <c r="B72" s="3"/>
      <c r="E72" s="42"/>
      <c r="F72" s="3"/>
    </row>
    <row r="73" spans="2:6" x14ac:dyDescent="0.2">
      <c r="B73" s="3"/>
      <c r="E73" s="42"/>
      <c r="F73" s="3"/>
    </row>
    <row r="74" spans="2:6" x14ac:dyDescent="0.2">
      <c r="B74" s="3"/>
      <c r="E74" s="42"/>
      <c r="F74" s="3"/>
    </row>
    <row r="75" spans="2:6" x14ac:dyDescent="0.2">
      <c r="B75" s="3"/>
      <c r="E75" s="42"/>
      <c r="F75" s="3"/>
    </row>
    <row r="76" spans="2:6" x14ac:dyDescent="0.2">
      <c r="B76" s="3"/>
      <c r="E76" s="42"/>
      <c r="F76" s="3"/>
    </row>
    <row r="77" spans="2:6" x14ac:dyDescent="0.2">
      <c r="B77" s="3"/>
      <c r="E77" s="42"/>
      <c r="F77" s="3"/>
    </row>
    <row r="78" spans="2:6" x14ac:dyDescent="0.2">
      <c r="B78" s="3"/>
      <c r="E78" s="42"/>
      <c r="F78" s="3"/>
    </row>
    <row r="79" spans="2:6" x14ac:dyDescent="0.2">
      <c r="B79" s="3"/>
      <c r="E79" s="42"/>
      <c r="F79" s="3"/>
    </row>
    <row r="80" spans="2:6" x14ac:dyDescent="0.2">
      <c r="B80" s="3"/>
      <c r="E80" s="42"/>
      <c r="F80" s="3"/>
    </row>
    <row r="81" spans="2:6" x14ac:dyDescent="0.2">
      <c r="B81" s="3"/>
      <c r="E81" s="42"/>
      <c r="F81" s="3"/>
    </row>
    <row r="82" spans="2:6" x14ac:dyDescent="0.2">
      <c r="B82" s="3"/>
      <c r="E82" s="42"/>
      <c r="F82" s="3"/>
    </row>
    <row r="83" spans="2:6" x14ac:dyDescent="0.2">
      <c r="B83" s="3"/>
      <c r="E83" s="42"/>
      <c r="F83" s="3"/>
    </row>
    <row r="84" spans="2:6" x14ac:dyDescent="0.2">
      <c r="B84" s="3"/>
      <c r="E84" s="42"/>
      <c r="F84" s="3"/>
    </row>
    <row r="85" spans="2:6" x14ac:dyDescent="0.2">
      <c r="B85" s="3"/>
      <c r="E85" s="42"/>
      <c r="F85" s="3"/>
    </row>
    <row r="86" spans="2:6" x14ac:dyDescent="0.2">
      <c r="B86" s="3"/>
      <c r="E86" s="42"/>
      <c r="F86" s="3"/>
    </row>
    <row r="87" spans="2:6" x14ac:dyDescent="0.2">
      <c r="B87" s="3"/>
      <c r="E87" s="42"/>
      <c r="F87" s="3"/>
    </row>
    <row r="88" spans="2:6" x14ac:dyDescent="0.2">
      <c r="B88" s="3"/>
      <c r="E88" s="42"/>
      <c r="F88" s="3"/>
    </row>
    <row r="89" spans="2:6" x14ac:dyDescent="0.2">
      <c r="B89" s="3"/>
      <c r="E89" s="42"/>
      <c r="F89" s="3"/>
    </row>
    <row r="90" spans="2:6" x14ac:dyDescent="0.2">
      <c r="B90" s="3"/>
      <c r="E90" s="42"/>
      <c r="F90" s="3"/>
    </row>
    <row r="91" spans="2:6" x14ac:dyDescent="0.2">
      <c r="B91" s="3"/>
      <c r="E91" s="42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14" xr:uid="{00000000-0004-0000-0100-000001000000}"/>
    <hyperlink ref="P12" r:id="rId3" display="http://www.bav-astro.de/sfs/BAVM_link.php?BAVMnr=215" xr:uid="{00000000-0004-0000-0100-000002000000}"/>
    <hyperlink ref="P20" r:id="rId4" display="http://www.bav-astro.de/sfs/BAVM_link.php?BAVMnr=225" xr:uid="{00000000-0004-0000-0100-000003000000}"/>
    <hyperlink ref="P21" r:id="rId5" display="http://var.astro.cz/oejv/issues/oejv0137.pdf" xr:uid="{00000000-0004-0000-0100-000004000000}"/>
    <hyperlink ref="P22" r:id="rId6" display="http://var.astro.cz/oejv/issues/oejv0137.pdf" xr:uid="{00000000-0004-0000-0100-000005000000}"/>
    <hyperlink ref="P13" r:id="rId7" display="http://var.astro.cz/oejv/issues/oejv0160.pdf" xr:uid="{00000000-0004-0000-0100-000006000000}"/>
    <hyperlink ref="P14" r:id="rId8" display="http://var.astro.cz/oejv/issues/oejv0160.pdf" xr:uid="{00000000-0004-0000-0100-000007000000}"/>
    <hyperlink ref="P15" r:id="rId9" display="http://var.astro.cz/oejv/issues/oejv0160.pdf" xr:uid="{00000000-0004-0000-0100-000008000000}"/>
    <hyperlink ref="P16" r:id="rId10" display="http://var.astro.cz/oejv/issues/oejv0160.pdf" xr:uid="{00000000-0004-0000-0100-000009000000}"/>
    <hyperlink ref="P17" r:id="rId11" display="http://var.astro.cz/oejv/issues/oejv0160.pdf" xr:uid="{00000000-0004-0000-0100-00000A000000}"/>
    <hyperlink ref="P18" r:id="rId12" display="http://var.astro.cz/oejv/issues/oejv0160.pdf" xr:uid="{00000000-0004-0000-0100-00000B000000}"/>
    <hyperlink ref="P19" r:id="rId13" display="http://var.astro.cz/oejv/issues/oejv0160.pdf" xr:uid="{00000000-0004-0000-0100-00000C000000}"/>
    <hyperlink ref="P23" r:id="rId14" display="http://www.bav-astro.de/sfs/BAVM_link.php?BAVMnr=241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2023-01-26T05:58:51Z</dcterms:modified>
</cp:coreProperties>
</file>