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B970E331-17A6-4B65-B136-088C90A115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9" i="1" l="1"/>
  <c r="F39" i="1" s="1"/>
  <c r="G39" i="1" s="1"/>
  <c r="K39" i="1" s="1"/>
  <c r="Q39" i="1"/>
  <c r="E40" i="1"/>
  <c r="F40" i="1"/>
  <c r="G40" i="1" s="1"/>
  <c r="K40" i="1" s="1"/>
  <c r="Q40" i="1"/>
  <c r="E41" i="1"/>
  <c r="F41" i="1" s="1"/>
  <c r="G41" i="1" s="1"/>
  <c r="K41" i="1" s="1"/>
  <c r="Q41" i="1"/>
  <c r="E25" i="1"/>
  <c r="F25" i="1"/>
  <c r="G25" i="1"/>
  <c r="K25" i="1"/>
  <c r="E33" i="1"/>
  <c r="F33" i="1"/>
  <c r="G33" i="1"/>
  <c r="K33" i="1"/>
  <c r="Q35" i="1"/>
  <c r="Q37" i="1"/>
  <c r="Q38" i="1"/>
  <c r="E23" i="1"/>
  <c r="F23" i="1"/>
  <c r="E24" i="1"/>
  <c r="F24" i="1"/>
  <c r="Q34" i="1"/>
  <c r="Q31" i="1"/>
  <c r="Q32" i="1"/>
  <c r="Q33" i="1"/>
  <c r="Q36" i="1"/>
  <c r="D9" i="1"/>
  <c r="C9" i="1"/>
  <c r="Q29" i="1"/>
  <c r="Q30" i="1"/>
  <c r="Q25" i="1"/>
  <c r="Q28" i="1"/>
  <c r="Q27" i="1"/>
  <c r="Q26" i="1"/>
  <c r="Q23" i="1"/>
  <c r="Q24" i="1"/>
  <c r="Q22" i="1"/>
  <c r="C7" i="1"/>
  <c r="E35" i="1"/>
  <c r="F35" i="1"/>
  <c r="C8" i="1"/>
  <c r="E21" i="1"/>
  <c r="F21" i="1"/>
  <c r="G21" i="1"/>
  <c r="I21" i="1"/>
  <c r="F16" i="1"/>
  <c r="F17" i="1" s="1"/>
  <c r="C17" i="1"/>
  <c r="Q21" i="1"/>
  <c r="E31" i="1"/>
  <c r="F31" i="1"/>
  <c r="E38" i="1"/>
  <c r="F38" i="1"/>
  <c r="E28" i="1"/>
  <c r="F28" i="1"/>
  <c r="G28" i="1"/>
  <c r="J28" i="1"/>
  <c r="G37" i="1"/>
  <c r="K37" i="1"/>
  <c r="E30" i="1"/>
  <c r="F30" i="1"/>
  <c r="G30" i="1"/>
  <c r="K30" i="1"/>
  <c r="G24" i="1"/>
  <c r="K24" i="1"/>
  <c r="E37" i="1"/>
  <c r="F37" i="1"/>
  <c r="E22" i="1"/>
  <c r="F22" i="1"/>
  <c r="E27" i="1"/>
  <c r="F27" i="1"/>
  <c r="G27" i="1"/>
  <c r="J27" i="1"/>
  <c r="E32" i="1"/>
  <c r="F32" i="1"/>
  <c r="G32" i="1"/>
  <c r="K32" i="1"/>
  <c r="G26" i="1"/>
  <c r="K26" i="1"/>
  <c r="G23" i="1"/>
  <c r="K23" i="1"/>
  <c r="G35" i="1"/>
  <c r="K35" i="1"/>
  <c r="E36" i="1"/>
  <c r="F36" i="1"/>
  <c r="G36" i="1"/>
  <c r="K36" i="1"/>
  <c r="G31" i="1"/>
  <c r="K31" i="1"/>
  <c r="E29" i="1"/>
  <c r="F29" i="1"/>
  <c r="G29" i="1"/>
  <c r="K29" i="1"/>
  <c r="G38" i="1"/>
  <c r="K38" i="1"/>
  <c r="E34" i="1"/>
  <c r="F34" i="1"/>
  <c r="G34" i="1"/>
  <c r="K34" i="1"/>
  <c r="E26" i="1"/>
  <c r="F26" i="1"/>
  <c r="G22" i="1"/>
  <c r="K22" i="1"/>
  <c r="C11" i="1"/>
  <c r="C12" i="1"/>
  <c r="O40" i="1" l="1"/>
  <c r="O39" i="1"/>
  <c r="O41" i="1"/>
  <c r="O27" i="1"/>
  <c r="O37" i="1"/>
  <c r="C15" i="1"/>
  <c r="O30" i="1"/>
  <c r="O21" i="1"/>
  <c r="O36" i="1"/>
  <c r="O26" i="1"/>
  <c r="O34" i="1"/>
  <c r="O33" i="1"/>
  <c r="O23" i="1"/>
  <c r="O29" i="1"/>
  <c r="O31" i="1"/>
  <c r="O24" i="1"/>
  <c r="O35" i="1"/>
  <c r="O38" i="1"/>
  <c r="O22" i="1"/>
  <c r="O25" i="1"/>
  <c r="O32" i="1"/>
  <c r="O28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<sst xmlns="http://schemas.openxmlformats.org/spreadsheetml/2006/main" count="82" uniqueCount="62">
  <si>
    <t>0.0014</t>
  </si>
  <si>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</si>
  <si>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</si>
  <si>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</si>
  <si>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</si>
  <si>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</si>
  <si>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</si>
  <si>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</si>
  <si>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</si>
  <si>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</si>
  <si>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</si>
  <si>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</si>
  <si>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</si>
  <si>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</si>
  <si>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</si>
  <si>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</si>
  <si>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</si>
  <si>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</si>
  <si>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</si>
  <si>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</si>
  <si>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</si>
  <si>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</si>
  <si>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</si>
  <si>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</si>
  <si>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</si>
  <si>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</si>
  <si>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</si>
  <si>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</si>
  <si>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</si>
  <si>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</si>
  <si>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</si>
  <si>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</si>
  <si>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</si>
  <si>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</si>
  <si>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</si>
  <si>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</si>
  <si>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</si>
  <si>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</si>
  <si>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</si>
  <si>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</si>
  <si>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</si>
  <si>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</si>
  <si>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 xml:space="preserve">V0337 Cam   / GSC 4328-1175  </t>
  </si>
  <si>
    <t xml:space="preserve">EB        </t>
  </si>
  <si>
    <t>IBVS 6011</t>
  </si>
  <si>
    <t>I</t>
  </si>
  <si>
    <t>IBVS 6042</t>
  </si>
  <si>
    <t>OEJV 0160</t>
  </si>
  <si>
    <t>IBVS 6092</t>
  </si>
  <si>
    <t>IBVS 6149</t>
  </si>
  <si>
    <t>OEJV 0165</t>
  </si>
  <si>
    <t>OEJV 0168</t>
  </si>
  <si>
    <t>II</t>
  </si>
  <si>
    <t>IBVS 6195</t>
  </si>
  <si>
    <t>vis</t>
  </si>
  <si>
    <t>OEJV 0179</t>
  </si>
  <si>
    <t>IBVS 6262</t>
  </si>
  <si>
    <t>OEJV 0211</t>
  </si>
  <si>
    <t>IBVS, 63, 6262</t>
  </si>
  <si>
    <t>VSB, 91</t>
  </si>
  <si>
    <t>JBAV, 60</t>
  </si>
  <si>
    <t>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</si>
</sst>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color indexed="14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15" fillId="0" borderId="0"/>
    <xf numFmtId="0" fontId="15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5" xfId="0" applyFont="1" applyBorder="1" applyAlignment="1">
      <alignment vertical="center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21" fillId="0" borderId="0" xfId="42" applyFont="1"/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36" fillId="0" borderId="0" xfId="41" applyFont="1"/>
    <xf numFmtId="0" fontId="36" fillId="0" borderId="0" xfId="41" applyFont="1" applyAlignment="1">
      <alignment horizontal="center"/>
    </xf>
    <xf numFmtId="0" fontId="36" fillId="0" borderId="0" xfId="41" applyFont="1" applyAlignment="1">
      <alignment horizontal="left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165" fontId="37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V337 Cam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5825</c:v>
                </c:pt>
                <c:pt idx="2">
                  <c:v>6223</c:v>
                </c:pt>
                <c:pt idx="3">
                  <c:v>6316.5</c:v>
                </c:pt>
                <c:pt idx="4">
                  <c:v>6439</c:v>
                </c:pt>
                <c:pt idx="5">
                  <c:v>6439</c:v>
                </c:pt>
                <c:pt idx="6">
                  <c:v>6858</c:v>
                </c:pt>
                <c:pt idx="7">
                  <c:v>6876.5</c:v>
                </c:pt>
                <c:pt idx="8">
                  <c:v>7088</c:v>
                </c:pt>
                <c:pt idx="9">
                  <c:v>7102.5</c:v>
                </c:pt>
                <c:pt idx="10">
                  <c:v>7274</c:v>
                </c:pt>
                <c:pt idx="11">
                  <c:v>7495</c:v>
                </c:pt>
                <c:pt idx="12">
                  <c:v>7623</c:v>
                </c:pt>
                <c:pt idx="13">
                  <c:v>7627</c:v>
                </c:pt>
                <c:pt idx="14">
                  <c:v>8199</c:v>
                </c:pt>
                <c:pt idx="15">
                  <c:v>8210</c:v>
                </c:pt>
                <c:pt idx="16">
                  <c:v>8614</c:v>
                </c:pt>
                <c:pt idx="17">
                  <c:v>9143</c:v>
                </c:pt>
                <c:pt idx="18">
                  <c:v>9143</c:v>
                </c:pt>
                <c:pt idx="19">
                  <c:v>10242</c:v>
                </c:pt>
                <c:pt idx="20">
                  <c:v>10527.5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9D-4F07-89AA-C09427FC387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5825</c:v>
                </c:pt>
                <c:pt idx="2">
                  <c:v>6223</c:v>
                </c:pt>
                <c:pt idx="3">
                  <c:v>6316.5</c:v>
                </c:pt>
                <c:pt idx="4">
                  <c:v>6439</c:v>
                </c:pt>
                <c:pt idx="5">
                  <c:v>6439</c:v>
                </c:pt>
                <c:pt idx="6">
                  <c:v>6858</c:v>
                </c:pt>
                <c:pt idx="7">
                  <c:v>6876.5</c:v>
                </c:pt>
                <c:pt idx="8">
                  <c:v>7088</c:v>
                </c:pt>
                <c:pt idx="9">
                  <c:v>7102.5</c:v>
                </c:pt>
                <c:pt idx="10">
                  <c:v>7274</c:v>
                </c:pt>
                <c:pt idx="11">
                  <c:v>7495</c:v>
                </c:pt>
                <c:pt idx="12">
                  <c:v>7623</c:v>
                </c:pt>
                <c:pt idx="13">
                  <c:v>7627</c:v>
                </c:pt>
                <c:pt idx="14">
                  <c:v>8199</c:v>
                </c:pt>
                <c:pt idx="15">
                  <c:v>8210</c:v>
                </c:pt>
                <c:pt idx="16">
                  <c:v>8614</c:v>
                </c:pt>
                <c:pt idx="17">
                  <c:v>9143</c:v>
                </c:pt>
                <c:pt idx="18">
                  <c:v>9143</c:v>
                </c:pt>
                <c:pt idx="19">
                  <c:v>10242</c:v>
                </c:pt>
                <c:pt idx="20">
                  <c:v>10527.5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9D-4F07-89AA-C09427FC387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5825</c:v>
                </c:pt>
                <c:pt idx="2">
                  <c:v>6223</c:v>
                </c:pt>
                <c:pt idx="3">
                  <c:v>6316.5</c:v>
                </c:pt>
                <c:pt idx="4">
                  <c:v>6439</c:v>
                </c:pt>
                <c:pt idx="5">
                  <c:v>6439</c:v>
                </c:pt>
                <c:pt idx="6">
                  <c:v>6858</c:v>
                </c:pt>
                <c:pt idx="7">
                  <c:v>6876.5</c:v>
                </c:pt>
                <c:pt idx="8">
                  <c:v>7088</c:v>
                </c:pt>
                <c:pt idx="9">
                  <c:v>7102.5</c:v>
                </c:pt>
                <c:pt idx="10">
                  <c:v>7274</c:v>
                </c:pt>
                <c:pt idx="11">
                  <c:v>7495</c:v>
                </c:pt>
                <c:pt idx="12">
                  <c:v>7623</c:v>
                </c:pt>
                <c:pt idx="13">
                  <c:v>7627</c:v>
                </c:pt>
                <c:pt idx="14">
                  <c:v>8199</c:v>
                </c:pt>
                <c:pt idx="15">
                  <c:v>8210</c:v>
                </c:pt>
                <c:pt idx="16">
                  <c:v>8614</c:v>
                </c:pt>
                <c:pt idx="17">
                  <c:v>9143</c:v>
                </c:pt>
                <c:pt idx="18">
                  <c:v>9143</c:v>
                </c:pt>
                <c:pt idx="19">
                  <c:v>10242</c:v>
                </c:pt>
                <c:pt idx="20">
                  <c:v>10527.5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6">
                  <c:v>-3.2039999998232815E-2</c:v>
                </c:pt>
                <c:pt idx="7">
                  <c:v>-3.3169999995152466E-2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9D-4F07-89AA-C09427FC387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5825</c:v>
                </c:pt>
                <c:pt idx="2">
                  <c:v>6223</c:v>
                </c:pt>
                <c:pt idx="3">
                  <c:v>6316.5</c:v>
                </c:pt>
                <c:pt idx="4">
                  <c:v>6439</c:v>
                </c:pt>
                <c:pt idx="5">
                  <c:v>6439</c:v>
                </c:pt>
                <c:pt idx="6">
                  <c:v>6858</c:v>
                </c:pt>
                <c:pt idx="7">
                  <c:v>6876.5</c:v>
                </c:pt>
                <c:pt idx="8">
                  <c:v>7088</c:v>
                </c:pt>
                <c:pt idx="9">
                  <c:v>7102.5</c:v>
                </c:pt>
                <c:pt idx="10">
                  <c:v>7274</c:v>
                </c:pt>
                <c:pt idx="11">
                  <c:v>7495</c:v>
                </c:pt>
                <c:pt idx="12">
                  <c:v>7623</c:v>
                </c:pt>
                <c:pt idx="13">
                  <c:v>7627</c:v>
                </c:pt>
                <c:pt idx="14">
                  <c:v>8199</c:v>
                </c:pt>
                <c:pt idx="15">
                  <c:v>8210</c:v>
                </c:pt>
                <c:pt idx="16">
                  <c:v>8614</c:v>
                </c:pt>
                <c:pt idx="17">
                  <c:v>9143</c:v>
                </c:pt>
                <c:pt idx="18">
                  <c:v>9143</c:v>
                </c:pt>
                <c:pt idx="19">
                  <c:v>10242</c:v>
                </c:pt>
                <c:pt idx="20">
                  <c:v>10527.5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-2.8699999995296821E-2</c:v>
                </c:pt>
                <c:pt idx="2">
                  <c:v>-3.1839999996009283E-2</c:v>
                </c:pt>
                <c:pt idx="3">
                  <c:v>-2.9370000003837049E-2</c:v>
                </c:pt>
                <c:pt idx="4">
                  <c:v>-2.6570000001811422E-2</c:v>
                </c:pt>
                <c:pt idx="5">
                  <c:v>-2.0590000000083819E-2</c:v>
                </c:pt>
                <c:pt idx="8">
                  <c:v>-3.5770000002230518E-2</c:v>
                </c:pt>
                <c:pt idx="9">
                  <c:v>-3.6739999995916151E-2</c:v>
                </c:pt>
                <c:pt idx="10">
                  <c:v>-3.6719999996421393E-2</c:v>
                </c:pt>
                <c:pt idx="11">
                  <c:v>-3.7579999996523838E-2</c:v>
                </c:pt>
                <c:pt idx="12">
                  <c:v>-3.8140000004204921E-2</c:v>
                </c:pt>
                <c:pt idx="13">
                  <c:v>-3.7759999999252614E-2</c:v>
                </c:pt>
                <c:pt idx="14">
                  <c:v>-4.2320000029576477E-2</c:v>
                </c:pt>
                <c:pt idx="15">
                  <c:v>-4.3300000004819594E-2</c:v>
                </c:pt>
                <c:pt idx="16">
                  <c:v>-4.4539999878907111E-2</c:v>
                </c:pt>
                <c:pt idx="17">
                  <c:v>-4.7940000004018657E-2</c:v>
                </c:pt>
                <c:pt idx="18">
                  <c:v>-4.7940000004018657E-2</c:v>
                </c:pt>
                <c:pt idx="19">
                  <c:v>-5.6459999948856421E-2</c:v>
                </c:pt>
                <c:pt idx="20">
                  <c:v>-5.334999999467982E-2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9D-4F07-89AA-C09427FC387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5825</c:v>
                </c:pt>
                <c:pt idx="2">
                  <c:v>6223</c:v>
                </c:pt>
                <c:pt idx="3">
                  <c:v>6316.5</c:v>
                </c:pt>
                <c:pt idx="4">
                  <c:v>6439</c:v>
                </c:pt>
                <c:pt idx="5">
                  <c:v>6439</c:v>
                </c:pt>
                <c:pt idx="6">
                  <c:v>6858</c:v>
                </c:pt>
                <c:pt idx="7">
                  <c:v>6876.5</c:v>
                </c:pt>
                <c:pt idx="8">
                  <c:v>7088</c:v>
                </c:pt>
                <c:pt idx="9">
                  <c:v>7102.5</c:v>
                </c:pt>
                <c:pt idx="10">
                  <c:v>7274</c:v>
                </c:pt>
                <c:pt idx="11">
                  <c:v>7495</c:v>
                </c:pt>
                <c:pt idx="12">
                  <c:v>7623</c:v>
                </c:pt>
                <c:pt idx="13">
                  <c:v>7627</c:v>
                </c:pt>
                <c:pt idx="14">
                  <c:v>8199</c:v>
                </c:pt>
                <c:pt idx="15">
                  <c:v>8210</c:v>
                </c:pt>
                <c:pt idx="16">
                  <c:v>8614</c:v>
                </c:pt>
                <c:pt idx="17">
                  <c:v>9143</c:v>
                </c:pt>
                <c:pt idx="18">
                  <c:v>9143</c:v>
                </c:pt>
                <c:pt idx="19">
                  <c:v>10242</c:v>
                </c:pt>
                <c:pt idx="20">
                  <c:v>10527.5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9D-4F07-89AA-C09427FC387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5825</c:v>
                </c:pt>
                <c:pt idx="2">
                  <c:v>6223</c:v>
                </c:pt>
                <c:pt idx="3">
                  <c:v>6316.5</c:v>
                </c:pt>
                <c:pt idx="4">
                  <c:v>6439</c:v>
                </c:pt>
                <c:pt idx="5">
                  <c:v>6439</c:v>
                </c:pt>
                <c:pt idx="6">
                  <c:v>6858</c:v>
                </c:pt>
                <c:pt idx="7">
                  <c:v>6876.5</c:v>
                </c:pt>
                <c:pt idx="8">
                  <c:v>7088</c:v>
                </c:pt>
                <c:pt idx="9">
                  <c:v>7102.5</c:v>
                </c:pt>
                <c:pt idx="10">
                  <c:v>7274</c:v>
                </c:pt>
                <c:pt idx="11">
                  <c:v>7495</c:v>
                </c:pt>
                <c:pt idx="12">
                  <c:v>7623</c:v>
                </c:pt>
                <c:pt idx="13">
                  <c:v>7627</c:v>
                </c:pt>
                <c:pt idx="14">
                  <c:v>8199</c:v>
                </c:pt>
                <c:pt idx="15">
                  <c:v>8210</c:v>
                </c:pt>
                <c:pt idx="16">
                  <c:v>8614</c:v>
                </c:pt>
                <c:pt idx="17">
                  <c:v>9143</c:v>
                </c:pt>
                <c:pt idx="18">
                  <c:v>9143</c:v>
                </c:pt>
                <c:pt idx="19">
                  <c:v>10242</c:v>
                </c:pt>
                <c:pt idx="20">
                  <c:v>10527.5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9D-4F07-89AA-C09427FC387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3.0000000000000003E-4</c:v>
                  </c:pt>
                  <c:pt idx="3">
                    <c:v>2.0000000000000001E-4</c:v>
                  </c:pt>
                  <c:pt idx="4">
                    <c:v>6.8000000000000005E-4</c:v>
                  </c:pt>
                  <c:pt idx="5">
                    <c:v>6.9999999999999999E-4</c:v>
                  </c:pt>
                  <c:pt idx="6">
                    <c:v>1.5E-3</c:v>
                  </c:pt>
                  <c:pt idx="7">
                    <c:v>2.1600000000000001E-2</c:v>
                  </c:pt>
                  <c:pt idx="8">
                    <c:v>2.9999999999999997E-4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4.0000000000000002E-4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1E-4</c:v>
                  </c:pt>
                  <c:pt idx="18">
                    <c:v>1E-4</c:v>
                  </c:pt>
                  <c:pt idx="19">
                    <c:v>0</c:v>
                  </c:pt>
                  <c:pt idx="20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5825</c:v>
                </c:pt>
                <c:pt idx="2">
                  <c:v>6223</c:v>
                </c:pt>
                <c:pt idx="3">
                  <c:v>6316.5</c:v>
                </c:pt>
                <c:pt idx="4">
                  <c:v>6439</c:v>
                </c:pt>
                <c:pt idx="5">
                  <c:v>6439</c:v>
                </c:pt>
                <c:pt idx="6">
                  <c:v>6858</c:v>
                </c:pt>
                <c:pt idx="7">
                  <c:v>6876.5</c:v>
                </c:pt>
                <c:pt idx="8">
                  <c:v>7088</c:v>
                </c:pt>
                <c:pt idx="9">
                  <c:v>7102.5</c:v>
                </c:pt>
                <c:pt idx="10">
                  <c:v>7274</c:v>
                </c:pt>
                <c:pt idx="11">
                  <c:v>7495</c:v>
                </c:pt>
                <c:pt idx="12">
                  <c:v>7623</c:v>
                </c:pt>
                <c:pt idx="13">
                  <c:v>7627</c:v>
                </c:pt>
                <c:pt idx="14">
                  <c:v>8199</c:v>
                </c:pt>
                <c:pt idx="15">
                  <c:v>8210</c:v>
                </c:pt>
                <c:pt idx="16">
                  <c:v>8614</c:v>
                </c:pt>
                <c:pt idx="17">
                  <c:v>9143</c:v>
                </c:pt>
                <c:pt idx="18">
                  <c:v>9143</c:v>
                </c:pt>
                <c:pt idx="19">
                  <c:v>10242</c:v>
                </c:pt>
                <c:pt idx="20">
                  <c:v>10527.5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9D-4F07-89AA-C09427FC387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5825</c:v>
                </c:pt>
                <c:pt idx="2">
                  <c:v>6223</c:v>
                </c:pt>
                <c:pt idx="3">
                  <c:v>6316.5</c:v>
                </c:pt>
                <c:pt idx="4">
                  <c:v>6439</c:v>
                </c:pt>
                <c:pt idx="5">
                  <c:v>6439</c:v>
                </c:pt>
                <c:pt idx="6">
                  <c:v>6858</c:v>
                </c:pt>
                <c:pt idx="7">
                  <c:v>6876.5</c:v>
                </c:pt>
                <c:pt idx="8">
                  <c:v>7088</c:v>
                </c:pt>
                <c:pt idx="9">
                  <c:v>7102.5</c:v>
                </c:pt>
                <c:pt idx="10">
                  <c:v>7274</c:v>
                </c:pt>
                <c:pt idx="11">
                  <c:v>7495</c:v>
                </c:pt>
                <c:pt idx="12">
                  <c:v>7623</c:v>
                </c:pt>
                <c:pt idx="13">
                  <c:v>7627</c:v>
                </c:pt>
                <c:pt idx="14">
                  <c:v>8199</c:v>
                </c:pt>
                <c:pt idx="15">
                  <c:v>8210</c:v>
                </c:pt>
                <c:pt idx="16">
                  <c:v>8614</c:v>
                </c:pt>
                <c:pt idx="17">
                  <c:v>9143</c:v>
                </c:pt>
                <c:pt idx="18">
                  <c:v>9143</c:v>
                </c:pt>
                <c:pt idx="19">
                  <c:v>10242</c:v>
                </c:pt>
                <c:pt idx="20">
                  <c:v>10527.5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1.2101179602373301E-2</c:v>
                </c:pt>
                <c:pt idx="1">
                  <c:v>-2.6013722187349493E-2</c:v>
                </c:pt>
                <c:pt idx="2">
                  <c:v>-2.8617967837531413E-2</c:v>
                </c:pt>
                <c:pt idx="3">
                  <c:v>-2.9229769265400787E-2</c:v>
                </c:pt>
                <c:pt idx="4">
                  <c:v>-3.0031327285871351E-2</c:v>
                </c:pt>
                <c:pt idx="5">
                  <c:v>-3.0031327285871351E-2</c:v>
                </c:pt>
                <c:pt idx="6">
                  <c:v>-3.277298288241965E-2</c:v>
                </c:pt>
                <c:pt idx="7">
                  <c:v>-3.289403450183765E-2</c:v>
                </c:pt>
                <c:pt idx="8">
                  <c:v>-3.427794896167051E-2</c:v>
                </c:pt>
                <c:pt idx="9">
                  <c:v>-3.4372827257971104E-2</c:v>
                </c:pt>
                <c:pt idx="10">
                  <c:v>-3.5495008486629898E-2</c:v>
                </c:pt>
                <c:pt idx="11">
                  <c:v>-3.6941084588866586E-2</c:v>
                </c:pt>
                <c:pt idx="12">
                  <c:v>-3.7778630928623588E-2</c:v>
                </c:pt>
                <c:pt idx="13">
                  <c:v>-3.7804804251740994E-2</c:v>
                </c:pt>
                <c:pt idx="14">
                  <c:v>-4.1547589457530079E-2</c:v>
                </c:pt>
                <c:pt idx="15">
                  <c:v>-4.1619566096102949E-2</c:v>
                </c:pt>
                <c:pt idx="16">
                  <c:v>-4.426307173096098E-2</c:v>
                </c:pt>
                <c:pt idx="17">
                  <c:v>-4.7724493713237948E-2</c:v>
                </c:pt>
                <c:pt idx="18">
                  <c:v>-4.7724493713237948E-2</c:v>
                </c:pt>
                <c:pt idx="19">
                  <c:v>-5.4915614239745301E-2</c:v>
                </c:pt>
                <c:pt idx="20">
                  <c:v>-5.6783735177250168E-2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9D-4F07-89AA-C09427FC3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107504"/>
        <c:axId val="1"/>
      </c:scatterChart>
      <c:valAx>
        <c:axId val="697107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107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FA7A957-F0C6-DB77-A3B4-C908BC63D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selection activeCell="E10" sqref="E1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42</v>
      </c>
    </row>
    <row r="2" spans="1:6">
      <c r="A2" t="s">
        <v>29</v>
      </c>
      <c r="B2" s="28" t="s">
        <v>43</v>
      </c>
      <c r="D2" s="3"/>
    </row>
    <row r="3" spans="1:6" ht="13.5" thickBot="1"/>
    <row r="4" spans="1:6" ht="14.25" thickTop="1" thickBot="1">
      <c r="A4" s="5" t="s">
        <v>5</v>
      </c>
      <c r="C4" s="8">
        <v>51523.466</v>
      </c>
      <c r="D4" s="9">
        <v>0.75678000000000001</v>
      </c>
    </row>
    <row r="5" spans="1:6" ht="13.5" thickTop="1">
      <c r="A5" s="11" t="s">
        <v>34</v>
      </c>
      <c r="B5" s="12"/>
      <c r="C5" s="13">
        <v>-9.5</v>
      </c>
      <c r="D5" s="12" t="s">
        <v>35</v>
      </c>
    </row>
    <row r="6" spans="1:6">
      <c r="A6" s="5" t="s">
        <v>6</v>
      </c>
    </row>
    <row r="7" spans="1:6">
      <c r="A7" t="s">
        <v>7</v>
      </c>
      <c r="C7">
        <f>+C4</f>
        <v>51523.466</v>
      </c>
    </row>
    <row r="8" spans="1:6">
      <c r="A8" t="s">
        <v>8</v>
      </c>
      <c r="C8">
        <f>+D4</f>
        <v>0.75678000000000001</v>
      </c>
    </row>
    <row r="9" spans="1:6">
      <c r="A9" s="26" t="s">
        <v>38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>
      <c r="A10" s="12"/>
      <c r="B10" s="12"/>
      <c r="C10" s="4" t="s">
        <v>25</v>
      </c>
      <c r="D10" s="4" t="s">
        <v>26</v>
      </c>
      <c r="E10" s="12"/>
    </row>
    <row r="11" spans="1:6">
      <c r="A11" s="12" t="s">
        <v>21</v>
      </c>
      <c r="B11" s="12"/>
      <c r="C11" s="23">
        <f ca="1">INTERCEPT(INDIRECT($D$9):G992,INDIRECT($C$9):F992)</f>
        <v>1.2101179602373301E-2</v>
      </c>
      <c r="D11" s="3"/>
      <c r="E11" s="12"/>
    </row>
    <row r="12" spans="1:6">
      <c r="A12" s="12" t="s">
        <v>22</v>
      </c>
      <c r="B12" s="12"/>
      <c r="C12" s="23">
        <f ca="1">SLOPE(INDIRECT($D$9):G992,INDIRECT($C$9):F992)</f>
        <v>-6.543330779351553E-6</v>
      </c>
      <c r="D12" s="3"/>
      <c r="E12" s="12"/>
    </row>
    <row r="13" spans="1:6">
      <c r="A13" s="12" t="s">
        <v>24</v>
      </c>
      <c r="B13" s="12"/>
      <c r="C13" s="3" t="s">
        <v>19</v>
      </c>
    </row>
    <row r="14" spans="1:6">
      <c r="A14" s="12"/>
      <c r="B14" s="12"/>
      <c r="C14" s="12"/>
    </row>
    <row r="15" spans="1:6">
      <c r="A15" s="14" t="s">
        <v>23</v>
      </c>
      <c r="B15" s="12"/>
      <c r="C15" s="15">
        <f ca="1">(C7+C11)+(C8+C12)*INT(MAX(F21:F3533))</f>
        <v>59490.032279536485</v>
      </c>
      <c r="E15" s="16" t="s">
        <v>39</v>
      </c>
      <c r="F15" s="13">
        <v>1</v>
      </c>
    </row>
    <row r="16" spans="1:6">
      <c r="A16" s="18" t="s">
        <v>9</v>
      </c>
      <c r="B16" s="12"/>
      <c r="C16" s="19">
        <f ca="1">+C8+C12</f>
        <v>0.75677345666922069</v>
      </c>
      <c r="E16" s="16" t="s">
        <v>36</v>
      </c>
      <c r="F16" s="17">
        <f ca="1">NOW()+15018.5+$C$5/24</f>
        <v>59970.792220370371</v>
      </c>
    </row>
    <row r="17" spans="1:17" ht="13.5" thickBot="1">
      <c r="A17" s="16" t="s">
        <v>33</v>
      </c>
      <c r="B17" s="12"/>
      <c r="C17" s="12">
        <f>COUNT(C21:C2191)</f>
        <v>21</v>
      </c>
      <c r="E17" s="16" t="s">
        <v>40</v>
      </c>
      <c r="F17" s="17">
        <f ca="1">ROUND(2*(F16-$C$7)/$C$8,0)/2+F15</f>
        <v>11163</v>
      </c>
    </row>
    <row r="18" spans="1:17" ht="14.25" thickTop="1" thickBot="1">
      <c r="A18" s="18" t="s">
        <v>10</v>
      </c>
      <c r="B18" s="12"/>
      <c r="C18" s="21">
        <f ca="1">+C15</f>
        <v>59490.032279536485</v>
      </c>
      <c r="D18" s="22">
        <f ca="1">+C16</f>
        <v>0.75677345666922069</v>
      </c>
      <c r="E18" s="16" t="s">
        <v>41</v>
      </c>
      <c r="F18" s="25">
        <f ca="1">ROUND(2*(F16-$C$15)/$C$16,0)/2+F15</f>
        <v>636.5</v>
      </c>
    </row>
    <row r="19" spans="1:17" ht="13.5" thickTop="1">
      <c r="E19" s="16" t="s">
        <v>37</v>
      </c>
      <c r="F19" s="20">
        <f ca="1">+$C$15+$C$16*F18-15018.5-$C$5/24</f>
        <v>44953.614418039782</v>
      </c>
    </row>
    <row r="20" spans="1:17" ht="13.5" thickBot="1">
      <c r="A20" s="4" t="s">
        <v>11</v>
      </c>
      <c r="B20" s="4" t="s">
        <v>12</v>
      </c>
      <c r="C20" s="4" t="s">
        <v>13</v>
      </c>
      <c r="D20" s="4" t="s">
        <v>18</v>
      </c>
      <c r="E20" s="4" t="s">
        <v>14</v>
      </c>
      <c r="F20" s="4" t="s">
        <v>15</v>
      </c>
      <c r="G20" s="4" t="s">
        <v>16</v>
      </c>
      <c r="H20" s="7" t="s">
        <v>4</v>
      </c>
      <c r="I20" s="7" t="s">
        <v>54</v>
      </c>
      <c r="J20" s="7" t="s">
        <v>1</v>
      </c>
      <c r="K20" s="7" t="s">
        <v>3</v>
      </c>
      <c r="L20" s="7" t="s">
        <v>30</v>
      </c>
      <c r="M20" s="7" t="s">
        <v>31</v>
      </c>
      <c r="N20" s="7" t="s">
        <v>32</v>
      </c>
      <c r="O20" s="7" t="s">
        <v>28</v>
      </c>
      <c r="P20" s="6" t="s">
        <v>27</v>
      </c>
      <c r="Q20" s="4" t="s">
        <v>20</v>
      </c>
    </row>
    <row r="21" spans="1:17">
      <c r="A21" s="29" t="s">
        <v>17</v>
      </c>
      <c r="B21" s="29"/>
      <c r="C21" s="30">
        <v>51523.466</v>
      </c>
      <c r="D21" s="30" t="s">
        <v>19</v>
      </c>
      <c r="E21">
        <f t="shared" ref="E21:E38" si="0">+(C21-C$7)/C$8</f>
        <v>0</v>
      </c>
      <c r="F21">
        <f t="shared" ref="F21:F38" si="1">ROUND(2*E21,0)/2</f>
        <v>0</v>
      </c>
      <c r="G21">
        <f t="shared" ref="G21:G38" si="2">+C21-(C$7+F21*C$8)</f>
        <v>0</v>
      </c>
      <c r="I21">
        <f>+G21</f>
        <v>0</v>
      </c>
      <c r="O21">
        <f t="shared" ref="O21:O38" ca="1" si="3">+C$11+C$12*$F21</f>
        <v>1.2101179602373301E-2</v>
      </c>
      <c r="Q21" s="2">
        <f t="shared" ref="Q21:Q38" si="4">+C21-15018.5</f>
        <v>36504.966</v>
      </c>
    </row>
    <row r="22" spans="1:17">
      <c r="A22" s="31" t="s">
        <v>44</v>
      </c>
      <c r="B22" s="32" t="s">
        <v>45</v>
      </c>
      <c r="C22" s="31">
        <v>55931.680800000002</v>
      </c>
      <c r="D22" s="31">
        <v>2.0000000000000001E-4</v>
      </c>
      <c r="E22">
        <f t="shared" si="0"/>
        <v>5824.9620761648057</v>
      </c>
      <c r="F22">
        <f t="shared" si="1"/>
        <v>5825</v>
      </c>
      <c r="G22">
        <f t="shared" si="2"/>
        <v>-2.8699999995296821E-2</v>
      </c>
      <c r="K22">
        <f>+G22</f>
        <v>-2.8699999995296821E-2</v>
      </c>
      <c r="O22">
        <f t="shared" ca="1" si="3"/>
        <v>-2.6013722187349493E-2</v>
      </c>
      <c r="Q22" s="2">
        <f t="shared" si="4"/>
        <v>40913.180800000002</v>
      </c>
    </row>
    <row r="23" spans="1:17">
      <c r="A23" s="33" t="s">
        <v>46</v>
      </c>
      <c r="B23" s="34" t="s">
        <v>45</v>
      </c>
      <c r="C23" s="30">
        <v>56232.876100000001</v>
      </c>
      <c r="D23" s="30">
        <v>3.0000000000000003E-4</v>
      </c>
      <c r="E23">
        <f t="shared" si="0"/>
        <v>6222.9579270065287</v>
      </c>
      <c r="F23">
        <f t="shared" si="1"/>
        <v>6223</v>
      </c>
      <c r="G23">
        <f t="shared" si="2"/>
        <v>-3.1839999996009283E-2</v>
      </c>
      <c r="K23">
        <f>+G23</f>
        <v>-3.1839999996009283E-2</v>
      </c>
      <c r="O23">
        <f t="shared" ca="1" si="3"/>
        <v>-2.8617967837531413E-2</v>
      </c>
      <c r="Q23" s="2">
        <f t="shared" si="4"/>
        <v>41214.376100000001</v>
      </c>
    </row>
    <row r="24" spans="1:17">
      <c r="A24" s="35" t="s">
        <v>48</v>
      </c>
      <c r="B24" s="29"/>
      <c r="C24" s="30">
        <v>56303.637499999997</v>
      </c>
      <c r="D24" s="30">
        <v>2.0000000000000001E-4</v>
      </c>
      <c r="E24">
        <f t="shared" si="0"/>
        <v>6316.4611908348488</v>
      </c>
      <c r="F24">
        <f t="shared" si="1"/>
        <v>6316.5</v>
      </c>
      <c r="G24">
        <f t="shared" si="2"/>
        <v>-2.9370000003837049E-2</v>
      </c>
      <c r="K24">
        <f>+G24</f>
        <v>-2.9370000003837049E-2</v>
      </c>
      <c r="O24">
        <f t="shared" ca="1" si="3"/>
        <v>-2.9229769265400787E-2</v>
      </c>
      <c r="Q24" s="2">
        <f t="shared" si="4"/>
        <v>41285.137499999997</v>
      </c>
    </row>
    <row r="25" spans="1:17">
      <c r="A25" s="36" t="s">
        <v>50</v>
      </c>
      <c r="B25" s="37"/>
      <c r="C25" s="36">
        <v>56396.345849999998</v>
      </c>
      <c r="D25" s="36">
        <v>6.8000000000000005E-4</v>
      </c>
      <c r="E25">
        <f t="shared" si="0"/>
        <v>6438.9648907212104</v>
      </c>
      <c r="F25">
        <f t="shared" si="1"/>
        <v>6439</v>
      </c>
      <c r="G25">
        <f t="shared" si="2"/>
        <v>-2.6570000001811422E-2</v>
      </c>
      <c r="K25">
        <f>+G25</f>
        <v>-2.6570000001811422E-2</v>
      </c>
      <c r="O25">
        <f t="shared" ca="1" si="3"/>
        <v>-3.0031327285871351E-2</v>
      </c>
      <c r="Q25" s="2">
        <f t="shared" si="4"/>
        <v>41377.845849999998</v>
      </c>
    </row>
    <row r="26" spans="1:17">
      <c r="A26" s="33" t="s">
        <v>47</v>
      </c>
      <c r="B26" s="34" t="s">
        <v>45</v>
      </c>
      <c r="C26" s="30">
        <v>56396.35183</v>
      </c>
      <c r="D26" s="30">
        <v>6.9999999999999999E-4</v>
      </c>
      <c r="E26">
        <f t="shared" si="0"/>
        <v>6438.9727926213682</v>
      </c>
      <c r="F26">
        <f t="shared" si="1"/>
        <v>6439</v>
      </c>
      <c r="G26">
        <f t="shared" si="2"/>
        <v>-2.0590000000083819E-2</v>
      </c>
      <c r="K26">
        <f>+G26</f>
        <v>-2.0590000000083819E-2</v>
      </c>
      <c r="O26">
        <f t="shared" ca="1" si="3"/>
        <v>-3.0031327285871351E-2</v>
      </c>
      <c r="Q26" s="2">
        <f t="shared" si="4"/>
        <v>41377.85183</v>
      </c>
    </row>
    <row r="27" spans="1:17">
      <c r="A27" s="38" t="s">
        <v>49</v>
      </c>
      <c r="B27" s="39" t="s">
        <v>45</v>
      </c>
      <c r="C27" s="38">
        <v>56713.431199999999</v>
      </c>
      <c r="D27" s="38">
        <v>1.5E-3</v>
      </c>
      <c r="E27">
        <f t="shared" si="0"/>
        <v>6857.9576627289289</v>
      </c>
      <c r="F27">
        <f t="shared" si="1"/>
        <v>6858</v>
      </c>
      <c r="G27">
        <f t="shared" si="2"/>
        <v>-3.2039999998232815E-2</v>
      </c>
      <c r="J27">
        <f>+G27</f>
        <v>-3.2039999998232815E-2</v>
      </c>
      <c r="O27">
        <f t="shared" ca="1" si="3"/>
        <v>-3.277298288241965E-2</v>
      </c>
      <c r="Q27" s="2">
        <f t="shared" si="4"/>
        <v>41694.931199999999</v>
      </c>
    </row>
    <row r="28" spans="1:17">
      <c r="A28" s="38" t="s">
        <v>49</v>
      </c>
      <c r="B28" s="39" t="s">
        <v>45</v>
      </c>
      <c r="C28" s="41">
        <v>56727.430500000002</v>
      </c>
      <c r="D28" s="41">
        <v>2.1600000000000001E-2</v>
      </c>
      <c r="E28">
        <f t="shared" si="0"/>
        <v>6876.4561695605089</v>
      </c>
      <c r="F28">
        <f t="shared" si="1"/>
        <v>6876.5</v>
      </c>
      <c r="G28">
        <f t="shared" si="2"/>
        <v>-3.3169999995152466E-2</v>
      </c>
      <c r="J28">
        <f>+G28</f>
        <v>-3.3169999995152466E-2</v>
      </c>
      <c r="O28">
        <f t="shared" ca="1" si="3"/>
        <v>-3.289403450183765E-2</v>
      </c>
      <c r="Q28" s="2">
        <f t="shared" si="4"/>
        <v>41708.930500000002</v>
      </c>
    </row>
    <row r="29" spans="1:17">
      <c r="A29" s="36" t="s">
        <v>51</v>
      </c>
      <c r="B29" s="37" t="s">
        <v>45</v>
      </c>
      <c r="C29" s="40">
        <v>56887.486870000001</v>
      </c>
      <c r="D29" s="36">
        <v>2.9999999999999997E-4</v>
      </c>
      <c r="E29">
        <f t="shared" si="0"/>
        <v>7087.9527339517435</v>
      </c>
      <c r="F29">
        <f t="shared" si="1"/>
        <v>7088</v>
      </c>
      <c r="G29">
        <f t="shared" si="2"/>
        <v>-3.5770000002230518E-2</v>
      </c>
      <c r="K29">
        <f t="shared" ref="K29:K38" si="5">+G29</f>
        <v>-3.5770000002230518E-2</v>
      </c>
      <c r="O29">
        <f t="shared" ca="1" si="3"/>
        <v>-3.427794896167051E-2</v>
      </c>
      <c r="Q29" s="2">
        <f t="shared" si="4"/>
        <v>41868.986870000001</v>
      </c>
    </row>
    <row r="30" spans="1:17">
      <c r="A30" s="36" t="s">
        <v>51</v>
      </c>
      <c r="B30" s="37" t="s">
        <v>52</v>
      </c>
      <c r="C30" s="40">
        <v>56898.459210000001</v>
      </c>
      <c r="D30" s="36">
        <v>1E-3</v>
      </c>
      <c r="E30">
        <f t="shared" si="0"/>
        <v>7102.4514522053969</v>
      </c>
      <c r="F30">
        <f t="shared" si="1"/>
        <v>7102.5</v>
      </c>
      <c r="G30">
        <f t="shared" si="2"/>
        <v>-3.6739999995916151E-2</v>
      </c>
      <c r="K30">
        <f t="shared" si="5"/>
        <v>-3.6739999995916151E-2</v>
      </c>
      <c r="O30">
        <f t="shared" ca="1" si="3"/>
        <v>-3.4372827257971104E-2</v>
      </c>
      <c r="Q30" s="2">
        <f t="shared" si="4"/>
        <v>41879.959210000001</v>
      </c>
    </row>
    <row r="31" spans="1:17">
      <c r="A31" s="44" t="s">
        <v>55</v>
      </c>
      <c r="B31" s="45" t="s">
        <v>45</v>
      </c>
      <c r="C31" s="46">
        <v>57028.247000000003</v>
      </c>
      <c r="D31" s="46">
        <v>2.9999999999999997E-4</v>
      </c>
      <c r="E31">
        <f t="shared" si="0"/>
        <v>7273.9514786331601</v>
      </c>
      <c r="F31">
        <f t="shared" si="1"/>
        <v>7274</v>
      </c>
      <c r="G31">
        <f t="shared" si="2"/>
        <v>-3.6719999996421393E-2</v>
      </c>
      <c r="K31">
        <f t="shared" si="5"/>
        <v>-3.6719999996421393E-2</v>
      </c>
      <c r="O31">
        <f t="shared" ca="1" si="3"/>
        <v>-3.5495008486629898E-2</v>
      </c>
      <c r="Q31" s="2">
        <f t="shared" si="4"/>
        <v>42009.747000000003</v>
      </c>
    </row>
    <row r="32" spans="1:17">
      <c r="A32" s="44" t="s">
        <v>55</v>
      </c>
      <c r="B32" s="45" t="s">
        <v>45</v>
      </c>
      <c r="C32" s="46">
        <v>57195.49452</v>
      </c>
      <c r="D32" s="46">
        <v>4.0000000000000002E-4</v>
      </c>
      <c r="E32">
        <f t="shared" si="0"/>
        <v>7494.9503422394882</v>
      </c>
      <c r="F32">
        <f t="shared" si="1"/>
        <v>7495</v>
      </c>
      <c r="G32">
        <f t="shared" si="2"/>
        <v>-3.7579999996523838E-2</v>
      </c>
      <c r="K32">
        <f t="shared" si="5"/>
        <v>-3.7579999996523838E-2</v>
      </c>
      <c r="O32">
        <f t="shared" ca="1" si="3"/>
        <v>-3.6941084588866586E-2</v>
      </c>
      <c r="Q32" s="2">
        <f t="shared" si="4"/>
        <v>42176.99452</v>
      </c>
    </row>
    <row r="33" spans="1:17">
      <c r="A33" s="44" t="s">
        <v>55</v>
      </c>
      <c r="B33" s="45" t="s">
        <v>45</v>
      </c>
      <c r="C33" s="46">
        <v>57292.361799999999</v>
      </c>
      <c r="D33" s="46">
        <v>5.0000000000000001E-4</v>
      </c>
      <c r="E33">
        <f t="shared" si="0"/>
        <v>7622.9496022622143</v>
      </c>
      <c r="F33">
        <f t="shared" si="1"/>
        <v>7623</v>
      </c>
      <c r="G33">
        <f t="shared" si="2"/>
        <v>-3.8140000004204921E-2</v>
      </c>
      <c r="K33">
        <f t="shared" si="5"/>
        <v>-3.8140000004204921E-2</v>
      </c>
      <c r="O33">
        <f t="shared" ca="1" si="3"/>
        <v>-3.7778630928623588E-2</v>
      </c>
      <c r="Q33" s="2">
        <f t="shared" si="4"/>
        <v>42273.861799999999</v>
      </c>
    </row>
    <row r="34" spans="1:17">
      <c r="A34" s="47" t="s">
        <v>2</v>
      </c>
      <c r="B34" s="48" t="s">
        <v>45</v>
      </c>
      <c r="C34" s="49">
        <v>57295.389300000003</v>
      </c>
      <c r="D34" s="49" t="s">
        <v>0</v>
      </c>
      <c r="E34">
        <f t="shared" si="0"/>
        <v>7626.9501043896535</v>
      </c>
      <c r="F34">
        <f t="shared" si="1"/>
        <v>7627</v>
      </c>
      <c r="G34">
        <f t="shared" si="2"/>
        <v>-3.7759999999252614E-2</v>
      </c>
      <c r="K34">
        <f t="shared" si="5"/>
        <v>-3.7759999999252614E-2</v>
      </c>
      <c r="O34">
        <f t="shared" ca="1" si="3"/>
        <v>-3.7804804251740994E-2</v>
      </c>
      <c r="Q34" s="2">
        <f t="shared" si="4"/>
        <v>42276.889300000003</v>
      </c>
    </row>
    <row r="35" spans="1:17">
      <c r="A35" s="50" t="s">
        <v>57</v>
      </c>
      <c r="B35" s="51" t="s">
        <v>45</v>
      </c>
      <c r="C35" s="52">
        <v>57728.262899999972</v>
      </c>
      <c r="D35" s="52">
        <v>2.0000000000000001E-4</v>
      </c>
      <c r="E35">
        <f t="shared" si="0"/>
        <v>8198.9440788603988</v>
      </c>
      <c r="F35">
        <f t="shared" si="1"/>
        <v>8199</v>
      </c>
      <c r="G35">
        <f t="shared" si="2"/>
        <v>-4.2320000029576477E-2</v>
      </c>
      <c r="K35">
        <f t="shared" si="5"/>
        <v>-4.2320000029576477E-2</v>
      </c>
      <c r="O35">
        <f t="shared" ca="1" si="3"/>
        <v>-4.1547589457530079E-2</v>
      </c>
      <c r="Q35" s="2">
        <f t="shared" si="4"/>
        <v>42709.762899999972</v>
      </c>
    </row>
    <row r="36" spans="1:17">
      <c r="A36" s="42" t="s">
        <v>53</v>
      </c>
      <c r="C36" s="10">
        <v>57736.586499999998</v>
      </c>
      <c r="D36" s="10">
        <v>2.9999999999999997E-4</v>
      </c>
      <c r="E36">
        <f t="shared" si="0"/>
        <v>8209.9427839002055</v>
      </c>
      <c r="F36">
        <f t="shared" si="1"/>
        <v>8210</v>
      </c>
      <c r="G36">
        <f t="shared" si="2"/>
        <v>-4.3300000004819594E-2</v>
      </c>
      <c r="K36">
        <f t="shared" si="5"/>
        <v>-4.3300000004819594E-2</v>
      </c>
      <c r="O36">
        <f t="shared" ca="1" si="3"/>
        <v>-4.1619566096102949E-2</v>
      </c>
      <c r="Q36" s="2">
        <f t="shared" si="4"/>
        <v>42718.086499999998</v>
      </c>
    </row>
    <row r="37" spans="1:17">
      <c r="A37" s="50" t="s">
        <v>57</v>
      </c>
      <c r="B37" s="51" t="s">
        <v>45</v>
      </c>
      <c r="C37" s="52">
        <v>58042.324380000122</v>
      </c>
      <c r="D37" s="52">
        <v>2.9999999999999997E-4</v>
      </c>
      <c r="E37">
        <f t="shared" si="0"/>
        <v>8613.9411453792673</v>
      </c>
      <c r="F37">
        <f t="shared" si="1"/>
        <v>8614</v>
      </c>
      <c r="G37">
        <f t="shared" si="2"/>
        <v>-4.4539999878907111E-2</v>
      </c>
      <c r="K37">
        <f t="shared" si="5"/>
        <v>-4.4539999878907111E-2</v>
      </c>
      <c r="O37">
        <f t="shared" ca="1" si="3"/>
        <v>-4.426307173096098E-2</v>
      </c>
      <c r="Q37" s="2">
        <f t="shared" si="4"/>
        <v>43023.824380000122</v>
      </c>
    </row>
    <row r="38" spans="1:17">
      <c r="A38" s="43" t="s">
        <v>56</v>
      </c>
      <c r="C38" s="10">
        <v>58442.657599999999</v>
      </c>
      <c r="D38" s="10">
        <v>1E-4</v>
      </c>
      <c r="E38">
        <f t="shared" si="0"/>
        <v>9142.9366526599515</v>
      </c>
      <c r="F38">
        <f t="shared" si="1"/>
        <v>9143</v>
      </c>
      <c r="G38">
        <f t="shared" si="2"/>
        <v>-4.7940000004018657E-2</v>
      </c>
      <c r="K38">
        <f t="shared" si="5"/>
        <v>-4.7940000004018657E-2</v>
      </c>
      <c r="O38">
        <f t="shared" ca="1" si="3"/>
        <v>-4.7724493713237948E-2</v>
      </c>
      <c r="Q38" s="2">
        <f t="shared" si="4"/>
        <v>43424.157599999999</v>
      </c>
    </row>
    <row r="39" spans="1:17">
      <c r="A39" s="53" t="s">
        <v>58</v>
      </c>
      <c r="B39" s="54" t="s">
        <v>45</v>
      </c>
      <c r="C39" s="55">
        <v>58442.657599999999</v>
      </c>
      <c r="D39" s="53">
        <v>1E-4</v>
      </c>
      <c r="E39">
        <f t="shared" ref="E39:E41" si="6">+(C39-C$7)/C$8</f>
        <v>9142.9366526599515</v>
      </c>
      <c r="F39">
        <f t="shared" ref="F39:F41" si="7">ROUND(2*E39,0)/2</f>
        <v>9143</v>
      </c>
      <c r="G39">
        <f t="shared" ref="G39:G41" si="8">+C39-(C$7+F39*C$8)</f>
        <v>-4.7940000004018657E-2</v>
      </c>
      <c r="K39">
        <f t="shared" ref="K39:K41" si="9">+G39</f>
        <v>-4.7940000004018657E-2</v>
      </c>
      <c r="O39">
        <f t="shared" ref="O39:O41" ca="1" si="10">+C$11+C$12*$F39</f>
        <v>-4.7724493713237948E-2</v>
      </c>
      <c r="Q39" s="2">
        <f t="shared" ref="Q39:Q41" si="11">+C39-15018.5</f>
        <v>43424.157599999999</v>
      </c>
    </row>
    <row r="40" spans="1:17">
      <c r="A40" s="53" t="s">
        <v>59</v>
      </c>
      <c r="B40" s="54" t="s">
        <v>45</v>
      </c>
      <c r="C40" s="55">
        <v>59274.350300000049</v>
      </c>
      <c r="D40" s="53" t="s">
        <v>61</v>
      </c>
      <c r="E40">
        <f t="shared" si="6"/>
        <v>10241.925394434378</v>
      </c>
      <c r="F40">
        <f t="shared" si="7"/>
        <v>10242</v>
      </c>
      <c r="G40">
        <f t="shared" si="8"/>
        <v>-5.6459999948856421E-2</v>
      </c>
      <c r="K40">
        <f t="shared" si="9"/>
        <v>-5.6459999948856421E-2</v>
      </c>
      <c r="O40">
        <f t="shared" ca="1" si="10"/>
        <v>-5.4915614239745301E-2</v>
      </c>
      <c r="Q40" s="2">
        <f t="shared" si="11"/>
        <v>44255.850300000049</v>
      </c>
    </row>
    <row r="41" spans="1:17">
      <c r="A41" s="53" t="s">
        <v>60</v>
      </c>
      <c r="B41" s="54" t="s">
        <v>45</v>
      </c>
      <c r="C41" s="55">
        <v>59490.414100000002</v>
      </c>
      <c r="D41" s="53">
        <v>3.2000000000000002E-3</v>
      </c>
      <c r="E41">
        <f t="shared" si="6"/>
        <v>10527.429503950952</v>
      </c>
      <c r="F41">
        <f t="shared" si="7"/>
        <v>10527.5</v>
      </c>
      <c r="G41">
        <f t="shared" si="8"/>
        <v>-5.334999999467982E-2</v>
      </c>
      <c r="K41">
        <f t="shared" si="9"/>
        <v>-5.334999999467982E-2</v>
      </c>
      <c r="O41">
        <f t="shared" ca="1" si="10"/>
        <v>-5.6783735177250168E-2</v>
      </c>
      <c r="Q41" s="2">
        <f t="shared" si="11"/>
        <v>44471.914100000002</v>
      </c>
    </row>
    <row r="42" spans="1:17">
      <c r="C42" s="10"/>
      <c r="D42" s="10"/>
    </row>
    <row r="43" spans="1:17">
      <c r="C43" s="10"/>
      <c r="D43" s="10"/>
    </row>
    <row r="44" spans="1:17">
      <c r="C44" s="10"/>
      <c r="D44" s="10"/>
    </row>
    <row r="45" spans="1:17">
      <c r="C45" s="10"/>
      <c r="D45" s="10"/>
    </row>
    <row r="46" spans="1:17">
      <c r="C46" s="10"/>
      <c r="D46" s="10"/>
    </row>
    <row r="47" spans="1:17">
      <c r="C47" s="10"/>
      <c r="D47" s="10"/>
    </row>
    <row r="48" spans="1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rotectedRanges>
    <protectedRange sqref="A37:D38" name="Range1"/>
  </protectedRanges>
  <phoneticPr fontId="8" type="noConversion"/>
  <hyperlinks>
    <hyperlink ref="L2600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2023-01-26T06:00:47Z</dcterms:modified>
</cp:coreProperties>
</file>