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AEF629B-8F1D-441F-9CEE-B2F52F75DA15}" xr6:coauthVersionLast="47" xr6:coauthVersionMax="47" xr10:uidLastSave="{00000000-0000-0000-0000-000000000000}"/>
  <bookViews>
    <workbookView xWindow="14655" yWindow="225" windowWidth="13995" windowHeight="1443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2" i="1" l="1"/>
  <c r="F142" i="1" s="1"/>
  <c r="G142" i="1" s="1"/>
  <c r="Q142" i="1"/>
  <c r="E140" i="1"/>
  <c r="F140" i="1" s="1"/>
  <c r="G140" i="1" s="1"/>
  <c r="Q140" i="1"/>
  <c r="E141" i="1"/>
  <c r="F141" i="1" s="1"/>
  <c r="G141" i="1" s="1"/>
  <c r="Q141" i="1"/>
  <c r="E139" i="1"/>
  <c r="F139" i="1"/>
  <c r="G139" i="1"/>
  <c r="J139" i="1"/>
  <c r="Q139" i="1"/>
  <c r="C7" i="1"/>
  <c r="C8" i="1"/>
  <c r="E138" i="1"/>
  <c r="F138" i="1"/>
  <c r="G138" i="1"/>
  <c r="S138" i="1"/>
  <c r="Q138" i="1"/>
  <c r="E137" i="1"/>
  <c r="F137" i="1"/>
  <c r="G137" i="1"/>
  <c r="D13" i="1"/>
  <c r="C13" i="1"/>
  <c r="E75" i="1"/>
  <c r="F75" i="1"/>
  <c r="G75" i="1"/>
  <c r="E77" i="1"/>
  <c r="F77" i="1"/>
  <c r="G77" i="1"/>
  <c r="E78" i="1"/>
  <c r="E79" i="1"/>
  <c r="F79" i="1"/>
  <c r="G79" i="1"/>
  <c r="S79" i="1"/>
  <c r="E84" i="1"/>
  <c r="F84" i="1"/>
  <c r="G84" i="1"/>
  <c r="S84" i="1"/>
  <c r="E85" i="1"/>
  <c r="F85" i="1"/>
  <c r="G85" i="1"/>
  <c r="S85" i="1"/>
  <c r="E86" i="1"/>
  <c r="F86" i="1"/>
  <c r="G86" i="1"/>
  <c r="S86" i="1"/>
  <c r="E87" i="1"/>
  <c r="F87" i="1"/>
  <c r="G87" i="1"/>
  <c r="S87" i="1"/>
  <c r="E97" i="1"/>
  <c r="F97" i="1"/>
  <c r="G97" i="1"/>
  <c r="S97" i="1"/>
  <c r="E99" i="1"/>
  <c r="F99" i="1"/>
  <c r="G99" i="1"/>
  <c r="E101" i="1"/>
  <c r="F101" i="1"/>
  <c r="G101" i="1"/>
  <c r="S101" i="1"/>
  <c r="E104" i="1"/>
  <c r="F104" i="1"/>
  <c r="G104" i="1"/>
  <c r="S104" i="1"/>
  <c r="E110" i="1"/>
  <c r="F110" i="1"/>
  <c r="G110" i="1"/>
  <c r="E111" i="1"/>
  <c r="F111" i="1"/>
  <c r="G111" i="1"/>
  <c r="S111" i="1"/>
  <c r="E112" i="1"/>
  <c r="F112" i="1"/>
  <c r="G112" i="1"/>
  <c r="S112" i="1"/>
  <c r="E113" i="1"/>
  <c r="F113" i="1"/>
  <c r="G113" i="1"/>
  <c r="S113" i="1"/>
  <c r="E114" i="1"/>
  <c r="F114" i="1"/>
  <c r="G114" i="1"/>
  <c r="S114" i="1"/>
  <c r="E115" i="1"/>
  <c r="F115" i="1"/>
  <c r="G115" i="1"/>
  <c r="S115" i="1"/>
  <c r="E116" i="1"/>
  <c r="F116" i="1"/>
  <c r="G116" i="1"/>
  <c r="E118" i="1"/>
  <c r="F118" i="1"/>
  <c r="G118" i="1"/>
  <c r="E120" i="1"/>
  <c r="F120" i="1"/>
  <c r="G120" i="1"/>
  <c r="S120" i="1"/>
  <c r="E130" i="1"/>
  <c r="F130" i="1"/>
  <c r="G130" i="1"/>
  <c r="S130" i="1"/>
  <c r="E131" i="1"/>
  <c r="F131" i="1"/>
  <c r="G131" i="1"/>
  <c r="E133" i="1"/>
  <c r="F133" i="1"/>
  <c r="G133" i="1"/>
  <c r="S133" i="1"/>
  <c r="E76" i="1"/>
  <c r="F76" i="1"/>
  <c r="G76" i="1"/>
  <c r="R76" i="1"/>
  <c r="E80" i="1"/>
  <c r="F80" i="1"/>
  <c r="G80" i="1"/>
  <c r="R80" i="1"/>
  <c r="E81" i="1"/>
  <c r="F81" i="1"/>
  <c r="G81" i="1"/>
  <c r="R81" i="1"/>
  <c r="E82" i="1"/>
  <c r="F82" i="1"/>
  <c r="E83" i="1"/>
  <c r="F83" i="1"/>
  <c r="E88" i="1"/>
  <c r="F88" i="1"/>
  <c r="G88" i="1"/>
  <c r="R88" i="1"/>
  <c r="E89" i="1"/>
  <c r="F89" i="1"/>
  <c r="G89" i="1"/>
  <c r="E90" i="1"/>
  <c r="F90" i="1"/>
  <c r="G90" i="1"/>
  <c r="E91" i="1"/>
  <c r="F91" i="1"/>
  <c r="G91" i="1"/>
  <c r="R91" i="1"/>
  <c r="E92" i="1"/>
  <c r="F92" i="1"/>
  <c r="G92" i="1"/>
  <c r="R92" i="1"/>
  <c r="E93" i="1"/>
  <c r="F93" i="1"/>
  <c r="G93" i="1"/>
  <c r="R93" i="1"/>
  <c r="E94" i="1"/>
  <c r="F94" i="1"/>
  <c r="G94" i="1"/>
  <c r="E95" i="1"/>
  <c r="F95" i="1"/>
  <c r="E96" i="1"/>
  <c r="F96" i="1"/>
  <c r="G96" i="1"/>
  <c r="R96" i="1"/>
  <c r="E98" i="1"/>
  <c r="F98" i="1"/>
  <c r="G98" i="1"/>
  <c r="R98" i="1"/>
  <c r="E100" i="1"/>
  <c r="F100" i="1"/>
  <c r="G100" i="1"/>
  <c r="E102" i="1"/>
  <c r="F102" i="1"/>
  <c r="G102" i="1"/>
  <c r="R102" i="1"/>
  <c r="E103" i="1"/>
  <c r="F103" i="1"/>
  <c r="G103" i="1"/>
  <c r="R103" i="1"/>
  <c r="E105" i="1"/>
  <c r="F105" i="1"/>
  <c r="G105" i="1"/>
  <c r="E106" i="1"/>
  <c r="F106" i="1"/>
  <c r="E107" i="1"/>
  <c r="F107" i="1"/>
  <c r="G107" i="1"/>
  <c r="E108" i="1"/>
  <c r="F108" i="1"/>
  <c r="G108" i="1"/>
  <c r="E109" i="1"/>
  <c r="F109" i="1"/>
  <c r="G109" i="1"/>
  <c r="R109" i="1"/>
  <c r="E117" i="1"/>
  <c r="F117" i="1"/>
  <c r="G117" i="1"/>
  <c r="R117" i="1"/>
  <c r="E119" i="1"/>
  <c r="F119" i="1"/>
  <c r="G119" i="1"/>
  <c r="R119" i="1"/>
  <c r="E121" i="1"/>
  <c r="F121" i="1"/>
  <c r="E122" i="1"/>
  <c r="F122" i="1"/>
  <c r="G122" i="1"/>
  <c r="R122" i="1"/>
  <c r="E123" i="1"/>
  <c r="F123" i="1"/>
  <c r="G123" i="1"/>
  <c r="R123" i="1"/>
  <c r="E124" i="1"/>
  <c r="E125" i="1"/>
  <c r="F125" i="1"/>
  <c r="E126" i="1"/>
  <c r="F126" i="1"/>
  <c r="G126" i="1"/>
  <c r="E127" i="1"/>
  <c r="F127" i="1"/>
  <c r="G127" i="1"/>
  <c r="E128" i="1"/>
  <c r="F128" i="1"/>
  <c r="G128" i="1"/>
  <c r="R128" i="1"/>
  <c r="E129" i="1"/>
  <c r="F129" i="1"/>
  <c r="E132" i="1"/>
  <c r="F132" i="1"/>
  <c r="G132" i="1"/>
  <c r="R132" i="1"/>
  <c r="E134" i="1"/>
  <c r="F134" i="1"/>
  <c r="G134" i="1"/>
  <c r="E135" i="1"/>
  <c r="F135" i="1"/>
  <c r="G135" i="1"/>
  <c r="E136" i="1"/>
  <c r="F136" i="1"/>
  <c r="D9" i="1"/>
  <c r="C9" i="1"/>
  <c r="E55" i="1"/>
  <c r="F55" i="1"/>
  <c r="G55" i="1"/>
  <c r="R55" i="1"/>
  <c r="E56" i="1"/>
  <c r="F56" i="1"/>
  <c r="G56" i="1"/>
  <c r="R56" i="1"/>
  <c r="E57" i="1"/>
  <c r="F57" i="1"/>
  <c r="G57" i="1"/>
  <c r="E59" i="1"/>
  <c r="F59" i="1"/>
  <c r="G59" i="1"/>
  <c r="R59" i="1"/>
  <c r="E60" i="1"/>
  <c r="F60" i="1"/>
  <c r="G60" i="1"/>
  <c r="R60" i="1"/>
  <c r="E61" i="1"/>
  <c r="F61" i="1"/>
  <c r="G61" i="1"/>
  <c r="R61" i="1"/>
  <c r="E63" i="1"/>
  <c r="F63" i="1"/>
  <c r="G63" i="1"/>
  <c r="E68" i="1"/>
  <c r="F68" i="1"/>
  <c r="G68" i="1"/>
  <c r="R68" i="1"/>
  <c r="E70" i="1"/>
  <c r="F70" i="1"/>
  <c r="G70" i="1"/>
  <c r="E72" i="1"/>
  <c r="F72" i="1"/>
  <c r="G72" i="1"/>
  <c r="R72" i="1"/>
  <c r="G82" i="1"/>
  <c r="R82" i="1"/>
  <c r="G95" i="1"/>
  <c r="K95" i="1"/>
  <c r="G121" i="1"/>
  <c r="K121" i="1"/>
  <c r="R121" i="1"/>
  <c r="G125" i="1"/>
  <c r="R125" i="1"/>
  <c r="G129" i="1"/>
  <c r="R129" i="1"/>
  <c r="G136" i="1"/>
  <c r="R136" i="1"/>
  <c r="E50" i="1"/>
  <c r="F50" i="1"/>
  <c r="E51" i="1"/>
  <c r="F51" i="1"/>
  <c r="E52" i="1"/>
  <c r="F52" i="1"/>
  <c r="E53" i="1"/>
  <c r="F53" i="1"/>
  <c r="E54" i="1"/>
  <c r="F54" i="1"/>
  <c r="E58" i="1"/>
  <c r="F58" i="1"/>
  <c r="E62" i="1"/>
  <c r="F62" i="1"/>
  <c r="E64" i="1"/>
  <c r="F64" i="1"/>
  <c r="E65" i="1"/>
  <c r="F65" i="1"/>
  <c r="E66" i="1"/>
  <c r="F66" i="1"/>
  <c r="E67" i="1"/>
  <c r="F67" i="1"/>
  <c r="E69" i="1"/>
  <c r="F69" i="1"/>
  <c r="E71" i="1"/>
  <c r="F71" i="1"/>
  <c r="E73" i="1"/>
  <c r="F73" i="1"/>
  <c r="E74" i="1"/>
  <c r="F74" i="1"/>
  <c r="Q137" i="1"/>
  <c r="Q136" i="1"/>
  <c r="J136" i="1"/>
  <c r="Q134" i="1"/>
  <c r="Q135" i="1"/>
  <c r="Q128" i="1"/>
  <c r="Q129" i="1"/>
  <c r="Q130" i="1"/>
  <c r="Q131" i="1"/>
  <c r="Q132" i="1"/>
  <c r="Q133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C13" i="2"/>
  <c r="E13" i="2"/>
  <c r="D13" i="2"/>
  <c r="G13" i="2"/>
  <c r="H13" i="2"/>
  <c r="B13" i="2"/>
  <c r="A14" i="2"/>
  <c r="D14" i="2"/>
  <c r="G14" i="2"/>
  <c r="C14" i="2"/>
  <c r="H14" i="2"/>
  <c r="B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D25" i="2"/>
  <c r="G25" i="2"/>
  <c r="C25" i="2"/>
  <c r="H25" i="2"/>
  <c r="B25" i="2"/>
  <c r="A26" i="2"/>
  <c r="D26" i="2"/>
  <c r="G26" i="2"/>
  <c r="C26" i="2"/>
  <c r="E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D29" i="2"/>
  <c r="G29" i="2"/>
  <c r="C29" i="2"/>
  <c r="E29" i="2"/>
  <c r="H29" i="2"/>
  <c r="B29" i="2"/>
  <c r="A30" i="2"/>
  <c r="D30" i="2"/>
  <c r="G30" i="2"/>
  <c r="C30" i="2"/>
  <c r="H30" i="2"/>
  <c r="B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C35" i="2"/>
  <c r="D35" i="2"/>
  <c r="G35" i="2"/>
  <c r="H35" i="2"/>
  <c r="B35" i="2"/>
  <c r="A36" i="2"/>
  <c r="B36" i="2"/>
  <c r="D36" i="2"/>
  <c r="G36" i="2"/>
  <c r="C36" i="2"/>
  <c r="H36" i="2"/>
  <c r="A37" i="2"/>
  <c r="D37" i="2"/>
  <c r="G37" i="2"/>
  <c r="C37" i="2"/>
  <c r="E37" i="2"/>
  <c r="H37" i="2"/>
  <c r="B37" i="2"/>
  <c r="A38" i="2"/>
  <c r="D38" i="2"/>
  <c r="G38" i="2"/>
  <c r="C38" i="2"/>
  <c r="H38" i="2"/>
  <c r="B38" i="2"/>
  <c r="A39" i="2"/>
  <c r="C39" i="2"/>
  <c r="D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D42" i="2"/>
  <c r="G42" i="2"/>
  <c r="C42" i="2"/>
  <c r="E42" i="2"/>
  <c r="H42" i="2"/>
  <c r="B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D46" i="2"/>
  <c r="G46" i="2"/>
  <c r="C46" i="2"/>
  <c r="H46" i="2"/>
  <c r="B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E49" i="2"/>
  <c r="D49" i="2"/>
  <c r="G49" i="2"/>
  <c r="H49" i="2"/>
  <c r="B49" i="2"/>
  <c r="A50" i="2"/>
  <c r="D50" i="2"/>
  <c r="G50" i="2"/>
  <c r="C50" i="2"/>
  <c r="H50" i="2"/>
  <c r="B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D54" i="2"/>
  <c r="G54" i="2"/>
  <c r="C54" i="2"/>
  <c r="E54" i="2"/>
  <c r="H54" i="2"/>
  <c r="B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D57" i="2"/>
  <c r="G57" i="2"/>
  <c r="C57" i="2"/>
  <c r="H57" i="2"/>
  <c r="B57" i="2"/>
  <c r="A58" i="2"/>
  <c r="D58" i="2"/>
  <c r="G58" i="2"/>
  <c r="C58" i="2"/>
  <c r="H58" i="2"/>
  <c r="B58" i="2"/>
  <c r="A59" i="2"/>
  <c r="C59" i="2"/>
  <c r="D59" i="2"/>
  <c r="G59" i="2"/>
  <c r="H59" i="2"/>
  <c r="B59" i="2"/>
  <c r="A60" i="2"/>
  <c r="B60" i="2"/>
  <c r="D60" i="2"/>
  <c r="G60" i="2"/>
  <c r="C60" i="2"/>
  <c r="E60" i="2"/>
  <c r="H60" i="2"/>
  <c r="A61" i="2"/>
  <c r="D61" i="2"/>
  <c r="G61" i="2"/>
  <c r="C61" i="2"/>
  <c r="E61" i="2"/>
  <c r="H61" i="2"/>
  <c r="B61" i="2"/>
  <c r="A62" i="2"/>
  <c r="D62" i="2"/>
  <c r="G62" i="2"/>
  <c r="C62" i="2"/>
  <c r="H62" i="2"/>
  <c r="B62" i="2"/>
  <c r="A63" i="2"/>
  <c r="C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D66" i="2"/>
  <c r="G66" i="2"/>
  <c r="C66" i="2"/>
  <c r="E66" i="2"/>
  <c r="H66" i="2"/>
  <c r="B66" i="2"/>
  <c r="A67" i="2"/>
  <c r="B67" i="2"/>
  <c r="F67" i="2"/>
  <c r="D67" i="2"/>
  <c r="G67" i="2"/>
  <c r="C67" i="2"/>
  <c r="E67" i="2"/>
  <c r="H67" i="2"/>
  <c r="A68" i="2"/>
  <c r="F68" i="2"/>
  <c r="D68" i="2"/>
  <c r="G68" i="2"/>
  <c r="C68" i="2"/>
  <c r="E68" i="2"/>
  <c r="H68" i="2"/>
  <c r="B68" i="2"/>
  <c r="A69" i="2"/>
  <c r="F69" i="2"/>
  <c r="D69" i="2"/>
  <c r="G69" i="2"/>
  <c r="C69" i="2"/>
  <c r="H69" i="2"/>
  <c r="B69" i="2"/>
  <c r="A70" i="2"/>
  <c r="F70" i="2"/>
  <c r="D70" i="2"/>
  <c r="G70" i="2"/>
  <c r="C70" i="2"/>
  <c r="H70" i="2"/>
  <c r="B70" i="2"/>
  <c r="A71" i="2"/>
  <c r="B71" i="2"/>
  <c r="F71" i="2"/>
  <c r="D71" i="2"/>
  <c r="G71" i="2"/>
  <c r="C71" i="2"/>
  <c r="H71" i="2"/>
  <c r="A72" i="2"/>
  <c r="C72" i="2"/>
  <c r="E72" i="2"/>
  <c r="D72" i="2"/>
  <c r="G72" i="2"/>
  <c r="H72" i="2"/>
  <c r="B72" i="2"/>
  <c r="A73" i="2"/>
  <c r="B73" i="2"/>
  <c r="D73" i="2"/>
  <c r="G73" i="2"/>
  <c r="C73" i="2"/>
  <c r="E73" i="2"/>
  <c r="H73" i="2"/>
  <c r="A74" i="2"/>
  <c r="D74" i="2"/>
  <c r="G74" i="2"/>
  <c r="C74" i="2"/>
  <c r="H74" i="2"/>
  <c r="B74" i="2"/>
  <c r="A75" i="2"/>
  <c r="D75" i="2"/>
  <c r="G75" i="2"/>
  <c r="C75" i="2"/>
  <c r="E75" i="2"/>
  <c r="H75" i="2"/>
  <c r="B75" i="2"/>
  <c r="A76" i="2"/>
  <c r="C76" i="2"/>
  <c r="E76" i="2"/>
  <c r="D76" i="2"/>
  <c r="G76" i="2"/>
  <c r="H76" i="2"/>
  <c r="B76" i="2"/>
  <c r="A77" i="2"/>
  <c r="B77" i="2"/>
  <c r="D77" i="2"/>
  <c r="G77" i="2"/>
  <c r="C77" i="2"/>
  <c r="H77" i="2"/>
  <c r="A78" i="2"/>
  <c r="D78" i="2"/>
  <c r="G78" i="2"/>
  <c r="C78" i="2"/>
  <c r="H78" i="2"/>
  <c r="B78" i="2"/>
  <c r="A79" i="2"/>
  <c r="D79" i="2"/>
  <c r="G79" i="2"/>
  <c r="C79" i="2"/>
  <c r="H79" i="2"/>
  <c r="B79" i="2"/>
  <c r="A80" i="2"/>
  <c r="C80" i="2"/>
  <c r="D80" i="2"/>
  <c r="G80" i="2"/>
  <c r="H80" i="2"/>
  <c r="B80" i="2"/>
  <c r="A81" i="2"/>
  <c r="B81" i="2"/>
  <c r="D81" i="2"/>
  <c r="G81" i="2"/>
  <c r="C81" i="2"/>
  <c r="E81" i="2"/>
  <c r="H81" i="2"/>
  <c r="N81" i="2"/>
  <c r="A82" i="2"/>
  <c r="D82" i="2"/>
  <c r="G82" i="2"/>
  <c r="C82" i="2"/>
  <c r="E82" i="2"/>
  <c r="H82" i="2"/>
  <c r="B82" i="2"/>
  <c r="N82" i="2"/>
  <c r="A83" i="2"/>
  <c r="D83" i="2"/>
  <c r="G83" i="2"/>
  <c r="C83" i="2"/>
  <c r="H83" i="2"/>
  <c r="B83" i="2"/>
  <c r="A84" i="2"/>
  <c r="C84" i="2"/>
  <c r="D84" i="2"/>
  <c r="G84" i="2"/>
  <c r="H84" i="2"/>
  <c r="B84" i="2"/>
  <c r="A85" i="2"/>
  <c r="B85" i="2"/>
  <c r="D85" i="2"/>
  <c r="G85" i="2"/>
  <c r="C85" i="2"/>
  <c r="H85" i="2"/>
  <c r="A86" i="2"/>
  <c r="D86" i="2"/>
  <c r="G86" i="2"/>
  <c r="C86" i="2"/>
  <c r="E86" i="2"/>
  <c r="H86" i="2"/>
  <c r="B86" i="2"/>
  <c r="A87" i="2"/>
  <c r="D87" i="2"/>
  <c r="G87" i="2"/>
  <c r="C87" i="2"/>
  <c r="E87" i="2"/>
  <c r="H87" i="2"/>
  <c r="B87" i="2"/>
  <c r="A88" i="2"/>
  <c r="C88" i="2"/>
  <c r="D88" i="2"/>
  <c r="G88" i="2"/>
  <c r="H88" i="2"/>
  <c r="B88" i="2"/>
  <c r="A89" i="2"/>
  <c r="B89" i="2"/>
  <c r="D89" i="2"/>
  <c r="G89" i="2"/>
  <c r="C89" i="2"/>
  <c r="H89" i="2"/>
  <c r="A90" i="2"/>
  <c r="D90" i="2"/>
  <c r="G90" i="2"/>
  <c r="C90" i="2"/>
  <c r="E90" i="2"/>
  <c r="H90" i="2"/>
  <c r="B90" i="2"/>
  <c r="A91" i="2"/>
  <c r="D91" i="2"/>
  <c r="G91" i="2"/>
  <c r="C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D94" i="2"/>
  <c r="G94" i="2"/>
  <c r="C94" i="2"/>
  <c r="H94" i="2"/>
  <c r="B94" i="2"/>
  <c r="A95" i="2"/>
  <c r="D95" i="2"/>
  <c r="G95" i="2"/>
  <c r="C95" i="2"/>
  <c r="E95" i="2"/>
  <c r="H95" i="2"/>
  <c r="B95" i="2"/>
  <c r="A96" i="2"/>
  <c r="C96" i="2"/>
  <c r="D96" i="2"/>
  <c r="G96" i="2"/>
  <c r="H96" i="2"/>
  <c r="B96" i="2"/>
  <c r="A97" i="2"/>
  <c r="B97" i="2"/>
  <c r="D97" i="2"/>
  <c r="G97" i="2"/>
  <c r="C97" i="2"/>
  <c r="E97" i="2"/>
  <c r="H97" i="2"/>
  <c r="F16" i="1"/>
  <c r="C17" i="1"/>
  <c r="Q21" i="1"/>
  <c r="Q22" i="1"/>
  <c r="Q23" i="1"/>
  <c r="Q24" i="1"/>
  <c r="Q25" i="1"/>
  <c r="Q26" i="1"/>
  <c r="E27" i="1"/>
  <c r="Q27" i="1"/>
  <c r="E28" i="1"/>
  <c r="F28" i="1"/>
  <c r="G28" i="1"/>
  <c r="Q28" i="1"/>
  <c r="Q29" i="1"/>
  <c r="Q30" i="1"/>
  <c r="Q31" i="1"/>
  <c r="E32" i="1"/>
  <c r="F32" i="1"/>
  <c r="G32" i="1"/>
  <c r="Q32" i="1"/>
  <c r="Q33" i="1"/>
  <c r="Q34" i="1"/>
  <c r="Q35" i="1"/>
  <c r="Q36" i="1"/>
  <c r="Q37" i="1"/>
  <c r="Q38" i="1"/>
  <c r="Q39" i="1"/>
  <c r="Q40" i="1"/>
  <c r="E41" i="1"/>
  <c r="Q41" i="1"/>
  <c r="E42" i="1"/>
  <c r="F42" i="1"/>
  <c r="G42" i="1"/>
  <c r="I42" i="1"/>
  <c r="Q42" i="1"/>
  <c r="Q43" i="1"/>
  <c r="Q44" i="1"/>
  <c r="Q45" i="1"/>
  <c r="Q46" i="1"/>
  <c r="Q47" i="1"/>
  <c r="Q48" i="1"/>
  <c r="E49" i="1"/>
  <c r="F49" i="1"/>
  <c r="G49" i="1"/>
  <c r="I49" i="1"/>
  <c r="Q49" i="1"/>
  <c r="Q50" i="1"/>
  <c r="G51" i="1"/>
  <c r="I51" i="1"/>
  <c r="Q51" i="1"/>
  <c r="Q52" i="1"/>
  <c r="G53" i="1"/>
  <c r="I53" i="1"/>
  <c r="Q53" i="1"/>
  <c r="Q54" i="1"/>
  <c r="Q55" i="1"/>
  <c r="Q56" i="1"/>
  <c r="Q57" i="1"/>
  <c r="G58" i="1"/>
  <c r="Q58" i="1"/>
  <c r="Q59" i="1"/>
  <c r="Q60" i="1"/>
  <c r="Q61" i="1"/>
  <c r="G62" i="1"/>
  <c r="Q62" i="1"/>
  <c r="Q63" i="1"/>
  <c r="G64" i="1"/>
  <c r="I64" i="1"/>
  <c r="Q64" i="1"/>
  <c r="G65" i="1"/>
  <c r="Q65" i="1"/>
  <c r="G66" i="1"/>
  <c r="Q66" i="1"/>
  <c r="G67" i="1"/>
  <c r="S67" i="1"/>
  <c r="Q67" i="1"/>
  <c r="Q68" i="1"/>
  <c r="G69" i="1"/>
  <c r="I69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G106" i="1"/>
  <c r="I106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K102" i="1"/>
  <c r="K98" i="1"/>
  <c r="J96" i="1"/>
  <c r="K86" i="1"/>
  <c r="K84" i="1"/>
  <c r="K103" i="1"/>
  <c r="K97" i="1"/>
  <c r="K93" i="1"/>
  <c r="K91" i="1"/>
  <c r="K87" i="1"/>
  <c r="K85" i="1"/>
  <c r="E91" i="2"/>
  <c r="E80" i="2"/>
  <c r="E48" i="2"/>
  <c r="E44" i="2"/>
  <c r="E36" i="2"/>
  <c r="E47" i="1"/>
  <c r="E32" i="2"/>
  <c r="E16" i="2"/>
  <c r="E24" i="1"/>
  <c r="E51" i="2"/>
  <c r="E47" i="2"/>
  <c r="E43" i="2"/>
  <c r="E35" i="2"/>
  <c r="F41" i="1"/>
  <c r="E27" i="2"/>
  <c r="E22" i="1"/>
  <c r="E23" i="1"/>
  <c r="F23" i="1"/>
  <c r="G23" i="1"/>
  <c r="F27" i="1"/>
  <c r="G27" i="1"/>
  <c r="S27" i="1"/>
  <c r="I28" i="1"/>
  <c r="E30" i="1"/>
  <c r="F30" i="1"/>
  <c r="G30" i="1"/>
  <c r="I30" i="1"/>
  <c r="I32" i="1"/>
  <c r="E36" i="1"/>
  <c r="F36" i="1"/>
  <c r="G36" i="1"/>
  <c r="I36" i="1"/>
  <c r="G41" i="1"/>
  <c r="E45" i="1"/>
  <c r="F45" i="1"/>
  <c r="G45" i="1"/>
  <c r="E46" i="1"/>
  <c r="E31" i="2"/>
  <c r="E25" i="1"/>
  <c r="F25" i="1"/>
  <c r="G25" i="1"/>
  <c r="I25" i="1"/>
  <c r="E26" i="1"/>
  <c r="F26" i="1"/>
  <c r="G26" i="1"/>
  <c r="I26" i="1"/>
  <c r="E31" i="1"/>
  <c r="E33" i="1"/>
  <c r="E37" i="1"/>
  <c r="F37" i="1"/>
  <c r="G37" i="1"/>
  <c r="I37" i="1"/>
  <c r="E38" i="1"/>
  <c r="F38" i="1"/>
  <c r="G38" i="1"/>
  <c r="E39" i="1"/>
  <c r="F39" i="1"/>
  <c r="G39" i="1"/>
  <c r="E40" i="1"/>
  <c r="F40" i="1"/>
  <c r="G40" i="1"/>
  <c r="I40" i="1"/>
  <c r="E44" i="1"/>
  <c r="F44" i="1"/>
  <c r="G44" i="1"/>
  <c r="I44" i="1"/>
  <c r="F47" i="1"/>
  <c r="G47" i="1"/>
  <c r="S47" i="1"/>
  <c r="E48" i="1"/>
  <c r="F48" i="1"/>
  <c r="G48" i="1"/>
  <c r="G73" i="1"/>
  <c r="S73" i="1"/>
  <c r="E21" i="1"/>
  <c r="F21" i="1"/>
  <c r="G21" i="1"/>
  <c r="I21" i="1"/>
  <c r="E29" i="1"/>
  <c r="F29" i="1"/>
  <c r="G29" i="1"/>
  <c r="I29" i="1"/>
  <c r="E34" i="1"/>
  <c r="F34" i="1"/>
  <c r="G34" i="1"/>
  <c r="I34" i="1"/>
  <c r="E35" i="1"/>
  <c r="E43" i="1"/>
  <c r="F43" i="1"/>
  <c r="G43" i="1"/>
  <c r="I43" i="1"/>
  <c r="I48" i="1"/>
  <c r="G52" i="1"/>
  <c r="I52" i="1"/>
  <c r="G71" i="1"/>
  <c r="G74" i="1"/>
  <c r="G83" i="1"/>
  <c r="J83" i="1"/>
  <c r="E89" i="2"/>
  <c r="E84" i="2"/>
  <c r="E77" i="2"/>
  <c r="E59" i="2"/>
  <c r="I67" i="1"/>
  <c r="I66" i="1"/>
  <c r="S66" i="1"/>
  <c r="I65" i="1"/>
  <c r="S65" i="1"/>
  <c r="S64" i="1"/>
  <c r="I62" i="1"/>
  <c r="S62" i="1"/>
  <c r="I61" i="1"/>
  <c r="I60" i="1"/>
  <c r="I56" i="1"/>
  <c r="E93" i="2"/>
  <c r="E88" i="2"/>
  <c r="E62" i="2"/>
  <c r="E58" i="2"/>
  <c r="E50" i="2"/>
  <c r="E46" i="2"/>
  <c r="E38" i="2"/>
  <c r="E30" i="2"/>
  <c r="E14" i="2"/>
  <c r="E15" i="2"/>
  <c r="E63" i="2"/>
  <c r="E57" i="2"/>
  <c r="E53" i="2"/>
  <c r="E45" i="2"/>
  <c r="E17" i="2"/>
  <c r="I72" i="1"/>
  <c r="J130" i="1"/>
  <c r="J128" i="1"/>
  <c r="J82" i="1"/>
  <c r="I74" i="1"/>
  <c r="S74" i="1"/>
  <c r="J132" i="1"/>
  <c r="K112" i="1"/>
  <c r="I79" i="1"/>
  <c r="J133" i="1"/>
  <c r="J129" i="1"/>
  <c r="S38" i="1"/>
  <c r="I38" i="1"/>
  <c r="E69" i="2"/>
  <c r="K120" i="1"/>
  <c r="I59" i="1"/>
  <c r="I68" i="1"/>
  <c r="E79" i="2"/>
  <c r="E83" i="2"/>
  <c r="E52" i="2"/>
  <c r="E70" i="2"/>
  <c r="K88" i="1"/>
  <c r="K113" i="1"/>
  <c r="E94" i="2"/>
  <c r="F46" i="1"/>
  <c r="G46" i="1"/>
  <c r="I46" i="1"/>
  <c r="I27" i="1"/>
  <c r="K117" i="1"/>
  <c r="E71" i="2"/>
  <c r="F31" i="1"/>
  <c r="G31" i="1"/>
  <c r="I31" i="1"/>
  <c r="E19" i="2"/>
  <c r="I41" i="1"/>
  <c r="S41" i="1"/>
  <c r="G50" i="1"/>
  <c r="K115" i="1"/>
  <c r="E55" i="2"/>
  <c r="S37" i="1"/>
  <c r="K123" i="1"/>
  <c r="I73" i="1"/>
  <c r="E39" i="2"/>
  <c r="K122" i="1"/>
  <c r="K125" i="1"/>
  <c r="E24" i="2"/>
  <c r="E56" i="2"/>
  <c r="E78" i="2"/>
  <c r="I76" i="1"/>
  <c r="K109" i="1"/>
  <c r="G54" i="1"/>
  <c r="I54" i="1"/>
  <c r="K114" i="1"/>
  <c r="K111" i="1"/>
  <c r="K119" i="1"/>
  <c r="J80" i="1"/>
  <c r="R23" i="1"/>
  <c r="I23" i="1"/>
  <c r="S39" i="1"/>
  <c r="I39" i="1"/>
  <c r="S49" i="1"/>
  <c r="F35" i="1"/>
  <c r="G35" i="1"/>
  <c r="I35" i="1"/>
  <c r="E23" i="2"/>
  <c r="I50" i="1"/>
  <c r="S50" i="1"/>
  <c r="J108" i="1"/>
  <c r="R108" i="1"/>
  <c r="S71" i="1"/>
  <c r="I71" i="1"/>
  <c r="E85" i="2"/>
  <c r="I45" i="1"/>
  <c r="R45" i="1"/>
  <c r="F33" i="1"/>
  <c r="G33" i="1"/>
  <c r="E21" i="2"/>
  <c r="I47" i="1"/>
  <c r="S34" i="1"/>
  <c r="I58" i="1"/>
  <c r="S58" i="1"/>
  <c r="E25" i="2"/>
  <c r="E22" i="2"/>
  <c r="F124" i="1"/>
  <c r="G124" i="1"/>
  <c r="E96" i="2"/>
  <c r="R100" i="1"/>
  <c r="K100" i="1"/>
  <c r="K118" i="1"/>
  <c r="S118" i="1"/>
  <c r="I70" i="1"/>
  <c r="R70" i="1"/>
  <c r="S116" i="1"/>
  <c r="K116" i="1"/>
  <c r="F78" i="1"/>
  <c r="G78" i="1"/>
  <c r="E92" i="2"/>
  <c r="J81" i="1"/>
  <c r="H55" i="1"/>
  <c r="E12" i="2"/>
  <c r="F24" i="1"/>
  <c r="G24" i="1"/>
  <c r="I24" i="1"/>
  <c r="K101" i="1"/>
  <c r="K104" i="1"/>
  <c r="K107" i="1"/>
  <c r="R107" i="1"/>
  <c r="K90" i="1"/>
  <c r="R90" i="1"/>
  <c r="K99" i="1"/>
  <c r="S99" i="1"/>
  <c r="I77" i="1"/>
  <c r="S77" i="1"/>
  <c r="F22" i="1"/>
  <c r="G22" i="1"/>
  <c r="E11" i="2"/>
  <c r="J138" i="1"/>
  <c r="I57" i="1"/>
  <c r="R57" i="1"/>
  <c r="I75" i="1"/>
  <c r="S75" i="1"/>
  <c r="S25" i="1"/>
  <c r="E74" i="2"/>
  <c r="J127" i="1"/>
  <c r="R127" i="1"/>
  <c r="R89" i="1"/>
  <c r="K89" i="1"/>
  <c r="S43" i="1"/>
  <c r="E18" i="2"/>
  <c r="R105" i="1"/>
  <c r="K105" i="1"/>
  <c r="K94" i="1"/>
  <c r="R94" i="1"/>
  <c r="S131" i="1"/>
  <c r="J131" i="1"/>
  <c r="R139" i="1"/>
  <c r="K92" i="1"/>
  <c r="J135" i="1"/>
  <c r="R135" i="1"/>
  <c r="R126" i="1"/>
  <c r="J126" i="1"/>
  <c r="J137" i="1"/>
  <c r="S137" i="1"/>
  <c r="R95" i="1"/>
  <c r="I63" i="1"/>
  <c r="R63" i="1"/>
  <c r="J134" i="1"/>
  <c r="R134" i="1"/>
  <c r="K110" i="1"/>
  <c r="S110" i="1"/>
  <c r="I33" i="1"/>
  <c r="S33" i="1"/>
  <c r="S78" i="1"/>
  <c r="I78" i="1"/>
  <c r="R124" i="1"/>
  <c r="K124" i="1"/>
  <c r="S22" i="1"/>
  <c r="S19" i="1"/>
  <c r="B19" i="1" s="1"/>
  <c r="I22" i="1"/>
  <c r="D11" i="1"/>
  <c r="J142" i="1" l="1"/>
  <c r="S142" i="1"/>
  <c r="J141" i="1"/>
  <c r="R141" i="1"/>
  <c r="J140" i="1"/>
  <c r="R140" i="1"/>
  <c r="F17" i="1"/>
  <c r="D12" i="1"/>
  <c r="C11" i="1"/>
  <c r="C12" i="1"/>
  <c r="O142" i="1" l="1"/>
  <c r="P142" i="1"/>
  <c r="P49" i="1"/>
  <c r="P43" i="1"/>
  <c r="P116" i="1"/>
  <c r="P75" i="1"/>
  <c r="P82" i="1"/>
  <c r="P78" i="1"/>
  <c r="D15" i="1"/>
  <c r="C19" i="1" s="1"/>
  <c r="P34" i="1"/>
  <c r="P62" i="1"/>
  <c r="P86" i="1"/>
  <c r="P128" i="1"/>
  <c r="P22" i="1"/>
  <c r="P102" i="1"/>
  <c r="P65" i="1"/>
  <c r="P53" i="1"/>
  <c r="P51" i="1"/>
  <c r="P140" i="1"/>
  <c r="P125" i="1"/>
  <c r="P114" i="1"/>
  <c r="P98" i="1"/>
  <c r="P70" i="1"/>
  <c r="P56" i="1"/>
  <c r="P107" i="1"/>
  <c r="P135" i="1"/>
  <c r="P33" i="1"/>
  <c r="P63" i="1"/>
  <c r="P105" i="1"/>
  <c r="P36" i="1"/>
  <c r="P127" i="1"/>
  <c r="P38" i="1"/>
  <c r="P23" i="1"/>
  <c r="P119" i="1"/>
  <c r="P84" i="1"/>
  <c r="P120" i="1"/>
  <c r="P121" i="1"/>
  <c r="P25" i="1"/>
  <c r="P141" i="1"/>
  <c r="P46" i="1"/>
  <c r="P137" i="1"/>
  <c r="P29" i="1"/>
  <c r="P81" i="1"/>
  <c r="P93" i="1"/>
  <c r="P132" i="1"/>
  <c r="P130" i="1"/>
  <c r="P76" i="1"/>
  <c r="P72" i="1"/>
  <c r="P83" i="1"/>
  <c r="P136" i="1"/>
  <c r="P112" i="1"/>
  <c r="P74" i="1"/>
  <c r="P73" i="1"/>
  <c r="P108" i="1"/>
  <c r="P129" i="1"/>
  <c r="P66" i="1"/>
  <c r="P90" i="1"/>
  <c r="P118" i="1"/>
  <c r="P133" i="1"/>
  <c r="P124" i="1"/>
  <c r="P71" i="1"/>
  <c r="P99" i="1"/>
  <c r="P55" i="1"/>
  <c r="P113" i="1"/>
  <c r="P138" i="1"/>
  <c r="P104" i="1"/>
  <c r="P97" i="1"/>
  <c r="P94" i="1"/>
  <c r="P61" i="1"/>
  <c r="P54" i="1"/>
  <c r="P100" i="1"/>
  <c r="P131" i="1"/>
  <c r="P134" i="1"/>
  <c r="P96" i="1"/>
  <c r="P27" i="1"/>
  <c r="P115" i="1"/>
  <c r="P126" i="1"/>
  <c r="P35" i="1"/>
  <c r="P111" i="1"/>
  <c r="P89" i="1"/>
  <c r="P24" i="1"/>
  <c r="P52" i="1"/>
  <c r="P39" i="1"/>
  <c r="P87" i="1"/>
  <c r="P40" i="1"/>
  <c r="P47" i="1"/>
  <c r="P42" i="1"/>
  <c r="P103" i="1"/>
  <c r="P95" i="1"/>
  <c r="P48" i="1"/>
  <c r="P139" i="1"/>
  <c r="P67" i="1"/>
  <c r="P32" i="1"/>
  <c r="P45" i="1"/>
  <c r="P57" i="1"/>
  <c r="P85" i="1"/>
  <c r="P21" i="1"/>
  <c r="P31" i="1"/>
  <c r="P80" i="1"/>
  <c r="P106" i="1"/>
  <c r="P58" i="1"/>
  <c r="P123" i="1"/>
  <c r="P101" i="1"/>
  <c r="P44" i="1"/>
  <c r="P109" i="1"/>
  <c r="P92" i="1"/>
  <c r="P77" i="1"/>
  <c r="P110" i="1"/>
  <c r="P30" i="1"/>
  <c r="D16" i="1"/>
  <c r="D19" i="1" s="1"/>
  <c r="P37" i="1"/>
  <c r="P68" i="1"/>
  <c r="P26" i="1"/>
  <c r="P50" i="1"/>
  <c r="P79" i="1"/>
  <c r="P41" i="1"/>
  <c r="P60" i="1"/>
  <c r="P69" i="1"/>
  <c r="P28" i="1"/>
  <c r="P91" i="1"/>
  <c r="P64" i="1"/>
  <c r="P122" i="1"/>
  <c r="P59" i="1"/>
  <c r="P88" i="1"/>
  <c r="P117" i="1"/>
  <c r="C16" i="1"/>
  <c r="D18" i="1" s="1"/>
  <c r="O140" i="1"/>
  <c r="O141" i="1"/>
  <c r="O35" i="1"/>
  <c r="O128" i="1"/>
  <c r="O90" i="1"/>
  <c r="O105" i="1"/>
  <c r="O31" i="1"/>
  <c r="O39" i="1"/>
  <c r="O84" i="1"/>
  <c r="O108" i="1"/>
  <c r="O120" i="1"/>
  <c r="O70" i="1"/>
  <c r="O46" i="1"/>
  <c r="O59" i="1"/>
  <c r="O37" i="1"/>
  <c r="O88" i="1"/>
  <c r="O138" i="1"/>
  <c r="O58" i="1"/>
  <c r="O116" i="1"/>
  <c r="O40" i="1"/>
  <c r="O55" i="1"/>
  <c r="O96" i="1"/>
  <c r="O119" i="1"/>
  <c r="O34" i="1"/>
  <c r="O133" i="1"/>
  <c r="O80" i="1"/>
  <c r="O28" i="1"/>
  <c r="O56" i="1"/>
  <c r="O91" i="1"/>
  <c r="O36" i="1"/>
  <c r="O75" i="1"/>
  <c r="O69" i="1"/>
  <c r="O117" i="1"/>
  <c r="O48" i="1"/>
  <c r="O129" i="1"/>
  <c r="O87" i="1"/>
  <c r="O115" i="1"/>
  <c r="O30" i="1"/>
  <c r="O93" i="1"/>
  <c r="O98" i="1"/>
  <c r="O25" i="1"/>
  <c r="O67" i="1"/>
  <c r="C15" i="1"/>
  <c r="O118" i="1"/>
  <c r="O99" i="1"/>
  <c r="O79" i="1"/>
  <c r="O44" i="1"/>
  <c r="O60" i="1"/>
  <c r="O136" i="1"/>
  <c r="O139" i="1"/>
  <c r="O76" i="1"/>
  <c r="O113" i="1"/>
  <c r="O22" i="1"/>
  <c r="O33" i="1"/>
  <c r="O72" i="1"/>
  <c r="O63" i="1"/>
  <c r="O21" i="1"/>
  <c r="O73" i="1"/>
  <c r="O112" i="1"/>
  <c r="O49" i="1"/>
  <c r="O109" i="1"/>
  <c r="O52" i="1"/>
  <c r="O101" i="1"/>
  <c r="O104" i="1"/>
  <c r="O102" i="1"/>
  <c r="O77" i="1"/>
  <c r="O127" i="1"/>
  <c r="O43" i="1"/>
  <c r="O57" i="1"/>
  <c r="O103" i="1"/>
  <c r="O78" i="1"/>
  <c r="O82" i="1"/>
  <c r="O47" i="1"/>
  <c r="O106" i="1"/>
  <c r="O86" i="1"/>
  <c r="O83" i="1"/>
  <c r="O85" i="1"/>
  <c r="O61" i="1"/>
  <c r="O66" i="1"/>
  <c r="O121" i="1"/>
  <c r="O89" i="1"/>
  <c r="O100" i="1"/>
  <c r="O95" i="1"/>
  <c r="O41" i="1"/>
  <c r="O135" i="1"/>
  <c r="O42" i="1"/>
  <c r="O123" i="1"/>
  <c r="O130" i="1"/>
  <c r="O131" i="1"/>
  <c r="O27" i="1"/>
  <c r="O68" i="1"/>
  <c r="O94" i="1"/>
  <c r="O92" i="1"/>
  <c r="O45" i="1"/>
  <c r="O97" i="1"/>
  <c r="O54" i="1"/>
  <c r="O50" i="1"/>
  <c r="O26" i="1"/>
  <c r="O111" i="1"/>
  <c r="O126" i="1"/>
  <c r="O29" i="1"/>
  <c r="O137" i="1"/>
  <c r="O24" i="1"/>
  <c r="O62" i="1"/>
  <c r="O64" i="1"/>
  <c r="O124" i="1"/>
  <c r="O122" i="1"/>
  <c r="O32" i="1"/>
  <c r="O114" i="1"/>
  <c r="O134" i="1"/>
  <c r="O53" i="1"/>
  <c r="O125" i="1"/>
  <c r="O132" i="1"/>
  <c r="O51" i="1"/>
  <c r="O38" i="1"/>
  <c r="O110" i="1"/>
  <c r="O81" i="1"/>
  <c r="O71" i="1"/>
  <c r="O107" i="1"/>
  <c r="O23" i="1"/>
  <c r="O74" i="1"/>
  <c r="O65" i="1"/>
  <c r="R19" i="1"/>
  <c r="B18" i="1" s="1"/>
  <c r="F18" i="1" l="1"/>
  <c r="F19" i="1" s="1"/>
  <c r="C18" i="1"/>
</calcChain>
</file>

<file path=xl/sharedStrings.xml><?xml version="1.0" encoding="utf-8"?>
<sst xmlns="http://schemas.openxmlformats.org/spreadsheetml/2006/main" count="909" uniqueCount="408">
  <si>
    <t>IBVS 6193</t>
  </si>
  <si>
    <t>IBVS 6196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</si>
  <si>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</si>
  <si>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</si>
  <si>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</si>
  <si>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</si>
  <si>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</si>
  <si>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</si>
  <si>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</si>
  <si>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</si>
  <si>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</si>
  <si>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</si>
  <si>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</si>
  <si>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</si>
  <si>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</si>
  <si>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</si>
  <si>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</si>
  <si>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</si>
  <si>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</si>
  <si>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Sum diff²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</si>
  <si>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</si>
  <si>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</si>
  <si>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</si>
  <si>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</si>
  <si>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</si>
  <si>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</si>
  <si>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</si>
  <si>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</si>
  <si>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</si>
  <si>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# of data points =</t>
  </si>
  <si>
    <t>(Lacy 2002)</t>
  </si>
  <si>
    <t>BBSAG Bull...18</t>
  </si>
  <si>
    <t>BBSAG Bull...19</t>
  </si>
  <si>
    <t>BBSAG Bull...20</t>
  </si>
  <si>
    <t>BBSAG Bull.3</t>
  </si>
  <si>
    <t>II</t>
  </si>
  <si>
    <t>BBSAG Bull.5</t>
  </si>
  <si>
    <t>BBSAG Bull.6</t>
  </si>
  <si>
    <t>BBSAG Bull.17</t>
  </si>
  <si>
    <t>BBSAG Bull.19</t>
  </si>
  <si>
    <t>IBVS 4222</t>
  </si>
  <si>
    <t>IBVS 4382</t>
  </si>
  <si>
    <t>IBVS 4597</t>
  </si>
  <si>
    <t>I</t>
  </si>
  <si>
    <t>IBVS 4737</t>
  </si>
  <si>
    <t>IBVS 5067</t>
  </si>
  <si>
    <t>IBVS 5040</t>
  </si>
  <si>
    <t>IBVS 5371</t>
  </si>
  <si>
    <t>IBVS 5438</t>
  </si>
  <si>
    <t>IBVS 5657</t>
  </si>
  <si>
    <t>IBVS 5694</t>
  </si>
  <si>
    <t>OEJV 0074</t>
  </si>
  <si>
    <t>IBVS 5871</t>
  </si>
  <si>
    <t>IBVS 5894</t>
  </si>
  <si>
    <t>WW Cam / GSC 4073-1191</t>
  </si>
  <si>
    <t>EA</t>
  </si>
  <si>
    <t>Yuchhh!  IBVS 4597 errors underestimated</t>
  </si>
  <si>
    <t>Nelson</t>
  </si>
  <si>
    <t>IBVS 5960</t>
  </si>
  <si>
    <t>IBVS 6011</t>
  </si>
  <si>
    <t>OEJV 0160</t>
  </si>
  <si>
    <t>IBVS 6149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</si>
  <si>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</si>
  <si>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</si>
  <si>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</si>
  <si>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</si>
  <si>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</si>
  <si>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</si>
  <si>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</si>
  <si>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</si>
  <si>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</si>
  <si>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</si>
  <si>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</si>
  <si>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</si>
  <si>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</si>
  <si>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</si>
  <si>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2427100.384 </t>
  </si>
  <si>
    <t> 27.01.1933 21:12 </t>
  </si>
  <si>
    <t> 0.006 </t>
  </si>
  <si>
    <t>P </t>
  </si>
  <si>
    <t> W.Zschokke </t>
  </si>
  <si>
    <t> MVS 6.94 </t>
  </si>
  <si>
    <t>2427114.762 </t>
  </si>
  <si>
    <t> 11.02.1933 06:17 </t>
  </si>
  <si>
    <t> -0.412 </t>
  </si>
  <si>
    <t> Hurahuta&amp;Gaposchk. </t>
  </si>
  <si>
    <t> HB 914.11 </t>
  </si>
  <si>
    <t>2430722.327 </t>
  </si>
  <si>
    <t> 28.12.1942 19:50 </t>
  </si>
  <si>
    <t> 0.013 </t>
  </si>
  <si>
    <t>2430764.374 </t>
  </si>
  <si>
    <t> 08.02.1943 20:58 </t>
  </si>
  <si>
    <t>2430813.316 </t>
  </si>
  <si>
    <t> 29.03.1943 19:35 </t>
  </si>
  <si>
    <t> 0.028 </t>
  </si>
  <si>
    <t>2430973.587 </t>
  </si>
  <si>
    <t> 06.09.1943 02:05 </t>
  </si>
  <si>
    <t> -0.032 </t>
  </si>
  <si>
    <t>2431022.537 </t>
  </si>
  <si>
    <t> 25.10.1943 00:53 </t>
  </si>
  <si>
    <t> 0.007 </t>
  </si>
  <si>
    <t>2436460.543 </t>
  </si>
  <si>
    <t> 14.09.1958 01:01 </t>
  </si>
  <si>
    <t> 0.011 </t>
  </si>
  <si>
    <t>2436817.591 </t>
  </si>
  <si>
    <t> 06.09.1959 02:11 </t>
  </si>
  <si>
    <t> -0.016 </t>
  </si>
  <si>
    <t>2437222.473 </t>
  </si>
  <si>
    <t> 14.10.1960 23:21 </t>
  </si>
  <si>
    <t> 0.029 </t>
  </si>
  <si>
    <t>2437579.549 </t>
  </si>
  <si>
    <t> 07.10.1961 01:10 </t>
  </si>
  <si>
    <t> 0.030 </t>
  </si>
  <si>
    <t>2437669.377 </t>
  </si>
  <si>
    <t> 04.01.1962 21:02 </t>
  </si>
  <si>
    <t> 0.033 </t>
  </si>
  <si>
    <t>2437903.562 </t>
  </si>
  <si>
    <t> 27.08.1962 01:29 </t>
  </si>
  <si>
    <t> -0.041 </t>
  </si>
  <si>
    <t>2437911.596 </t>
  </si>
  <si>
    <t> 04.09.1962 02:18 </t>
  </si>
  <si>
    <t> 0.020 </t>
  </si>
  <si>
    <t>2437936.571 </t>
  </si>
  <si>
    <t> 29.09.1962 01:42 </t>
  </si>
  <si>
    <t> -0.023 </t>
  </si>
  <si>
    <t>2437944.569 </t>
  </si>
  <si>
    <t> 07.10.1962 01:39 </t>
  </si>
  <si>
    <t> 0.027 </t>
  </si>
  <si>
    <t>2438317.546 </t>
  </si>
  <si>
    <t> 15.10.1963 01:06 </t>
  </si>
  <si>
    <t> 0.008 </t>
  </si>
  <si>
    <t>2438473.382 </t>
  </si>
  <si>
    <t> 18.03.1964 21:10 </t>
  </si>
  <si>
    <t> 0.038 </t>
  </si>
  <si>
    <t>2438640.509 </t>
  </si>
  <si>
    <t> 02.09.1964 00:12 </t>
  </si>
  <si>
    <t> 0.012 </t>
  </si>
  <si>
    <t>2438739.462 </t>
  </si>
  <si>
    <t> 09.12.1964 23:05 </t>
  </si>
  <si>
    <t> 0.018 </t>
  </si>
  <si>
    <t>2438813.324 </t>
  </si>
  <si>
    <t> 21.02.1965 19:46 </t>
  </si>
  <si>
    <t> -0.025 </t>
  </si>
  <si>
    <t>2439403.549 </t>
  </si>
  <si>
    <t> 05.10.1966 01:10 </t>
  </si>
  <si>
    <t> -0.009 </t>
  </si>
  <si>
    <t>V </t>
  </si>
  <si>
    <t> W.Braune </t>
  </si>
  <si>
    <t>BAVM 21 </t>
  </si>
  <si>
    <t>2439403.556 </t>
  </si>
  <si>
    <t> 05.10.1966 01:20 </t>
  </si>
  <si>
    <t> -0.002 </t>
  </si>
  <si>
    <t>2439592.347 </t>
  </si>
  <si>
    <t> 11.04.1967 20:19 </t>
  </si>
  <si>
    <t> 0.017 </t>
  </si>
  <si>
    <t>2439609.341 </t>
  </si>
  <si>
    <t> 28.04.1967 20:11 </t>
  </si>
  <si>
    <t> -0.035 </t>
  </si>
  <si>
    <t>2439940.352 </t>
  </si>
  <si>
    <t> 24.03.1968 20:26 </t>
  </si>
  <si>
    <t> 0.044 </t>
  </si>
  <si>
    <t>2440066.530 </t>
  </si>
  <si>
    <t> 29.07.1968 00:43 </t>
  </si>
  <si>
    <t>2440073.359 </t>
  </si>
  <si>
    <t> 04.08.1968 20:36 </t>
  </si>
  <si>
    <t>2440149.553 </t>
  </si>
  <si>
    <t> 20.10.1968 01:16 </t>
  </si>
  <si>
    <t> 0.004 </t>
  </si>
  <si>
    <t>2440149.583 </t>
  </si>
  <si>
    <t> 20.10.1968 01:59 </t>
  </si>
  <si>
    <t> 0.034 </t>
  </si>
  <si>
    <t>2440288.289 </t>
  </si>
  <si>
    <t> 07.03.1969 18:56 </t>
  </si>
  <si>
    <t> 0.003 </t>
  </si>
  <si>
    <t> H.Peter </t>
  </si>
  <si>
    <t>2440381.531 </t>
  </si>
  <si>
    <t> 09.06.1969 00:44 </t>
  </si>
  <si>
    <t> K.Locher </t>
  </si>
  <si>
    <t>2440422.468 </t>
  </si>
  <si>
    <t> 19.07.1969 23:13 </t>
  </si>
  <si>
    <t> -0.005 </t>
  </si>
  <si>
    <t>2440438.402 </t>
  </si>
  <si>
    <t> 04.08.1969 21:38 </t>
  </si>
  <si>
    <t>2440514.552 </t>
  </si>
  <si>
    <t> 20.10.1969 01:14 </t>
  </si>
  <si>
    <t> -0.020 </t>
  </si>
  <si>
    <t>2440804.568 </t>
  </si>
  <si>
    <t> 06.08.1970 01:37 </t>
  </si>
  <si>
    <t> 0.002 </t>
  </si>
  <si>
    <t>2440811.400 </t>
  </si>
  <si>
    <t> 12.08.1970 21:36 </t>
  </si>
  <si>
    <t>2440836.406 </t>
  </si>
  <si>
    <t> 06.09.1970 21:44 </t>
  </si>
  <si>
    <t> -0.001 </t>
  </si>
  <si>
    <t>2441267.388 </t>
  </si>
  <si>
    <t> 11.11.1971 21:18 </t>
  </si>
  <si>
    <t> 0.001 </t>
  </si>
  <si>
    <t>2441300.399 </t>
  </si>
  <si>
    <t> 14.12.1971 21:34 </t>
  </si>
  <si>
    <t> 0.022 </t>
  </si>
  <si>
    <t>2441383.370 </t>
  </si>
  <si>
    <t> 06.03.1972 20:52 </t>
  </si>
  <si>
    <t>2441483.456 </t>
  </si>
  <si>
    <t> 14.06.1972 22:56 </t>
  </si>
  <si>
    <t> 0.005 </t>
  </si>
  <si>
    <t> BBS 3 </t>
  </si>
  <si>
    <t>2441567.546 </t>
  </si>
  <si>
    <t> 07.09.1972 01:06 </t>
  </si>
  <si>
    <t> -0.057 </t>
  </si>
  <si>
    <t>2441567.573 </t>
  </si>
  <si>
    <t> 07.09.1972 01:45 </t>
  </si>
  <si>
    <t> -0.030 </t>
  </si>
  <si>
    <t>2441582.400 </t>
  </si>
  <si>
    <t> 21.09.1972 21:36 </t>
  </si>
  <si>
    <t> R.Diethelm </t>
  </si>
  <si>
    <t> BBS 5 </t>
  </si>
  <si>
    <t>2441607.418 </t>
  </si>
  <si>
    <t> 16.10.1972 22:01 </t>
  </si>
  <si>
    <t> BBS 6 </t>
  </si>
  <si>
    <t>2441781.398 </t>
  </si>
  <si>
    <t> 08.04.1973 21:33 </t>
  </si>
  <si>
    <t>BAVM 28 </t>
  </si>
  <si>
    <t>2442303.365 </t>
  </si>
  <si>
    <t> 12.09.1974 20:45 </t>
  </si>
  <si>
    <t> -0.006 </t>
  </si>
  <si>
    <t> BBS 17 </t>
  </si>
  <si>
    <t>2442402.288 </t>
  </si>
  <si>
    <t> 20.12.1974 18:54 </t>
  </si>
  <si>
    <t> BBS 19 </t>
  </si>
  <si>
    <t>2445022.347 </t>
  </si>
  <si>
    <t> 21.02.1982 20:19 </t>
  </si>
  <si>
    <t> -0.013 </t>
  </si>
  <si>
    <t>BAVM 34 </t>
  </si>
  <si>
    <t>2445022.366 </t>
  </si>
  <si>
    <t> 21.02.1982 20:47 </t>
  </si>
  <si>
    <t> J.Hübscher </t>
  </si>
  <si>
    <t>2445387.397 </t>
  </si>
  <si>
    <t> 21.02.1983 21:31 </t>
  </si>
  <si>
    <t> -0.011 </t>
  </si>
  <si>
    <t> W.Quester </t>
  </si>
  <si>
    <t>BAVM 36 </t>
  </si>
  <si>
    <t>2446737.233 </t>
  </si>
  <si>
    <t> 02.11.1986 17:35 </t>
  </si>
  <si>
    <t>BAVM 46 </t>
  </si>
  <si>
    <t>2448984.3012 </t>
  </si>
  <si>
    <t> 27.12.1992 19:13 </t>
  </si>
  <si>
    <t> 0.0002 </t>
  </si>
  <si>
    <t>E </t>
  </si>
  <si>
    <t>B</t>
  </si>
  <si>
    <t> F.Agerer </t>
  </si>
  <si>
    <t>BAVM 62 </t>
  </si>
  <si>
    <t>2448984.3026 </t>
  </si>
  <si>
    <t> 27.12.1992 19:15 </t>
  </si>
  <si>
    <t> 0.0016 </t>
  </si>
  <si>
    <t>B;V</t>
  </si>
  <si>
    <t>2449624.5462 </t>
  </si>
  <si>
    <t> 29.09.1994 01:06 </t>
  </si>
  <si>
    <t> -0.0004 </t>
  </si>
  <si>
    <t>G</t>
  </si>
  <si>
    <t>BAVM 80 </t>
  </si>
  <si>
    <t>2449624.5465 </t>
  </si>
  <si>
    <t> -0.0001 </t>
  </si>
  <si>
    <t>2450319.3520 </t>
  </si>
  <si>
    <t> 23.08.1996 20:26 </t>
  </si>
  <si>
    <t> -0.0002 </t>
  </si>
  <si>
    <t>?</t>
  </si>
  <si>
    <t> Sandberg Lacy et a </t>
  </si>
  <si>
    <t>IBVS 4597 </t>
  </si>
  <si>
    <t>2450667.3343 </t>
  </si>
  <si>
    <t> 06.08.1997 20:01 </t>
  </si>
  <si>
    <t> 0.0045 </t>
  </si>
  <si>
    <t>2450675.3063 </t>
  </si>
  <si>
    <t> 14.08.1997 19:21 </t>
  </si>
  <si>
    <t> 0.0039 </t>
  </si>
  <si>
    <t>2450843.6054 </t>
  </si>
  <si>
    <t> 30.01.1998 02:31 </t>
  </si>
  <si>
    <t>2450852.7028 </t>
  </si>
  <si>
    <t> 08.02.1998 04:52 </t>
  </si>
  <si>
    <t> 0.0001 </t>
  </si>
  <si>
    <t>2450868.6209 </t>
  </si>
  <si>
    <t> 24.02.1998 02:54 </t>
  </si>
  <si>
    <t> -0.0023 </t>
  </si>
  <si>
    <t>2451134.7232 </t>
  </si>
  <si>
    <t> 17.11.1998 05:21 </t>
  </si>
  <si>
    <t> -0.0005 </t>
  </si>
  <si>
    <t>IBVS 4737 </t>
  </si>
  <si>
    <t>2451474.7295 </t>
  </si>
  <si>
    <t> 23.10.1999 05:30 </t>
  </si>
  <si>
    <t> 0.0007 </t>
  </si>
  <si>
    <t>IBVS 5067 </t>
  </si>
  <si>
    <t>2451607.7921 </t>
  </si>
  <si>
    <t> 04.03.2000 07:00 </t>
  </si>
  <si>
    <t> 0.0008 </t>
  </si>
  <si>
    <t> R.H.Nelson </t>
  </si>
  <si>
    <t>IBVS 5040 </t>
  </si>
  <si>
    <t>2452528.9070 </t>
  </si>
  <si>
    <t> 11.09.2002 09:46 </t>
  </si>
  <si>
    <t> -0.0014 </t>
  </si>
  <si>
    <t> R.Nelson </t>
  </si>
  <si>
    <t>IBVS 5371 </t>
  </si>
  <si>
    <t>2452658.5464 </t>
  </si>
  <si>
    <t> 19.01.2003 01:06 </t>
  </si>
  <si>
    <t> -0.0007 </t>
  </si>
  <si>
    <t> BBS 129 </t>
  </si>
  <si>
    <t>2453386.3430 </t>
  </si>
  <si>
    <t> 15.01.2005 20:13 </t>
  </si>
  <si>
    <t> -0.0003 </t>
  </si>
  <si>
    <t>-I</t>
  </si>
  <si>
    <t> F.Walter </t>
  </si>
  <si>
    <t>BAVM 173 </t>
  </si>
  <si>
    <t>2453434.1063 </t>
  </si>
  <si>
    <t> 04.03.2005 14:33 </t>
  </si>
  <si>
    <t>654</t>
  </si>
  <si>
    <t> 0.0014 </t>
  </si>
  <si>
    <t> C.-H.Kim et al. </t>
  </si>
  <si>
    <t>IBVS 5694 </t>
  </si>
  <si>
    <t>2453760.46269 </t>
  </si>
  <si>
    <t> 24.01.2006 23:06 </t>
  </si>
  <si>
    <t>797.5</t>
  </si>
  <si>
    <t> -0.00110 </t>
  </si>
  <si>
    <t>C </t>
  </si>
  <si>
    <t> P.Svoboda </t>
  </si>
  <si>
    <t>OEJV 0074 </t>
  </si>
  <si>
    <t>2453760.46339 </t>
  </si>
  <si>
    <t> 24.01.2006 23:07 </t>
  </si>
  <si>
    <t> -0.00040 </t>
  </si>
  <si>
    <t>2453760.46408 </t>
  </si>
  <si>
    <t> 24.01.2006 23:08 </t>
  </si>
  <si>
    <t> 0.00029 </t>
  </si>
  <si>
    <t>R</t>
  </si>
  <si>
    <t>2454513.2774 </t>
  </si>
  <si>
    <t> 16.02.2008 18:39 </t>
  </si>
  <si>
    <t>1128.5</t>
  </si>
  <si>
    <t> -0.0006 </t>
  </si>
  <si>
    <t> S.Poddaný </t>
  </si>
  <si>
    <t>OEJV 0094 </t>
  </si>
  <si>
    <t>2454774.8304 </t>
  </si>
  <si>
    <t> 04.11.2008 07:55 </t>
  </si>
  <si>
    <t>1243.5</t>
  </si>
  <si>
    <t> 0.0006 </t>
  </si>
  <si>
    <t>IBVS 5871 </t>
  </si>
  <si>
    <t>2454839.664 </t>
  </si>
  <si>
    <t> 08.01.2009 03:56 </t>
  </si>
  <si>
    <t>1272</t>
  </si>
  <si>
    <t>IBVS 5894 </t>
  </si>
  <si>
    <t>2455200.1340 </t>
  </si>
  <si>
    <t> 03.01.2010 15:12 </t>
  </si>
  <si>
    <t>1430.5</t>
  </si>
  <si>
    <t> -0.0017 </t>
  </si>
  <si>
    <t>Rc</t>
  </si>
  <si>
    <t> K.Shiokawa </t>
  </si>
  <si>
    <t>VSB 51 </t>
  </si>
  <si>
    <t>2455544.7137 </t>
  </si>
  <si>
    <t> 14.12.2010 05:07 </t>
  </si>
  <si>
    <t>1582</t>
  </si>
  <si>
    <t>IBVS 5960 </t>
  </si>
  <si>
    <t>2455850.60234 </t>
  </si>
  <si>
    <t> 16.10.2011 02:27 </t>
  </si>
  <si>
    <t>1716.5</t>
  </si>
  <si>
    <t> -0.00125 </t>
  </si>
  <si>
    <t> H.Ku?akova </t>
  </si>
  <si>
    <t>OEJV 0160 </t>
  </si>
  <si>
    <t>2455867.67334 </t>
  </si>
  <si>
    <t> 02.11.2011 04:09 </t>
  </si>
  <si>
    <t>1724</t>
  </si>
  <si>
    <t> -0.00025 </t>
  </si>
  <si>
    <t> K.Ho?kova </t>
  </si>
  <si>
    <t>2455933.6275 </t>
  </si>
  <si>
    <t> 07.01.2012 03:03 </t>
  </si>
  <si>
    <t>1753</t>
  </si>
  <si>
    <t> -0.0026 </t>
  </si>
  <si>
    <t>IBVS 6011 </t>
  </si>
  <si>
    <t>2456220.1997 </t>
  </si>
  <si>
    <t> 19.10.2012 16:47 </t>
  </si>
  <si>
    <t>1879</t>
  </si>
  <si>
    <t>VSB 55 </t>
  </si>
  <si>
    <t>2456634.1337 </t>
  </si>
  <si>
    <t> 07.12.2013 15:12 </t>
  </si>
  <si>
    <t>2061</t>
  </si>
  <si>
    <t> H.Itoh </t>
  </si>
  <si>
    <t>VSB 56 </t>
  </si>
  <si>
    <t>2456727.3836 </t>
  </si>
  <si>
    <t> 10.03.2014 21:12 </t>
  </si>
  <si>
    <t>2102</t>
  </si>
  <si>
    <t>BAVM 238 </t>
  </si>
  <si>
    <t>2456943.4469 </t>
  </si>
  <si>
    <t> 12.10.2014 22:43 </t>
  </si>
  <si>
    <t>BAVM 239 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</si>
  <si>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</si>
  <si>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</si>
  <si>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</si>
  <si>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</si>
  <si>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</si>
  <si>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</si>
  <si>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</si>
  <si>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OEJV 0094</t>
  </si>
  <si>
    <t>Start of prim. fit (row #)</t>
  </si>
  <si>
    <t>Start of sec. fit (row #)</t>
  </si>
  <si>
    <t>IBVS 6202</t>
  </si>
  <si>
    <t>OEJV 0179</t>
  </si>
  <si>
    <t>IBVS 6230</t>
  </si>
  <si>
    <t>VSB-64</t>
  </si>
  <si>
    <t>OEV</t>
  </si>
  <si>
    <t>OEJV 0211</t>
  </si>
  <si>
    <t>RHN 2021</t>
  </si>
  <si>
    <t>VSB, 91</t>
  </si>
  <si>
    <t>JBAV, 60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</si>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</sst>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4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11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>
      <alignment vertical="top"/>
    </xf>
    <xf numFmtId="0" fontId="0" fillId="0" borderId="0" xfId="0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quotePrefix="1" applyFont="1" applyAlignment="1"/>
    <xf numFmtId="0" fontId="0" fillId="0" borderId="0" xfId="0" quotePrefix="1" applyAlignment="1"/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5" xfId="0" applyFont="1" applyBorder="1" applyAlignment="1"/>
    <xf numFmtId="0" fontId="14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5" fillId="0" borderId="0" xfId="0" applyFont="1" applyAlignment="1"/>
    <xf numFmtId="0" fontId="7" fillId="24" borderId="0" xfId="28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6" fillId="0" borderId="0" xfId="0" applyFont="1" applyAlignment="1"/>
    <xf numFmtId="0" fontId="7" fillId="0" borderId="10" xfId="0" applyFont="1" applyBorder="1" applyAlignment="1">
      <alignment horizontal="left"/>
    </xf>
    <xf numFmtId="0" fontId="14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8" fillId="0" borderId="0" xfId="39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5" borderId="19" xfId="0" applyFont="1" applyFill="1" applyBorder="1" applyAlignment="1">
      <alignment horizontal="left" vertical="top" wrapText="1" indent="1"/>
    </xf>
    <xf numFmtId="0" fontId="5" fillId="25" borderId="19" xfId="0" applyFont="1" applyFill="1" applyBorder="1" applyAlignment="1">
      <alignment horizontal="center" vertical="top" wrapText="1"/>
    </xf>
    <xf numFmtId="0" fontId="5" fillId="25" borderId="19" xfId="0" applyFont="1" applyFill="1" applyBorder="1" applyAlignment="1">
      <alignment horizontal="right" vertical="top" wrapText="1"/>
    </xf>
    <xf numFmtId="0" fontId="18" fillId="25" borderId="19" xfId="39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>
      <alignment vertical="top"/>
    </xf>
    <xf numFmtId="0" fontId="20" fillId="0" borderId="0" xfId="0" applyFont="1" applyAlignment="1"/>
    <xf numFmtId="0" fontId="21" fillId="0" borderId="0" xfId="0" applyFont="1" applyAlignment="1"/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>
      <alignment vertical="top"/>
    </xf>
    <xf numFmtId="0" fontId="13" fillId="0" borderId="0" xfId="0" applyFont="1">
      <alignment vertical="top"/>
    </xf>
    <xf numFmtId="22" fontId="12" fillId="0" borderId="0" xfId="0" applyNumberFormat="1" applyFont="1">
      <alignment vertical="top"/>
    </xf>
    <xf numFmtId="0" fontId="0" fillId="0" borderId="5" xfId="0" applyBorder="1" applyAlignment="1"/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37" fillId="0" borderId="0" xfId="43" applyFont="1" applyAlignment="1">
      <alignment wrapText="1"/>
    </xf>
    <xf numFmtId="0" fontId="37" fillId="0" borderId="0" xfId="43" applyFont="1" applyAlignment="1">
      <alignment horizontal="center" wrapText="1"/>
    </xf>
    <xf numFmtId="0" fontId="37" fillId="0" borderId="0" xfId="43" applyFont="1" applyAlignment="1">
      <alignment horizontal="left" wrapText="1"/>
    </xf>
    <xf numFmtId="0" fontId="37" fillId="0" borderId="0" xfId="44" applyFont="1"/>
    <xf numFmtId="0" fontId="37" fillId="0" borderId="0" xfId="44" applyFont="1" applyAlignment="1">
      <alignment horizontal="center"/>
    </xf>
    <xf numFmtId="0" fontId="37" fillId="0" borderId="0" xfId="44" applyFont="1" applyAlignment="1">
      <alignment horizontal="left"/>
    </xf>
    <xf numFmtId="0" fontId="38" fillId="0" borderId="0" xfId="43" applyFont="1" applyAlignment="1">
      <alignment horizontal="left" vertical="center" wrapText="1"/>
    </xf>
    <xf numFmtId="0" fontId="38" fillId="0" borderId="0" xfId="43" applyFont="1" applyAlignment="1">
      <alignment horizontal="center" vertical="center" wrapText="1"/>
    </xf>
    <xf numFmtId="0" fontId="38" fillId="0" borderId="0" xfId="43" applyFont="1" applyAlignment="1">
      <alignment horizontal="left" wrapText="1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165" fontId="38" fillId="0" borderId="0" xfId="0" applyNumberFormat="1" applyFont="1" applyAlignment="1">
      <alignment horizontal="left" vertical="top"/>
    </xf>
    <xf numFmtId="0" fontId="38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 vertical="top"/>
    </xf>
    <xf numFmtId="14" fontId="12" fillId="0" borderId="0" xfId="0" applyNumberFormat="1" applyFont="1" applyAlignment="1"/>
    <xf numFmtId="0" fontId="12" fillId="0" borderId="0" xfId="0" applyFont="1" applyAlignment="1">
      <alignment horizontal="left"/>
    </xf>
    <xf numFmtId="0" fontId="39" fillId="0" borderId="0" xfId="43" applyFont="1"/>
    <xf numFmtId="0" fontId="39" fillId="0" borderId="0" xfId="43" applyFont="1" applyAlignment="1">
      <alignment horizontal="center"/>
    </xf>
    <xf numFmtId="0" fontId="39" fillId="0" borderId="0" xfId="43" applyFont="1" applyAlignment="1">
      <alignment horizontal="left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66" fontId="40" fillId="0" borderId="0" xfId="0" applyNumberFormat="1" applyFont="1" applyAlignment="1">
      <alignment vertical="center" wrapText="1"/>
    </xf>
    <xf numFmtId="0" fontId="40" fillId="0" borderId="0" xfId="0" applyFont="1" applyAlignment="1" applyProtection="1">
      <alignment horizontal="left"/>
      <protection locked="0"/>
    </xf>
    <xf numFmtId="0" fontId="40" fillId="0" borderId="0" xfId="0" applyFont="1" applyAlignment="1" applyProtection="1">
      <alignment horizontal="center"/>
      <protection locked="0"/>
    </xf>
    <xf numFmtId="166" fontId="40" fillId="0" borderId="0" xfId="0" applyNumberFormat="1" applyFont="1" applyAlignment="1" applyProtection="1">
      <alignment vertical="center" wrapText="1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 xr:uid="{00000000-0005-0000-0000-00002B000000}"/>
    <cellStyle name="Normal_A_1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- Prim. O-C Diagr.</a:t>
            </a:r>
          </a:p>
        </c:rich>
      </c:tx>
      <c:layout>
        <c:manualLayout>
          <c:xMode val="edge"/>
          <c:yMode val="edge"/>
          <c:x val="0.28482350309121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56757524969875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Active!$R$21:$R$921</c:f>
              <c:numCache>
                <c:formatCode>General</c:formatCode>
                <c:ptCount val="901"/>
                <c:pt idx="2">
                  <c:v>-0.38928900000246358</c:v>
                </c:pt>
                <c:pt idx="24">
                  <c:v>-1.900000061141327E-4</c:v>
                </c:pt>
                <c:pt idx="34">
                  <c:v>0</c:v>
                </c:pt>
                <c:pt idx="35">
                  <c:v>-4.6060000022407621E-3</c:v>
                </c:pt>
                <c:pt idx="36">
                  <c:v>8.8250000044354238E-3</c:v>
                </c:pt>
                <c:pt idx="38">
                  <c:v>1.737999999022577E-3</c:v>
                </c:pt>
                <c:pt idx="39">
                  <c:v>1.0636999999405816E-2</c:v>
                </c:pt>
                <c:pt idx="40">
                  <c:v>-1.3999999937368557E-3</c:v>
                </c:pt>
                <c:pt idx="42">
                  <c:v>2.0731999997224193E-2</c:v>
                </c:pt>
                <c:pt idx="47">
                  <c:v>2.2400000307243317E-4</c:v>
                </c:pt>
                <c:pt idx="49">
                  <c:v>1.8699999782256782E-4</c:v>
                </c:pt>
                <c:pt idx="51">
                  <c:v>-9.1150000007473864E-3</c:v>
                </c:pt>
                <c:pt idx="55">
                  <c:v>-1.8767000001389533E-2</c:v>
                </c:pt>
                <c:pt idx="59">
                  <c:v>-1.5288000002328772E-2</c:v>
                </c:pt>
                <c:pt idx="60">
                  <c:v>-1.5288000002328772E-2</c:v>
                </c:pt>
                <c:pt idx="61">
                  <c:v>-1.4988000002631452E-2</c:v>
                </c:pt>
                <c:pt idx="67">
                  <c:v>-1.2742000006255694E-2</c:v>
                </c:pt>
                <c:pt idx="68">
                  <c:v>-1.2742000006255694E-2</c:v>
                </c:pt>
                <c:pt idx="69">
                  <c:v>-1.6799999997601844E-2</c:v>
                </c:pt>
                <c:pt idx="70">
                  <c:v>-1.6799999997601844E-2</c:v>
                </c:pt>
                <c:pt idx="71">
                  <c:v>-1.6867999998794403E-2</c:v>
                </c:pt>
                <c:pt idx="72">
                  <c:v>-1.6867999998794403E-2</c:v>
                </c:pt>
                <c:pt idx="73">
                  <c:v>-1.9336999997904059E-2</c:v>
                </c:pt>
                <c:pt idx="74">
                  <c:v>-1.9336999997904059E-2</c:v>
                </c:pt>
                <c:pt idx="75">
                  <c:v>-1.7975999995542224E-2</c:v>
                </c:pt>
                <c:pt idx="77">
                  <c:v>-1.7412000001058914E-2</c:v>
                </c:pt>
                <c:pt idx="79">
                  <c:v>-1.9030000003112946E-2</c:v>
                </c:pt>
                <c:pt idx="81">
                  <c:v>-1.8646999997145031E-2</c:v>
                </c:pt>
                <c:pt idx="82">
                  <c:v>-1.8695000006118789E-2</c:v>
                </c:pt>
                <c:pt idx="84">
                  <c:v>-2.1146999999473337E-2</c:v>
                </c:pt>
                <c:pt idx="86">
                  <c:v>-2.0665999996708706E-2</c:v>
                </c:pt>
                <c:pt idx="87">
                  <c:v>-2.1505999997316394E-2</c:v>
                </c:pt>
                <c:pt idx="88">
                  <c:v>-1.9912999996449798E-2</c:v>
                </c:pt>
                <c:pt idx="96">
                  <c:v>-2.1018999999796506E-2</c:v>
                </c:pt>
                <c:pt idx="98">
                  <c:v>-2.5088999995205086E-2</c:v>
                </c:pt>
                <c:pt idx="100">
                  <c:v>-2.5562999995599966E-2</c:v>
                </c:pt>
                <c:pt idx="101">
                  <c:v>-2.5562999995599966E-2</c:v>
                </c:pt>
                <c:pt idx="102">
                  <c:v>-2.8045999992173165E-2</c:v>
                </c:pt>
                <c:pt idx="103">
                  <c:v>-2.6087999998708256E-2</c:v>
                </c:pt>
                <c:pt idx="104">
                  <c:v>-2.6881999998295214E-2</c:v>
                </c:pt>
                <c:pt idx="105">
                  <c:v>-2.6029000000562519E-2</c:v>
                </c:pt>
                <c:pt idx="106">
                  <c:v>-2.7593999991950113E-2</c:v>
                </c:pt>
                <c:pt idx="107">
                  <c:v>-2.8776000006473623E-2</c:v>
                </c:pt>
                <c:pt idx="108">
                  <c:v>-2.8526000001875218E-2</c:v>
                </c:pt>
                <c:pt idx="111">
                  <c:v>-2.915499999653548E-2</c:v>
                </c:pt>
                <c:pt idx="113">
                  <c:v>-2.4344999997993E-2</c:v>
                </c:pt>
                <c:pt idx="114">
                  <c:v>-2.9597000000649132E-2</c:v>
                </c:pt>
                <c:pt idx="115">
                  <c:v>-3.5857999995641876E-2</c:v>
                </c:pt>
                <c:pt idx="118">
                  <c:v>-3.2277000005706213E-2</c:v>
                </c:pt>
                <c:pt idx="119">
                  <c:v>-3.1974999772501178E-2</c:v>
                </c:pt>
                <c:pt idx="120">
                  <c:v>-3.2378999996581115E-2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6A-409A-AD86-4DB712F3F15D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4.6657463878276371E-2</c:v>
                </c:pt>
                <c:pt idx="1">
                  <c:v>2.7930367432988903E-2</c:v>
                </c:pt>
                <c:pt idx="2">
                  <c:v>2.7902642543592621E-2</c:v>
                </c:pt>
                <c:pt idx="3">
                  <c:v>2.1137769530900234E-2</c:v>
                </c:pt>
                <c:pt idx="4">
                  <c:v>2.1058860230310821E-2</c:v>
                </c:pt>
                <c:pt idx="5">
                  <c:v>2.0967154826923125E-2</c:v>
                </c:pt>
                <c:pt idx="6">
                  <c:v>2.0666446411163469E-2</c:v>
                </c:pt>
                <c:pt idx="7">
                  <c:v>2.0574741007775774E-2</c:v>
                </c:pt>
                <c:pt idx="8">
                  <c:v>1.0376247077544061E-2</c:v>
                </c:pt>
                <c:pt idx="9">
                  <c:v>9.7065843644339074E-3</c:v>
                </c:pt>
                <c:pt idx="10">
                  <c:v>8.9473489317357692E-3</c:v>
                </c:pt>
                <c:pt idx="11">
                  <c:v>8.277686218625617E-3</c:v>
                </c:pt>
                <c:pt idx="12">
                  <c:v>8.1092041984482215E-3</c:v>
                </c:pt>
                <c:pt idx="13">
                  <c:v>7.6698713357071634E-3</c:v>
                </c:pt>
                <c:pt idx="14">
                  <c:v>7.6549425491091666E-3</c:v>
                </c:pt>
                <c:pt idx="15">
                  <c:v>7.6080235055154613E-3</c:v>
                </c:pt>
                <c:pt idx="16">
                  <c:v>7.5930947189174645E-3</c:v>
                </c:pt>
                <c:pt idx="17">
                  <c:v>7.5930947189174645E-3</c:v>
                </c:pt>
                <c:pt idx="18">
                  <c:v>6.8935744326113161E-3</c:v>
                </c:pt>
                <c:pt idx="19">
                  <c:v>6.6013967520505163E-3</c:v>
                </c:pt>
                <c:pt idx="20">
                  <c:v>6.2878922334925775E-3</c:v>
                </c:pt>
                <c:pt idx="21">
                  <c:v>6.1023487429174711E-3</c:v>
                </c:pt>
                <c:pt idx="22">
                  <c:v>5.96372429593607E-3</c:v>
                </c:pt>
                <c:pt idx="23">
                  <c:v>4.856861403884573E-3</c:v>
                </c:pt>
                <c:pt idx="24">
                  <c:v>4.856861403884573E-3</c:v>
                </c:pt>
                <c:pt idx="25">
                  <c:v>4.5028358931320711E-3</c:v>
                </c:pt>
                <c:pt idx="26">
                  <c:v>4.4708456361363634E-3</c:v>
                </c:pt>
                <c:pt idx="27">
                  <c:v>3.8502346504196276E-3</c:v>
                </c:pt>
                <c:pt idx="28">
                  <c:v>3.6135067486513885E-3</c:v>
                </c:pt>
                <c:pt idx="29">
                  <c:v>3.6007106458531054E-3</c:v>
                </c:pt>
                <c:pt idx="30">
                  <c:v>3.4578208312722762E-3</c:v>
                </c:pt>
                <c:pt idx="31">
                  <c:v>3.4578208312722762E-3</c:v>
                </c:pt>
                <c:pt idx="32">
                  <c:v>3.1976334077071841E-3</c:v>
                </c:pt>
                <c:pt idx="33">
                  <c:v>3.0227533361306472E-3</c:v>
                </c:pt>
                <c:pt idx="34">
                  <c:v>3.0227533361306472E-3</c:v>
                </c:pt>
                <c:pt idx="35">
                  <c:v>2.9459767193409478E-3</c:v>
                </c:pt>
                <c:pt idx="36">
                  <c:v>2.9161191461449538E-3</c:v>
                </c:pt>
                <c:pt idx="37">
                  <c:v>2.7732293315641246E-3</c:v>
                </c:pt>
                <c:pt idx="38">
                  <c:v>2.2293949626370885E-3</c:v>
                </c:pt>
                <c:pt idx="39">
                  <c:v>2.2165988598388054E-3</c:v>
                </c:pt>
                <c:pt idx="40">
                  <c:v>2.1696798162451E-3</c:v>
                </c:pt>
                <c:pt idx="41">
                  <c:v>1.3613926561535446E-3</c:v>
                </c:pt>
                <c:pt idx="42">
                  <c:v>1.2995448259618425E-3</c:v>
                </c:pt>
                <c:pt idx="43">
                  <c:v>1.1438589085827301E-3</c:v>
                </c:pt>
                <c:pt idx="44">
                  <c:v>9.5618273420791005E-4</c:v>
                </c:pt>
                <c:pt idx="45">
                  <c:v>7.983641330290836E-4</c:v>
                </c:pt>
                <c:pt idx="46">
                  <c:v>7.983641330290836E-4</c:v>
                </c:pt>
                <c:pt idx="47">
                  <c:v>7.7063924363280321E-4</c:v>
                </c:pt>
                <c:pt idx="48">
                  <c:v>7.3225093523795375E-4</c:v>
                </c:pt>
                <c:pt idx="49">
                  <c:v>7.2372020003909831E-4</c:v>
                </c:pt>
                <c:pt idx="50">
                  <c:v>3.9741957868287677E-4</c:v>
                </c:pt>
                <c:pt idx="51">
                  <c:v>-5.8148228538578827E-4</c:v>
                </c:pt>
                <c:pt idx="52">
                  <c:v>-7.6702577596089467E-4</c:v>
                </c:pt>
                <c:pt idx="53">
                  <c:v>-5.6807292505016444E-3</c:v>
                </c:pt>
                <c:pt idx="54">
                  <c:v>-5.6807292505016444E-3</c:v>
                </c:pt>
                <c:pt idx="55">
                  <c:v>-6.365320750209796E-3</c:v>
                </c:pt>
                <c:pt idx="56">
                  <c:v>-8.8968164204701571E-3</c:v>
                </c:pt>
                <c:pt idx="57">
                  <c:v>-1.3110999608704758E-2</c:v>
                </c:pt>
                <c:pt idx="58">
                  <c:v>-1.3110999608704758E-2</c:v>
                </c:pt>
                <c:pt idx="59">
                  <c:v>-1.4311700587943666E-2</c:v>
                </c:pt>
                <c:pt idx="60">
                  <c:v>-1.4311700587943666E-2</c:v>
                </c:pt>
                <c:pt idx="61">
                  <c:v>-1.4311700587943666E-2</c:v>
                </c:pt>
                <c:pt idx="62">
                  <c:v>-1.451857091651591E-2</c:v>
                </c:pt>
                <c:pt idx="63">
                  <c:v>-1.5614770389568839E-2</c:v>
                </c:pt>
                <c:pt idx="64">
                  <c:v>-1.5614770389568839E-2</c:v>
                </c:pt>
                <c:pt idx="65">
                  <c:v>-1.6267371632281282E-2</c:v>
                </c:pt>
                <c:pt idx="66">
                  <c:v>-1.6267371632281282E-2</c:v>
                </c:pt>
                <c:pt idx="67">
                  <c:v>-1.6282300418879278E-2</c:v>
                </c:pt>
                <c:pt idx="68">
                  <c:v>-1.6282300418879278E-2</c:v>
                </c:pt>
                <c:pt idx="69">
                  <c:v>-1.659793762123693E-2</c:v>
                </c:pt>
                <c:pt idx="70">
                  <c:v>-1.659793762123693E-2</c:v>
                </c:pt>
                <c:pt idx="71">
                  <c:v>-1.6614999091634643E-2</c:v>
                </c:pt>
                <c:pt idx="72">
                  <c:v>-1.6614999091634643E-2</c:v>
                </c:pt>
                <c:pt idx="73">
                  <c:v>-1.6644856664830638E-2</c:v>
                </c:pt>
                <c:pt idx="74">
                  <c:v>-1.6644856664830638E-2</c:v>
                </c:pt>
                <c:pt idx="75">
                  <c:v>-1.7143904673963681E-2</c:v>
                </c:pt>
                <c:pt idx="76">
                  <c:v>-1.7781577130078129E-2</c:v>
                </c:pt>
                <c:pt idx="77">
                  <c:v>-1.803110113464465E-2</c:v>
                </c:pt>
                <c:pt idx="78">
                  <c:v>-1.8515220357179698E-2</c:v>
                </c:pt>
                <c:pt idx="79">
                  <c:v>-1.8602660392967967E-2</c:v>
                </c:pt>
                <c:pt idx="80">
                  <c:v>-1.860479307676768E-2</c:v>
                </c:pt>
                <c:pt idx="81">
                  <c:v>-1.8606925760567394E-2</c:v>
                </c:pt>
                <c:pt idx="82">
                  <c:v>-1.8666640906959381E-2</c:v>
                </c:pt>
                <c:pt idx="83">
                  <c:v>-1.8728488737151085E-2</c:v>
                </c:pt>
                <c:pt idx="84">
                  <c:v>-1.9758575012412884E-2</c:v>
                </c:pt>
                <c:pt idx="85">
                  <c:v>-1.9980374127583123E-2</c:v>
                </c:pt>
                <c:pt idx="86">
                  <c:v>-2.0001700965580262E-2</c:v>
                </c:pt>
                <c:pt idx="87">
                  <c:v>-2.1366618597397139E-2</c:v>
                </c:pt>
                <c:pt idx="88">
                  <c:v>-2.1456191316985122E-2</c:v>
                </c:pt>
                <c:pt idx="89">
                  <c:v>-2.2068271567503E-2</c:v>
                </c:pt>
                <c:pt idx="90">
                  <c:v>-2.2068271567503E-2</c:v>
                </c:pt>
                <c:pt idx="91">
                  <c:v>-2.2068271567503E-2</c:v>
                </c:pt>
                <c:pt idx="92">
                  <c:v>-2.2068271567503E-2</c:v>
                </c:pt>
                <c:pt idx="93">
                  <c:v>-2.3480108242913581E-2</c:v>
                </c:pt>
                <c:pt idx="94">
                  <c:v>-2.3480108242913581E-2</c:v>
                </c:pt>
                <c:pt idx="95">
                  <c:v>-2.3970625516847772E-2</c:v>
                </c:pt>
                <c:pt idx="96">
                  <c:v>-2.4092188493431459E-2</c:v>
                </c:pt>
                <c:pt idx="97">
                  <c:v>-2.4768249257940758E-2</c:v>
                </c:pt>
                <c:pt idx="98">
                  <c:v>-2.5414452449254058E-2</c:v>
                </c:pt>
                <c:pt idx="99">
                  <c:v>-2.5988144391377088E-2</c:v>
                </c:pt>
                <c:pt idx="100">
                  <c:v>-2.6020134648372797E-2</c:v>
                </c:pt>
                <c:pt idx="101">
                  <c:v>-2.6020134648372797E-2</c:v>
                </c:pt>
                <c:pt idx="102">
                  <c:v>-2.6143830308756201E-2</c:v>
                </c:pt>
                <c:pt idx="103">
                  <c:v>-2.6681266626284096E-2</c:v>
                </c:pt>
                <c:pt idx="104">
                  <c:v>-2.7457563529379943E-2</c:v>
                </c:pt>
                <c:pt idx="105">
                  <c:v>-2.7632443600956479E-2</c:v>
                </c:pt>
                <c:pt idx="106">
                  <c:v>-2.8037653522902117E-2</c:v>
                </c:pt>
                <c:pt idx="107">
                  <c:v>-2.8660397192418564E-2</c:v>
                </c:pt>
                <c:pt idx="108">
                  <c:v>-2.8873665572389948E-2</c:v>
                </c:pt>
                <c:pt idx="109">
                  <c:v>-2.8875798256189668E-2</c:v>
                </c:pt>
                <c:pt idx="110">
                  <c:v>-2.882461384499653E-2</c:v>
                </c:pt>
                <c:pt idx="111">
                  <c:v>-2.9585981961494381E-2</c:v>
                </c:pt>
                <c:pt idx="112">
                  <c:v>-2.8939778770181078E-2</c:v>
                </c:pt>
                <c:pt idx="113">
                  <c:v>-2.4851423926129598E-2</c:v>
                </c:pt>
                <c:pt idx="114">
                  <c:v>-3.0208725631010833E-2</c:v>
                </c:pt>
                <c:pt idx="115">
                  <c:v>-3.2358470901122413E-2</c:v>
                </c:pt>
                <c:pt idx="116">
                  <c:v>-3.019806221201226E-2</c:v>
                </c:pt>
                <c:pt idx="117">
                  <c:v>-3.0232185152807685E-2</c:v>
                </c:pt>
                <c:pt idx="118">
                  <c:v>-3.2938560894644579E-2</c:v>
                </c:pt>
                <c:pt idx="119">
                  <c:v>-3.2912968689048014E-2</c:v>
                </c:pt>
                <c:pt idx="120">
                  <c:v>-3.2964153100241152E-2</c:v>
                </c:pt>
                <c:pt idx="121">
                  <c:v>-3.3115573650020831E-2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6A-409A-AD86-4DB712F3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918584"/>
        <c:axId val="1"/>
      </c:scatterChart>
      <c:valAx>
        <c:axId val="71991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08960444393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918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748484402027707"/>
          <c:y val="0.92073298764483702"/>
          <c:w val="0.291060509328225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- Sec. O-C Diagr.</a:t>
            </a:r>
          </a:p>
        </c:rich>
      </c:tx>
      <c:layout>
        <c:manualLayout>
          <c:xMode val="edge"/>
          <c:yMode val="edge"/>
          <c:x val="0.29387776527934006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6122524835105265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Active!$S$21:$S$921</c:f>
              <c:numCache>
                <c:formatCode>General</c:formatCode>
                <c:ptCount val="901"/>
                <c:pt idx="1">
                  <c:v>1.6096499995910563E-2</c:v>
                </c:pt>
                <c:pt idx="4">
                  <c:v>8.5949999993317761E-4</c:v>
                </c:pt>
                <c:pt idx="6">
                  <c:v>-2.7904499998840038E-2</c:v>
                </c:pt>
                <c:pt idx="12">
                  <c:v>2.5647499998740386E-2</c:v>
                </c:pt>
                <c:pt idx="13">
                  <c:v>-4.9153500003740191E-2</c:v>
                </c:pt>
                <c:pt idx="16">
                  <c:v>-8.0759500000567641E-2</c:v>
                </c:pt>
                <c:pt idx="17">
                  <c:v>1.9240500005253125E-2</c:v>
                </c:pt>
                <c:pt idx="18">
                  <c:v>5.2499999583233148E-5</c:v>
                </c:pt>
                <c:pt idx="20">
                  <c:v>2.9385000016191043E-3</c:v>
                </c:pt>
                <c:pt idx="22">
                  <c:v>-3.3953500002098735E-2</c:v>
                </c:pt>
                <c:pt idx="26">
                  <c:v>-4.5403500000247732E-2</c:v>
                </c:pt>
                <c:pt idx="28">
                  <c:v>-4.1705000039655715E-3</c:v>
                </c:pt>
                <c:pt idx="29">
                  <c:v>1.7284999994444661E-3</c:v>
                </c:pt>
                <c:pt idx="37">
                  <c:v>-3.2469499994476791E-2</c:v>
                </c:pt>
                <c:pt idx="41">
                  <c:v>-1.1946500002522953E-2</c:v>
                </c:pt>
                <c:pt idx="43">
                  <c:v>-2.2663499999907799E-2</c:v>
                </c:pt>
                <c:pt idx="44">
                  <c:v>-8.8115000035031699E-3</c:v>
                </c:pt>
                <c:pt idx="45">
                  <c:v>-7.0390499997301959E-2</c:v>
                </c:pt>
                <c:pt idx="46">
                  <c:v>-4.3390500002715271E-2</c:v>
                </c:pt>
                <c:pt idx="50">
                  <c:v>-8.8885000004665926E-3</c:v>
                </c:pt>
                <c:pt idx="52">
                  <c:v>-2.1079500002088025E-2</c:v>
                </c:pt>
                <c:pt idx="53">
                  <c:v>-3.2863499996892642E-2</c:v>
                </c:pt>
                <c:pt idx="54">
                  <c:v>-1.3863499996659812E-2</c:v>
                </c:pt>
                <c:pt idx="56">
                  <c:v>-1.9581499997002538E-2</c:v>
                </c:pt>
                <c:pt idx="57">
                  <c:v>-2.5977500001317821E-2</c:v>
                </c:pt>
                <c:pt idx="58">
                  <c:v>-2.4577500000305008E-2</c:v>
                </c:pt>
                <c:pt idx="63">
                  <c:v>-2.8606499996385537E-2</c:v>
                </c:pt>
                <c:pt idx="64">
                  <c:v>-2.8606499996385537E-2</c:v>
                </c:pt>
                <c:pt idx="65">
                  <c:v>-2.4457499996060506E-2</c:v>
                </c:pt>
                <c:pt idx="66">
                  <c:v>-2.4457499996060506E-2</c:v>
                </c:pt>
                <c:pt idx="76">
                  <c:v>-2.954249999311287E-2</c:v>
                </c:pt>
                <c:pt idx="78">
                  <c:v>-3.1086499999219086E-2</c:v>
                </c:pt>
                <c:pt idx="80">
                  <c:v>-3.1353499995020684E-2</c:v>
                </c:pt>
                <c:pt idx="83">
                  <c:v>-3.0616499992902391E-2</c:v>
                </c:pt>
                <c:pt idx="89">
                  <c:v>-3.5187499997846317E-2</c:v>
                </c:pt>
                <c:pt idx="90">
                  <c:v>-3.4487500000977889E-2</c:v>
                </c:pt>
                <c:pt idx="91">
                  <c:v>-3.4487500000977889E-2</c:v>
                </c:pt>
                <c:pt idx="92">
                  <c:v>-3.3797500000218861E-2</c:v>
                </c:pt>
                <c:pt idx="93">
                  <c:v>-3.5954500002844725E-2</c:v>
                </c:pt>
                <c:pt idx="94">
                  <c:v>-3.5904500000469852E-2</c:v>
                </c:pt>
                <c:pt idx="95">
                  <c:v>-3.5159500002919231E-2</c:v>
                </c:pt>
                <c:pt idx="97">
                  <c:v>-3.8188500002434012E-2</c:v>
                </c:pt>
                <c:pt idx="99">
                  <c:v>-3.8810500002000481E-2</c:v>
                </c:pt>
                <c:pt idx="109">
                  <c:v>-4.6409499998844694E-2</c:v>
                </c:pt>
                <c:pt idx="110">
                  <c:v>-4.1955499997129664E-2</c:v>
                </c:pt>
                <c:pt idx="112">
                  <c:v>-3.9764499997545499E-2</c:v>
                </c:pt>
                <c:pt idx="116">
                  <c:v>-4.2789500119397417E-2</c:v>
                </c:pt>
                <c:pt idx="117">
                  <c:v>-4.3535499935387634E-2</c:v>
                </c:pt>
                <c:pt idx="121">
                  <c:v>-4.590749999624677E-2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54-4A48-9FCC-D65D4A27894B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4.446187910184593E-2</c:v>
                </c:pt>
                <c:pt idx="1">
                  <c:v>2.2995053074543616E-2</c:v>
                </c:pt>
                <c:pt idx="2">
                  <c:v>2.2963272099898936E-2</c:v>
                </c:pt>
                <c:pt idx="3">
                  <c:v>1.5208714286597154E-2</c:v>
                </c:pt>
                <c:pt idx="4">
                  <c:v>1.511826074337768E-2</c:v>
                </c:pt>
                <c:pt idx="5">
                  <c:v>1.5013139058014512E-2</c:v>
                </c:pt>
                <c:pt idx="6">
                  <c:v>1.4668437717637602E-2</c:v>
                </c:pt>
                <c:pt idx="7">
                  <c:v>1.4563316032274433E-2</c:v>
                </c:pt>
                <c:pt idx="8">
                  <c:v>2.8728067437469654E-3</c:v>
                </c:pt>
                <c:pt idx="9">
                  <c:v>2.1051739715600929E-3</c:v>
                </c:pt>
                <c:pt idx="10">
                  <c:v>1.2348642043673325E-3</c:v>
                </c:pt>
                <c:pt idx="11">
                  <c:v>4.6723143218046007E-4</c:v>
                </c:pt>
                <c:pt idx="12">
                  <c:v>2.7410089395510026E-4</c:v>
                </c:pt>
                <c:pt idx="13">
                  <c:v>-2.2950531964520491E-4</c:v>
                </c:pt>
                <c:pt idx="14">
                  <c:v>-2.4661815214618594E-4</c:v>
                </c:pt>
                <c:pt idx="15">
                  <c:v>-3.004013400064124E-4</c:v>
                </c:pt>
                <c:pt idx="16">
                  <c:v>-3.1751417250739343E-4</c:v>
                </c:pt>
                <c:pt idx="17">
                  <c:v>-3.1751417250739343E-4</c:v>
                </c:pt>
                <c:pt idx="18">
                  <c:v>-1.1193726096962288E-3</c:v>
                </c:pt>
                <c:pt idx="19">
                  <c:v>-1.4542951886440045E-3</c:v>
                </c:pt>
                <c:pt idx="20">
                  <c:v>-1.8136646711646104E-3</c:v>
                </c:pt>
                <c:pt idx="21">
                  <c:v>-2.0263527322482342E-3</c:v>
                </c:pt>
                <c:pt idx="22">
                  <c:v>-2.1852576054716315E-3</c:v>
                </c:pt>
                <c:pt idx="23">
                  <c:v>-3.4540519009015262E-3</c:v>
                </c:pt>
                <c:pt idx="24">
                  <c:v>-3.4540519009015262E-3</c:v>
                </c:pt>
                <c:pt idx="25">
                  <c:v>-3.8598705002105098E-3</c:v>
                </c:pt>
                <c:pt idx="26">
                  <c:v>-3.8965408555697552E-3</c:v>
                </c:pt>
                <c:pt idx="27">
                  <c:v>-4.6079457495391178E-3</c:v>
                </c:pt>
                <c:pt idx="28">
                  <c:v>-4.8793063791975344E-3</c:v>
                </c:pt>
                <c:pt idx="29">
                  <c:v>-4.8939745213412329E-3</c:v>
                </c:pt>
                <c:pt idx="30">
                  <c:v>-5.0577687752791957E-3</c:v>
                </c:pt>
                <c:pt idx="31">
                  <c:v>-5.0577687752791957E-3</c:v>
                </c:pt>
                <c:pt idx="32">
                  <c:v>-5.3560209988677259E-3</c:v>
                </c:pt>
                <c:pt idx="33">
                  <c:v>-5.556485608164935E-3</c:v>
                </c:pt>
                <c:pt idx="34">
                  <c:v>-5.556485608164935E-3</c:v>
                </c:pt>
                <c:pt idx="35">
                  <c:v>-5.6444944610271244E-3</c:v>
                </c:pt>
                <c:pt idx="36">
                  <c:v>-5.6787201260290864E-3</c:v>
                </c:pt>
                <c:pt idx="37">
                  <c:v>-5.8425143799670501E-3</c:v>
                </c:pt>
                <c:pt idx="38">
                  <c:v>-6.4659104210742233E-3</c:v>
                </c:pt>
                <c:pt idx="39">
                  <c:v>-6.4805785632179218E-3</c:v>
                </c:pt>
                <c:pt idx="40">
                  <c:v>-6.5343617510781483E-3</c:v>
                </c:pt>
                <c:pt idx="41">
                  <c:v>-7.4608993964884185E-3</c:v>
                </c:pt>
                <c:pt idx="42">
                  <c:v>-7.531795416849626E-3</c:v>
                </c:pt>
                <c:pt idx="43">
                  <c:v>-7.7102578129312881E-3</c:v>
                </c:pt>
                <c:pt idx="44">
                  <c:v>-7.925390564372194E-3</c:v>
                </c:pt>
                <c:pt idx="45">
                  <c:v>-8.1062976508111395E-3</c:v>
                </c:pt>
                <c:pt idx="46">
                  <c:v>-8.1062976508111395E-3</c:v>
                </c:pt>
                <c:pt idx="47">
                  <c:v>-8.1380786254558191E-3</c:v>
                </c:pt>
                <c:pt idx="48">
                  <c:v>-8.1820830518869129E-3</c:v>
                </c:pt>
                <c:pt idx="49">
                  <c:v>-8.1918618133160447E-3</c:v>
                </c:pt>
                <c:pt idx="50">
                  <c:v>-8.56589943798035E-3</c:v>
                </c:pt>
                <c:pt idx="51">
                  <c:v>-9.6880123119732625E-3</c:v>
                </c:pt>
                <c:pt idx="52">
                  <c:v>-9.9007003730568859E-3</c:v>
                </c:pt>
                <c:pt idx="53">
                  <c:v>-1.5533266956236995E-2</c:v>
                </c:pt>
                <c:pt idx="54">
                  <c:v>-1.5533266956236995E-2</c:v>
                </c:pt>
                <c:pt idx="55">
                  <c:v>-1.6318012560924848E-2</c:v>
                </c:pt>
                <c:pt idx="56">
                  <c:v>-1.921986001501981E-2</c:v>
                </c:pt>
                <c:pt idx="57">
                  <c:v>-2.4050568161011084E-2</c:v>
                </c:pt>
                <c:pt idx="58">
                  <c:v>-2.4050568161011084E-2</c:v>
                </c:pt>
                <c:pt idx="59">
                  <c:v>-2.5426928832161431E-2</c:v>
                </c:pt>
                <c:pt idx="60">
                  <c:v>-2.5426928832161431E-2</c:v>
                </c:pt>
                <c:pt idx="61">
                  <c:v>-2.5426928832161431E-2</c:v>
                </c:pt>
                <c:pt idx="62">
                  <c:v>-2.5664063796817887E-2</c:v>
                </c:pt>
                <c:pt idx="63">
                  <c:v>-2.6920634640461367E-2</c:v>
                </c:pt>
                <c:pt idx="64">
                  <c:v>-2.6920634640461367E-2</c:v>
                </c:pt>
                <c:pt idx="65">
                  <c:v>-2.7668709889789974E-2</c:v>
                </c:pt>
                <c:pt idx="66">
                  <c:v>-2.7668709889789974E-2</c:v>
                </c:pt>
                <c:pt idx="67">
                  <c:v>-2.7685822722290955E-2</c:v>
                </c:pt>
                <c:pt idx="68">
                  <c:v>-2.7685822722290955E-2</c:v>
                </c:pt>
                <c:pt idx="69">
                  <c:v>-2.8047636895168846E-2</c:v>
                </c:pt>
                <c:pt idx="70">
                  <c:v>-2.8047636895168846E-2</c:v>
                </c:pt>
                <c:pt idx="71">
                  <c:v>-2.806719441802711E-2</c:v>
                </c:pt>
                <c:pt idx="72">
                  <c:v>-2.806719441802711E-2</c:v>
                </c:pt>
                <c:pt idx="73">
                  <c:v>-2.8101420083029072E-2</c:v>
                </c:pt>
                <c:pt idx="74">
                  <c:v>-2.8101420083029072E-2</c:v>
                </c:pt>
                <c:pt idx="75">
                  <c:v>-2.86734776266333E-2</c:v>
                </c:pt>
                <c:pt idx="76">
                  <c:v>-2.940444004346093E-2</c:v>
                </c:pt>
                <c:pt idx="77">
                  <c:v>-2.9690468815263042E-2</c:v>
                </c:pt>
                <c:pt idx="78">
                  <c:v>-3.0245413526366293E-2</c:v>
                </c:pt>
                <c:pt idx="79">
                  <c:v>-3.0345645831014897E-2</c:v>
                </c:pt>
                <c:pt idx="80">
                  <c:v>-3.0348090521372179E-2</c:v>
                </c:pt>
                <c:pt idx="81">
                  <c:v>-3.0350535211729462E-2</c:v>
                </c:pt>
                <c:pt idx="82">
                  <c:v>-3.0418986541733386E-2</c:v>
                </c:pt>
                <c:pt idx="83">
                  <c:v>-3.0489882562094596E-2</c:v>
                </c:pt>
                <c:pt idx="84">
                  <c:v>-3.1670668004662297E-2</c:v>
                </c:pt>
                <c:pt idx="85">
                  <c:v>-3.1924915801819734E-2</c:v>
                </c:pt>
                <c:pt idx="86">
                  <c:v>-3.1949362705392566E-2</c:v>
                </c:pt>
                <c:pt idx="87">
                  <c:v>-3.3513964534053711E-2</c:v>
                </c:pt>
                <c:pt idx="88">
                  <c:v>-3.361664152905959E-2</c:v>
                </c:pt>
                <c:pt idx="89">
                  <c:v>-3.431826766159983E-2</c:v>
                </c:pt>
                <c:pt idx="90">
                  <c:v>-3.431826766159983E-2</c:v>
                </c:pt>
                <c:pt idx="91">
                  <c:v>-3.431826766159983E-2</c:v>
                </c:pt>
                <c:pt idx="92">
                  <c:v>-3.431826766159983E-2</c:v>
                </c:pt>
                <c:pt idx="93">
                  <c:v>-3.5936652678121198E-2</c:v>
                </c:pt>
                <c:pt idx="94">
                  <c:v>-3.5936652678121198E-2</c:v>
                </c:pt>
                <c:pt idx="95">
                  <c:v>-3.6498931460296292E-2</c:v>
                </c:pt>
                <c:pt idx="96">
                  <c:v>-3.6638278810661423E-2</c:v>
                </c:pt>
                <c:pt idx="97">
                  <c:v>-3.7413245653920145E-2</c:v>
                </c:pt>
                <c:pt idx="98">
                  <c:v>-3.8153986832176905E-2</c:v>
                </c:pt>
                <c:pt idx="99">
                  <c:v>-3.8811608538286045E-2</c:v>
                </c:pt>
                <c:pt idx="100">
                  <c:v>-3.884827889364529E-2</c:v>
                </c:pt>
                <c:pt idx="101">
                  <c:v>-3.884827889364529E-2</c:v>
                </c:pt>
                <c:pt idx="102">
                  <c:v>-3.8990070934367703E-2</c:v>
                </c:pt>
                <c:pt idx="103">
                  <c:v>-3.9606132904403027E-2</c:v>
                </c:pt>
                <c:pt idx="104">
                  <c:v>-4.0496000194454054E-2</c:v>
                </c:pt>
                <c:pt idx="105">
                  <c:v>-4.0696464803751262E-2</c:v>
                </c:pt>
                <c:pt idx="106">
                  <c:v>-4.1160955971635035E-2</c:v>
                </c:pt>
                <c:pt idx="107">
                  <c:v>-4.1874805555961681E-2</c:v>
                </c:pt>
                <c:pt idx="108">
                  <c:v>-4.2119274591689987E-2</c:v>
                </c:pt>
                <c:pt idx="109">
                  <c:v>-4.2121719282047269E-2</c:v>
                </c:pt>
                <c:pt idx="110">
                  <c:v>-4.2063046713472475E-2</c:v>
                </c:pt>
                <c:pt idx="111">
                  <c:v>-4.2935801171022518E-2</c:v>
                </c:pt>
                <c:pt idx="112">
                  <c:v>-4.2195059992765759E-2</c:v>
                </c:pt>
                <c:pt idx="113">
                  <c:v>-3.7508588577854184E-2</c:v>
                </c:pt>
                <c:pt idx="114">
                  <c:v>-4.3649650755349163E-2</c:v>
                </c:pt>
                <c:pt idx="115">
                  <c:v>-4.6113898635490466E-2</c:v>
                </c:pt>
                <c:pt idx="116">
                  <c:v>-4.3637427303562751E-2</c:v>
                </c:pt>
                <c:pt idx="117">
                  <c:v>-4.3676542349279278E-2</c:v>
                </c:pt>
                <c:pt idx="118">
                  <c:v>-4.6778854412671447E-2</c:v>
                </c:pt>
                <c:pt idx="119">
                  <c:v>-4.674951812838405E-2</c:v>
                </c:pt>
                <c:pt idx="120">
                  <c:v>-4.6808190696958844E-2</c:v>
                </c:pt>
                <c:pt idx="121">
                  <c:v>-4.6981763712325937E-2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54-4A48-9FCC-D65D4A278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890704"/>
        <c:axId val="1"/>
      </c:scatterChart>
      <c:valAx>
        <c:axId val="71989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890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571471423214954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- Sec. O-C Diagr.</a:t>
            </a:r>
          </a:p>
        </c:rich>
      </c:tx>
      <c:layout>
        <c:manualLayout>
          <c:xMode val="edge"/>
          <c:yMode val="edge"/>
          <c:x val="0.29531568228105909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85947046843177"/>
          <c:y val="0.14545497589659059"/>
          <c:w val="0.77393075356415475"/>
          <c:h val="0.63333520754973827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E-4A5A-8FC0-91EDC7374DF4}"/>
            </c:ext>
          </c:extLst>
        </c:ser>
        <c:ser>
          <c:idx val="7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0">
                  <c:v>2.4099999973259401E-3</c:v>
                </c:pt>
                <c:pt idx="1">
                  <c:v>1.6096499995910563E-2</c:v>
                </c:pt>
                <c:pt idx="2">
                  <c:v>-0.38928900000246358</c:v>
                </c:pt>
                <c:pt idx="3">
                  <c:v>2.9649000000063097E-2</c:v>
                </c:pt>
                <c:pt idx="4">
                  <c:v>8.5949999993317761E-4</c:v>
                </c:pt>
                <c:pt idx="5">
                  <c:v>4.3968999998469371E-2</c:v>
                </c:pt>
                <c:pt idx="6">
                  <c:v>-2.7904499998840038E-2</c:v>
                </c:pt>
                <c:pt idx="7">
                  <c:v>2.3205000001325971E-2</c:v>
                </c:pt>
                <c:pt idx="8">
                  <c:v>1.7707999999402091E-2</c:v>
                </c:pt>
                <c:pt idx="9">
                  <c:v>-9.9110000010114163E-3</c:v>
                </c:pt>
                <c:pt idx="10">
                  <c:v>3.4762999996019062E-2</c:v>
                </c:pt>
                <c:pt idx="11">
                  <c:v>3.5144000001309905E-2</c:v>
                </c:pt>
                <c:pt idx="12">
                  <c:v>2.5647499998740386E-2</c:v>
                </c:pt>
                <c:pt idx="13">
                  <c:v>-4.9153500003740191E-2</c:v>
                </c:pt>
                <c:pt idx="14">
                  <c:v>2.4561999998695683E-2</c:v>
                </c:pt>
                <c:pt idx="15">
                  <c:v>-1.8474999997124542E-2</c:v>
                </c:pt>
                <c:pt idx="16">
                  <c:v>-8.0759500000567641E-2</c:v>
                </c:pt>
                <c:pt idx="17">
                  <c:v>1.9240500005253125E-2</c:v>
                </c:pt>
                <c:pt idx="18">
                  <c:v>5.2499999583233148E-5</c:v>
                </c:pt>
                <c:pt idx="19">
                  <c:v>4.1913000000931788E-2</c:v>
                </c:pt>
                <c:pt idx="20">
                  <c:v>2.9385000016191043E-3</c:v>
                </c:pt>
                <c:pt idx="21">
                  <c:v>2.0973999999114312E-2</c:v>
                </c:pt>
                <c:pt idx="22">
                  <c:v>-3.3953500002098735E-2</c:v>
                </c:pt>
                <c:pt idx="23">
                  <c:v>-7.1900000039022416E-3</c:v>
                </c:pt>
                <c:pt idx="24">
                  <c:v>-1.900000061141327E-4</c:v>
                </c:pt>
                <c:pt idx="25">
                  <c:v>1.834900000540074E-2</c:v>
                </c:pt>
                <c:pt idx="26">
                  <c:v>-4.5403500000247732E-2</c:v>
                </c:pt>
                <c:pt idx="27">
                  <c:v>4.5197999999800231E-2</c:v>
                </c:pt>
                <c:pt idx="28">
                  <c:v>-4.1705000039655715E-3</c:v>
                </c:pt>
                <c:pt idx="29">
                  <c:v>1.7284999994444661E-3</c:v>
                </c:pt>
                <c:pt idx="30">
                  <c:v>4.434000002220273E-3</c:v>
                </c:pt>
                <c:pt idx="31">
                  <c:v>3.443400000105612E-2</c:v>
                </c:pt>
                <c:pt idx="32">
                  <c:v>4.0469999948982149E-3</c:v>
                </c:pt>
                <c:pt idx="33">
                  <c:v>-2.9999999969732016E-3</c:v>
                </c:pt>
                <c:pt idx="35">
                  <c:v>-4.6060000022407621E-3</c:v>
                </c:pt>
                <c:pt idx="36">
                  <c:v>8.8250000044354238E-3</c:v>
                </c:pt>
                <c:pt idx="37">
                  <c:v>-3.2469499994476791E-2</c:v>
                </c:pt>
                <c:pt idx="38">
                  <c:v>1.737999999022577E-3</c:v>
                </c:pt>
                <c:pt idx="39">
                  <c:v>1.0636999999405816E-2</c:v>
                </c:pt>
                <c:pt idx="40">
                  <c:v>-1.3999999937368557E-3</c:v>
                </c:pt>
                <c:pt idx="41">
                  <c:v>-1.1946500002522953E-2</c:v>
                </c:pt>
                <c:pt idx="42">
                  <c:v>2.0731999997224193E-2</c:v>
                </c:pt>
                <c:pt idx="43">
                  <c:v>-2.2663499999907799E-2</c:v>
                </c:pt>
                <c:pt idx="44">
                  <c:v>-8.8115000035031699E-3</c:v>
                </c:pt>
                <c:pt idx="45">
                  <c:v>-7.0390499997301959E-2</c:v>
                </c:pt>
                <c:pt idx="46">
                  <c:v>-4.3390500002715271E-2</c:v>
                </c:pt>
                <c:pt idx="47">
                  <c:v>2.2400000307243317E-4</c:v>
                </c:pt>
                <c:pt idx="48">
                  <c:v>0.54892100000142818</c:v>
                </c:pt>
                <c:pt idx="49">
                  <c:v>1.8699999782256782E-4</c:v>
                </c:pt>
                <c:pt idx="50">
                  <c:v>-8.8885000004665926E-3</c:v>
                </c:pt>
                <c:pt idx="51">
                  <c:v>-9.1150000007473864E-3</c:v>
                </c:pt>
                <c:pt idx="52">
                  <c:v>-2.1079500002088025E-2</c:v>
                </c:pt>
                <c:pt idx="53">
                  <c:v>-3.2863499996892642E-2</c:v>
                </c:pt>
                <c:pt idx="54">
                  <c:v>-1.3863499996659812E-2</c:v>
                </c:pt>
                <c:pt idx="55">
                  <c:v>-1.8767000001389533E-2</c:v>
                </c:pt>
                <c:pt idx="56">
                  <c:v>-1.9581499997002538E-2</c:v>
                </c:pt>
                <c:pt idx="57">
                  <c:v>-2.5977500001317821E-2</c:v>
                </c:pt>
                <c:pt idx="58">
                  <c:v>-2.4577500000305008E-2</c:v>
                </c:pt>
                <c:pt idx="85">
                  <c:v>0.4537689999997383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6E-4A5A-8FC0-91EDC7374DF4}"/>
            </c:ext>
          </c:extLst>
        </c:ser>
        <c:ser>
          <c:idx val="0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966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59">
                  <c:v>-1.5288000002328772E-2</c:v>
                </c:pt>
                <c:pt idx="60">
                  <c:v>-1.5288000002328772E-2</c:v>
                </c:pt>
                <c:pt idx="61">
                  <c:v>-1.4988000002631452E-2</c:v>
                </c:pt>
                <c:pt idx="62">
                  <c:v>-0.34418749999895226</c:v>
                </c:pt>
                <c:pt idx="75">
                  <c:v>-1.7975999995542224E-2</c:v>
                </c:pt>
                <c:pt idx="87">
                  <c:v>-2.1505999997316394E-2</c:v>
                </c:pt>
                <c:pt idx="105">
                  <c:v>-2.6029000000562519E-2</c:v>
                </c:pt>
                <c:pt idx="106">
                  <c:v>-2.7593999991950113E-2</c:v>
                </c:pt>
                <c:pt idx="107">
                  <c:v>-2.8776000006473623E-2</c:v>
                </c:pt>
                <c:pt idx="108">
                  <c:v>-2.8526000001875218E-2</c:v>
                </c:pt>
                <c:pt idx="109">
                  <c:v>-4.6409499998844694E-2</c:v>
                </c:pt>
                <c:pt idx="110">
                  <c:v>-4.1955499997129664E-2</c:v>
                </c:pt>
                <c:pt idx="111">
                  <c:v>-2.915499999653548E-2</c:v>
                </c:pt>
                <c:pt idx="112">
                  <c:v>-3.9764499997545499E-2</c:v>
                </c:pt>
                <c:pt idx="113">
                  <c:v>-2.4344999997993E-2</c:v>
                </c:pt>
                <c:pt idx="114">
                  <c:v>-2.9597000000649132E-2</c:v>
                </c:pt>
                <c:pt idx="115">
                  <c:v>-3.5857999995641876E-2</c:v>
                </c:pt>
                <c:pt idx="116">
                  <c:v>-4.2789500119397417E-2</c:v>
                </c:pt>
                <c:pt idx="117">
                  <c:v>-4.3535499935387634E-2</c:v>
                </c:pt>
                <c:pt idx="118">
                  <c:v>-3.2277000005706213E-2</c:v>
                </c:pt>
                <c:pt idx="119">
                  <c:v>-3.1974999772501178E-2</c:v>
                </c:pt>
                <c:pt idx="120">
                  <c:v>-3.2378999996581115E-2</c:v>
                </c:pt>
                <c:pt idx="121">
                  <c:v>-4.590749999624677E-2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6E-4A5A-8FC0-91EDC7374DF4}"/>
            </c:ext>
          </c:extLst>
        </c:ser>
        <c:ser>
          <c:idx val="1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63">
                  <c:v>-2.8606499996385537E-2</c:v>
                </c:pt>
                <c:pt idx="64">
                  <c:v>-2.8606499996385537E-2</c:v>
                </c:pt>
                <c:pt idx="65">
                  <c:v>-2.4457499996060506E-2</c:v>
                </c:pt>
                <c:pt idx="66">
                  <c:v>-2.4457499996060506E-2</c:v>
                </c:pt>
                <c:pt idx="67">
                  <c:v>-1.2742000006255694E-2</c:v>
                </c:pt>
                <c:pt idx="68">
                  <c:v>-1.2742000006255694E-2</c:v>
                </c:pt>
                <c:pt idx="69">
                  <c:v>-1.6799999997601844E-2</c:v>
                </c:pt>
                <c:pt idx="70">
                  <c:v>-1.6799999997601844E-2</c:v>
                </c:pt>
                <c:pt idx="71">
                  <c:v>-1.6867999998794403E-2</c:v>
                </c:pt>
                <c:pt idx="72">
                  <c:v>-1.6867999998794403E-2</c:v>
                </c:pt>
                <c:pt idx="73">
                  <c:v>-1.9336999997904059E-2</c:v>
                </c:pt>
                <c:pt idx="74">
                  <c:v>-1.9336999997904059E-2</c:v>
                </c:pt>
                <c:pt idx="76">
                  <c:v>-2.954249999311287E-2</c:v>
                </c:pt>
                <c:pt idx="77">
                  <c:v>-1.7412000001058914E-2</c:v>
                </c:pt>
                <c:pt idx="78">
                  <c:v>-3.1086499999219086E-2</c:v>
                </c:pt>
                <c:pt idx="79">
                  <c:v>-1.9030000003112946E-2</c:v>
                </c:pt>
                <c:pt idx="80">
                  <c:v>-3.1353499995020684E-2</c:v>
                </c:pt>
                <c:pt idx="81">
                  <c:v>-1.8646999997145031E-2</c:v>
                </c:pt>
                <c:pt idx="82">
                  <c:v>-1.8695000006118789E-2</c:v>
                </c:pt>
                <c:pt idx="83">
                  <c:v>-3.0616499992902391E-2</c:v>
                </c:pt>
                <c:pt idx="84">
                  <c:v>-2.1146999999473337E-2</c:v>
                </c:pt>
                <c:pt idx="86">
                  <c:v>-2.0665999996708706E-2</c:v>
                </c:pt>
                <c:pt idx="88">
                  <c:v>-1.9912999996449798E-2</c:v>
                </c:pt>
                <c:pt idx="89">
                  <c:v>-3.5187499997846317E-2</c:v>
                </c:pt>
                <c:pt idx="90">
                  <c:v>-3.4487500000977889E-2</c:v>
                </c:pt>
                <c:pt idx="91">
                  <c:v>-3.4487500000977889E-2</c:v>
                </c:pt>
                <c:pt idx="92">
                  <c:v>-3.3797500000218861E-2</c:v>
                </c:pt>
                <c:pt idx="93">
                  <c:v>-3.5954500002844725E-2</c:v>
                </c:pt>
                <c:pt idx="94">
                  <c:v>-3.5904500000469852E-2</c:v>
                </c:pt>
                <c:pt idx="95">
                  <c:v>-3.5159500002919231E-2</c:v>
                </c:pt>
                <c:pt idx="96">
                  <c:v>-2.1018999999796506E-2</c:v>
                </c:pt>
                <c:pt idx="97">
                  <c:v>-3.8188500002434012E-2</c:v>
                </c:pt>
                <c:pt idx="98">
                  <c:v>-2.5088999995205086E-2</c:v>
                </c:pt>
                <c:pt idx="99">
                  <c:v>-3.8810500002000481E-2</c:v>
                </c:pt>
                <c:pt idx="100">
                  <c:v>-2.5562999995599966E-2</c:v>
                </c:pt>
                <c:pt idx="101">
                  <c:v>-2.5562999995599966E-2</c:v>
                </c:pt>
                <c:pt idx="102">
                  <c:v>-2.8045999992173165E-2</c:v>
                </c:pt>
                <c:pt idx="103">
                  <c:v>-2.6087999998708256E-2</c:v>
                </c:pt>
                <c:pt idx="104">
                  <c:v>-2.6881999998295214E-2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6E-4A5A-8FC0-91EDC7374D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6E-4A5A-8FC0-91EDC7374DF4}"/>
            </c:ext>
          </c:extLst>
        </c:ser>
        <c:ser>
          <c:idx val="3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6E-4A5A-8FC0-91EDC7374DF4}"/>
            </c:ext>
          </c:extLst>
        </c:ser>
        <c:ser>
          <c:idx val="4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6E-4A5A-8FC0-91EDC7374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899232"/>
        <c:axId val="1"/>
      </c:scatterChart>
      <c:valAx>
        <c:axId val="719899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31160896130346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26476578411409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899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9796334012219962E-2"/>
          <c:y val="0.92121498449057504"/>
          <c:w val="0.85539714867617112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- Sec. O-C Diagr.</a:t>
            </a:r>
          </a:p>
        </c:rich>
      </c:tx>
      <c:layout>
        <c:manualLayout>
          <c:xMode val="edge"/>
          <c:yMode val="edge"/>
          <c:x val="0.39980080755109998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706926927677379E-2"/>
          <c:y val="0.14501531966242162"/>
          <c:w val="0.87138626668153096"/>
          <c:h val="0.63444202352309453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3B-4E94-991C-6BA63B302160}"/>
            </c:ext>
          </c:extLst>
        </c:ser>
        <c:ser>
          <c:idx val="7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0">
                  <c:v>2.4099999973259401E-3</c:v>
                </c:pt>
                <c:pt idx="1">
                  <c:v>1.6096499995910563E-2</c:v>
                </c:pt>
                <c:pt idx="2">
                  <c:v>-0.38928900000246358</c:v>
                </c:pt>
                <c:pt idx="3">
                  <c:v>2.9649000000063097E-2</c:v>
                </c:pt>
                <c:pt idx="4">
                  <c:v>8.5949999993317761E-4</c:v>
                </c:pt>
                <c:pt idx="5">
                  <c:v>4.3968999998469371E-2</c:v>
                </c:pt>
                <c:pt idx="6">
                  <c:v>-2.7904499998840038E-2</c:v>
                </c:pt>
                <c:pt idx="7">
                  <c:v>2.3205000001325971E-2</c:v>
                </c:pt>
                <c:pt idx="8">
                  <c:v>1.7707999999402091E-2</c:v>
                </c:pt>
                <c:pt idx="9">
                  <c:v>-9.9110000010114163E-3</c:v>
                </c:pt>
                <c:pt idx="10">
                  <c:v>3.4762999996019062E-2</c:v>
                </c:pt>
                <c:pt idx="11">
                  <c:v>3.5144000001309905E-2</c:v>
                </c:pt>
                <c:pt idx="12">
                  <c:v>2.5647499998740386E-2</c:v>
                </c:pt>
                <c:pt idx="13">
                  <c:v>-4.9153500003740191E-2</c:v>
                </c:pt>
                <c:pt idx="14">
                  <c:v>2.4561999998695683E-2</c:v>
                </c:pt>
                <c:pt idx="15">
                  <c:v>-1.8474999997124542E-2</c:v>
                </c:pt>
                <c:pt idx="16">
                  <c:v>-8.0759500000567641E-2</c:v>
                </c:pt>
                <c:pt idx="17">
                  <c:v>1.9240500005253125E-2</c:v>
                </c:pt>
                <c:pt idx="18">
                  <c:v>5.2499999583233148E-5</c:v>
                </c:pt>
                <c:pt idx="19">
                  <c:v>4.1913000000931788E-2</c:v>
                </c:pt>
                <c:pt idx="20">
                  <c:v>2.9385000016191043E-3</c:v>
                </c:pt>
                <c:pt idx="21">
                  <c:v>2.0973999999114312E-2</c:v>
                </c:pt>
                <c:pt idx="22">
                  <c:v>-3.3953500002098735E-2</c:v>
                </c:pt>
                <c:pt idx="23">
                  <c:v>-7.1900000039022416E-3</c:v>
                </c:pt>
                <c:pt idx="24">
                  <c:v>-1.900000061141327E-4</c:v>
                </c:pt>
                <c:pt idx="25">
                  <c:v>1.834900000540074E-2</c:v>
                </c:pt>
                <c:pt idx="26">
                  <c:v>-4.5403500000247732E-2</c:v>
                </c:pt>
                <c:pt idx="27">
                  <c:v>4.5197999999800231E-2</c:v>
                </c:pt>
                <c:pt idx="28">
                  <c:v>-4.1705000039655715E-3</c:v>
                </c:pt>
                <c:pt idx="29">
                  <c:v>1.7284999994444661E-3</c:v>
                </c:pt>
                <c:pt idx="30">
                  <c:v>4.434000002220273E-3</c:v>
                </c:pt>
                <c:pt idx="31">
                  <c:v>3.443400000105612E-2</c:v>
                </c:pt>
                <c:pt idx="32">
                  <c:v>4.0469999948982149E-3</c:v>
                </c:pt>
                <c:pt idx="33">
                  <c:v>-2.9999999969732016E-3</c:v>
                </c:pt>
                <c:pt idx="35">
                  <c:v>-4.6060000022407621E-3</c:v>
                </c:pt>
                <c:pt idx="36">
                  <c:v>8.8250000044354238E-3</c:v>
                </c:pt>
                <c:pt idx="37">
                  <c:v>-3.2469499994476791E-2</c:v>
                </c:pt>
                <c:pt idx="38">
                  <c:v>1.737999999022577E-3</c:v>
                </c:pt>
                <c:pt idx="39">
                  <c:v>1.0636999999405816E-2</c:v>
                </c:pt>
                <c:pt idx="40">
                  <c:v>-1.3999999937368557E-3</c:v>
                </c:pt>
                <c:pt idx="41">
                  <c:v>-1.1946500002522953E-2</c:v>
                </c:pt>
                <c:pt idx="42">
                  <c:v>2.0731999997224193E-2</c:v>
                </c:pt>
                <c:pt idx="43">
                  <c:v>-2.2663499999907799E-2</c:v>
                </c:pt>
                <c:pt idx="44">
                  <c:v>-8.8115000035031699E-3</c:v>
                </c:pt>
                <c:pt idx="45">
                  <c:v>-7.0390499997301959E-2</c:v>
                </c:pt>
                <c:pt idx="46">
                  <c:v>-4.3390500002715271E-2</c:v>
                </c:pt>
                <c:pt idx="47">
                  <c:v>2.2400000307243317E-4</c:v>
                </c:pt>
                <c:pt idx="48">
                  <c:v>0.54892100000142818</c:v>
                </c:pt>
                <c:pt idx="49">
                  <c:v>1.8699999782256782E-4</c:v>
                </c:pt>
                <c:pt idx="50">
                  <c:v>-8.8885000004665926E-3</c:v>
                </c:pt>
                <c:pt idx="51">
                  <c:v>-9.1150000007473864E-3</c:v>
                </c:pt>
                <c:pt idx="52">
                  <c:v>-2.1079500002088025E-2</c:v>
                </c:pt>
                <c:pt idx="53">
                  <c:v>-3.2863499996892642E-2</c:v>
                </c:pt>
                <c:pt idx="54">
                  <c:v>-1.3863499996659812E-2</c:v>
                </c:pt>
                <c:pt idx="55">
                  <c:v>-1.8767000001389533E-2</c:v>
                </c:pt>
                <c:pt idx="56">
                  <c:v>-1.9581499997002538E-2</c:v>
                </c:pt>
                <c:pt idx="57">
                  <c:v>-2.5977500001317821E-2</c:v>
                </c:pt>
                <c:pt idx="58">
                  <c:v>-2.4577500000305008E-2</c:v>
                </c:pt>
                <c:pt idx="85">
                  <c:v>0.4537689999997383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3B-4E94-991C-6BA63B302160}"/>
            </c:ext>
          </c:extLst>
        </c:ser>
        <c:ser>
          <c:idx val="0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59">
                  <c:v>-1.5288000002328772E-2</c:v>
                </c:pt>
                <c:pt idx="60">
                  <c:v>-1.5288000002328772E-2</c:v>
                </c:pt>
                <c:pt idx="61">
                  <c:v>-1.4988000002631452E-2</c:v>
                </c:pt>
                <c:pt idx="62">
                  <c:v>-0.34418749999895226</c:v>
                </c:pt>
                <c:pt idx="75">
                  <c:v>-1.7975999995542224E-2</c:v>
                </c:pt>
                <c:pt idx="87">
                  <c:v>-2.1505999997316394E-2</c:v>
                </c:pt>
                <c:pt idx="105">
                  <c:v>-2.6029000000562519E-2</c:v>
                </c:pt>
                <c:pt idx="106">
                  <c:v>-2.7593999991950113E-2</c:v>
                </c:pt>
                <c:pt idx="107">
                  <c:v>-2.8776000006473623E-2</c:v>
                </c:pt>
                <c:pt idx="108">
                  <c:v>-2.8526000001875218E-2</c:v>
                </c:pt>
                <c:pt idx="109">
                  <c:v>-4.6409499998844694E-2</c:v>
                </c:pt>
                <c:pt idx="110">
                  <c:v>-4.1955499997129664E-2</c:v>
                </c:pt>
                <c:pt idx="111">
                  <c:v>-2.915499999653548E-2</c:v>
                </c:pt>
                <c:pt idx="112">
                  <c:v>-3.9764499997545499E-2</c:v>
                </c:pt>
                <c:pt idx="113">
                  <c:v>-2.4344999997993E-2</c:v>
                </c:pt>
                <c:pt idx="114">
                  <c:v>-2.9597000000649132E-2</c:v>
                </c:pt>
                <c:pt idx="115">
                  <c:v>-3.5857999995641876E-2</c:v>
                </c:pt>
                <c:pt idx="116">
                  <c:v>-4.2789500119397417E-2</c:v>
                </c:pt>
                <c:pt idx="117">
                  <c:v>-4.3535499935387634E-2</c:v>
                </c:pt>
                <c:pt idx="118">
                  <c:v>-3.2277000005706213E-2</c:v>
                </c:pt>
                <c:pt idx="119">
                  <c:v>-3.1974999772501178E-2</c:v>
                </c:pt>
                <c:pt idx="120">
                  <c:v>-3.2378999996581115E-2</c:v>
                </c:pt>
                <c:pt idx="121">
                  <c:v>-4.590749999624677E-2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3B-4E94-991C-6BA63B302160}"/>
            </c:ext>
          </c:extLst>
        </c:ser>
        <c:ser>
          <c:idx val="1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63">
                  <c:v>-2.8606499996385537E-2</c:v>
                </c:pt>
                <c:pt idx="64">
                  <c:v>-2.8606499996385537E-2</c:v>
                </c:pt>
                <c:pt idx="65">
                  <c:v>-2.4457499996060506E-2</c:v>
                </c:pt>
                <c:pt idx="66">
                  <c:v>-2.4457499996060506E-2</c:v>
                </c:pt>
                <c:pt idx="67">
                  <c:v>-1.2742000006255694E-2</c:v>
                </c:pt>
                <c:pt idx="68">
                  <c:v>-1.2742000006255694E-2</c:v>
                </c:pt>
                <c:pt idx="69">
                  <c:v>-1.6799999997601844E-2</c:v>
                </c:pt>
                <c:pt idx="70">
                  <c:v>-1.6799999997601844E-2</c:v>
                </c:pt>
                <c:pt idx="71">
                  <c:v>-1.6867999998794403E-2</c:v>
                </c:pt>
                <c:pt idx="72">
                  <c:v>-1.6867999998794403E-2</c:v>
                </c:pt>
                <c:pt idx="73">
                  <c:v>-1.9336999997904059E-2</c:v>
                </c:pt>
                <c:pt idx="74">
                  <c:v>-1.9336999997904059E-2</c:v>
                </c:pt>
                <c:pt idx="76">
                  <c:v>-2.954249999311287E-2</c:v>
                </c:pt>
                <c:pt idx="77">
                  <c:v>-1.7412000001058914E-2</c:v>
                </c:pt>
                <c:pt idx="78">
                  <c:v>-3.1086499999219086E-2</c:v>
                </c:pt>
                <c:pt idx="79">
                  <c:v>-1.9030000003112946E-2</c:v>
                </c:pt>
                <c:pt idx="80">
                  <c:v>-3.1353499995020684E-2</c:v>
                </c:pt>
                <c:pt idx="81">
                  <c:v>-1.8646999997145031E-2</c:v>
                </c:pt>
                <c:pt idx="82">
                  <c:v>-1.8695000006118789E-2</c:v>
                </c:pt>
                <c:pt idx="83">
                  <c:v>-3.0616499992902391E-2</c:v>
                </c:pt>
                <c:pt idx="84">
                  <c:v>-2.1146999999473337E-2</c:v>
                </c:pt>
                <c:pt idx="86">
                  <c:v>-2.0665999996708706E-2</c:v>
                </c:pt>
                <c:pt idx="88">
                  <c:v>-1.9912999996449798E-2</c:v>
                </c:pt>
                <c:pt idx="89">
                  <c:v>-3.5187499997846317E-2</c:v>
                </c:pt>
                <c:pt idx="90">
                  <c:v>-3.4487500000977889E-2</c:v>
                </c:pt>
                <c:pt idx="91">
                  <c:v>-3.4487500000977889E-2</c:v>
                </c:pt>
                <c:pt idx="92">
                  <c:v>-3.3797500000218861E-2</c:v>
                </c:pt>
                <c:pt idx="93">
                  <c:v>-3.5954500002844725E-2</c:v>
                </c:pt>
                <c:pt idx="94">
                  <c:v>-3.5904500000469852E-2</c:v>
                </c:pt>
                <c:pt idx="95">
                  <c:v>-3.5159500002919231E-2</c:v>
                </c:pt>
                <c:pt idx="96">
                  <c:v>-2.1018999999796506E-2</c:v>
                </c:pt>
                <c:pt idx="97">
                  <c:v>-3.8188500002434012E-2</c:v>
                </c:pt>
                <c:pt idx="98">
                  <c:v>-2.5088999995205086E-2</c:v>
                </c:pt>
                <c:pt idx="99">
                  <c:v>-3.8810500002000481E-2</c:v>
                </c:pt>
                <c:pt idx="100">
                  <c:v>-2.5562999995599966E-2</c:v>
                </c:pt>
                <c:pt idx="101">
                  <c:v>-2.5562999995599966E-2</c:v>
                </c:pt>
                <c:pt idx="102">
                  <c:v>-2.8045999992173165E-2</c:v>
                </c:pt>
                <c:pt idx="103">
                  <c:v>-2.6087999998708256E-2</c:v>
                </c:pt>
                <c:pt idx="104">
                  <c:v>-2.6881999998295214E-2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3B-4E94-991C-6BA63B3021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3B-4E94-991C-6BA63B302160}"/>
            </c:ext>
          </c:extLst>
        </c:ser>
        <c:ser>
          <c:idx val="3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3B-4E94-991C-6BA63B302160}"/>
            </c:ext>
          </c:extLst>
        </c:ser>
        <c:ser>
          <c:idx val="4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3B-4E94-991C-6BA63B302160}"/>
            </c:ext>
          </c:extLst>
        </c:ser>
        <c:ser>
          <c:idx val="5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4.6657463878276371E-2</c:v>
                </c:pt>
                <c:pt idx="1">
                  <c:v>2.7930367432988903E-2</c:v>
                </c:pt>
                <c:pt idx="2">
                  <c:v>2.7902642543592621E-2</c:v>
                </c:pt>
                <c:pt idx="3">
                  <c:v>2.1137769530900234E-2</c:v>
                </c:pt>
                <c:pt idx="4">
                  <c:v>2.1058860230310821E-2</c:v>
                </c:pt>
                <c:pt idx="5">
                  <c:v>2.0967154826923125E-2</c:v>
                </c:pt>
                <c:pt idx="6">
                  <c:v>2.0666446411163469E-2</c:v>
                </c:pt>
                <c:pt idx="7">
                  <c:v>2.0574741007775774E-2</c:v>
                </c:pt>
                <c:pt idx="8">
                  <c:v>1.0376247077544061E-2</c:v>
                </c:pt>
                <c:pt idx="9">
                  <c:v>9.7065843644339074E-3</c:v>
                </c:pt>
                <c:pt idx="10">
                  <c:v>8.9473489317357692E-3</c:v>
                </c:pt>
                <c:pt idx="11">
                  <c:v>8.277686218625617E-3</c:v>
                </c:pt>
                <c:pt idx="12">
                  <c:v>8.1092041984482215E-3</c:v>
                </c:pt>
                <c:pt idx="13">
                  <c:v>7.6698713357071634E-3</c:v>
                </c:pt>
                <c:pt idx="14">
                  <c:v>7.6549425491091666E-3</c:v>
                </c:pt>
                <c:pt idx="15">
                  <c:v>7.6080235055154613E-3</c:v>
                </c:pt>
                <c:pt idx="16">
                  <c:v>7.5930947189174645E-3</c:v>
                </c:pt>
                <c:pt idx="17">
                  <c:v>7.5930947189174645E-3</c:v>
                </c:pt>
                <c:pt idx="18">
                  <c:v>6.8935744326113161E-3</c:v>
                </c:pt>
                <c:pt idx="19">
                  <c:v>6.6013967520505163E-3</c:v>
                </c:pt>
                <c:pt idx="20">
                  <c:v>6.2878922334925775E-3</c:v>
                </c:pt>
                <c:pt idx="21">
                  <c:v>6.1023487429174711E-3</c:v>
                </c:pt>
                <c:pt idx="22">
                  <c:v>5.96372429593607E-3</c:v>
                </c:pt>
                <c:pt idx="23">
                  <c:v>4.856861403884573E-3</c:v>
                </c:pt>
                <c:pt idx="24">
                  <c:v>4.856861403884573E-3</c:v>
                </c:pt>
                <c:pt idx="25">
                  <c:v>4.5028358931320711E-3</c:v>
                </c:pt>
                <c:pt idx="26">
                  <c:v>4.4708456361363634E-3</c:v>
                </c:pt>
                <c:pt idx="27">
                  <c:v>3.8502346504196276E-3</c:v>
                </c:pt>
                <c:pt idx="28">
                  <c:v>3.6135067486513885E-3</c:v>
                </c:pt>
                <c:pt idx="29">
                  <c:v>3.6007106458531054E-3</c:v>
                </c:pt>
                <c:pt idx="30">
                  <c:v>3.4578208312722762E-3</c:v>
                </c:pt>
                <c:pt idx="31">
                  <c:v>3.4578208312722762E-3</c:v>
                </c:pt>
                <c:pt idx="32">
                  <c:v>3.1976334077071841E-3</c:v>
                </c:pt>
                <c:pt idx="33">
                  <c:v>3.0227533361306472E-3</c:v>
                </c:pt>
                <c:pt idx="34">
                  <c:v>3.0227533361306472E-3</c:v>
                </c:pt>
                <c:pt idx="35">
                  <c:v>2.9459767193409478E-3</c:v>
                </c:pt>
                <c:pt idx="36">
                  <c:v>2.9161191461449538E-3</c:v>
                </c:pt>
                <c:pt idx="37">
                  <c:v>2.7732293315641246E-3</c:v>
                </c:pt>
                <c:pt idx="38">
                  <c:v>2.2293949626370885E-3</c:v>
                </c:pt>
                <c:pt idx="39">
                  <c:v>2.2165988598388054E-3</c:v>
                </c:pt>
                <c:pt idx="40">
                  <c:v>2.1696798162451E-3</c:v>
                </c:pt>
                <c:pt idx="41">
                  <c:v>1.3613926561535446E-3</c:v>
                </c:pt>
                <c:pt idx="42">
                  <c:v>1.2995448259618425E-3</c:v>
                </c:pt>
                <c:pt idx="43">
                  <c:v>1.1438589085827301E-3</c:v>
                </c:pt>
                <c:pt idx="44">
                  <c:v>9.5618273420791005E-4</c:v>
                </c:pt>
                <c:pt idx="45">
                  <c:v>7.983641330290836E-4</c:v>
                </c:pt>
                <c:pt idx="46">
                  <c:v>7.983641330290836E-4</c:v>
                </c:pt>
                <c:pt idx="47">
                  <c:v>7.7063924363280321E-4</c:v>
                </c:pt>
                <c:pt idx="48">
                  <c:v>7.3225093523795375E-4</c:v>
                </c:pt>
                <c:pt idx="49">
                  <c:v>7.2372020003909831E-4</c:v>
                </c:pt>
                <c:pt idx="50">
                  <c:v>3.9741957868287677E-4</c:v>
                </c:pt>
                <c:pt idx="51">
                  <c:v>-5.8148228538578827E-4</c:v>
                </c:pt>
                <c:pt idx="52">
                  <c:v>-7.6702577596089467E-4</c:v>
                </c:pt>
                <c:pt idx="53">
                  <c:v>-5.6807292505016444E-3</c:v>
                </c:pt>
                <c:pt idx="54">
                  <c:v>-5.6807292505016444E-3</c:v>
                </c:pt>
                <c:pt idx="55">
                  <c:v>-6.365320750209796E-3</c:v>
                </c:pt>
                <c:pt idx="56">
                  <c:v>-8.8968164204701571E-3</c:v>
                </c:pt>
                <c:pt idx="57">
                  <c:v>-1.3110999608704758E-2</c:v>
                </c:pt>
                <c:pt idx="58">
                  <c:v>-1.3110999608704758E-2</c:v>
                </c:pt>
                <c:pt idx="59">
                  <c:v>-1.4311700587943666E-2</c:v>
                </c:pt>
                <c:pt idx="60">
                  <c:v>-1.4311700587943666E-2</c:v>
                </c:pt>
                <c:pt idx="61">
                  <c:v>-1.4311700587943666E-2</c:v>
                </c:pt>
                <c:pt idx="62">
                  <c:v>-1.451857091651591E-2</c:v>
                </c:pt>
                <c:pt idx="63">
                  <c:v>-1.5614770389568839E-2</c:v>
                </c:pt>
                <c:pt idx="64">
                  <c:v>-1.5614770389568839E-2</c:v>
                </c:pt>
                <c:pt idx="65">
                  <c:v>-1.6267371632281282E-2</c:v>
                </c:pt>
                <c:pt idx="66">
                  <c:v>-1.6267371632281282E-2</c:v>
                </c:pt>
                <c:pt idx="67">
                  <c:v>-1.6282300418879278E-2</c:v>
                </c:pt>
                <c:pt idx="68">
                  <c:v>-1.6282300418879278E-2</c:v>
                </c:pt>
                <c:pt idx="69">
                  <c:v>-1.659793762123693E-2</c:v>
                </c:pt>
                <c:pt idx="70">
                  <c:v>-1.659793762123693E-2</c:v>
                </c:pt>
                <c:pt idx="71">
                  <c:v>-1.6614999091634643E-2</c:v>
                </c:pt>
                <c:pt idx="72">
                  <c:v>-1.6614999091634643E-2</c:v>
                </c:pt>
                <c:pt idx="73">
                  <c:v>-1.6644856664830638E-2</c:v>
                </c:pt>
                <c:pt idx="74">
                  <c:v>-1.6644856664830638E-2</c:v>
                </c:pt>
                <c:pt idx="75">
                  <c:v>-1.7143904673963681E-2</c:v>
                </c:pt>
                <c:pt idx="76">
                  <c:v>-1.7781577130078129E-2</c:v>
                </c:pt>
                <c:pt idx="77">
                  <c:v>-1.803110113464465E-2</c:v>
                </c:pt>
                <c:pt idx="78">
                  <c:v>-1.8515220357179698E-2</c:v>
                </c:pt>
                <c:pt idx="79">
                  <c:v>-1.8602660392967967E-2</c:v>
                </c:pt>
                <c:pt idx="80">
                  <c:v>-1.860479307676768E-2</c:v>
                </c:pt>
                <c:pt idx="81">
                  <c:v>-1.8606925760567394E-2</c:v>
                </c:pt>
                <c:pt idx="82">
                  <c:v>-1.8666640906959381E-2</c:v>
                </c:pt>
                <c:pt idx="83">
                  <c:v>-1.8728488737151085E-2</c:v>
                </c:pt>
                <c:pt idx="84">
                  <c:v>-1.9758575012412884E-2</c:v>
                </c:pt>
                <c:pt idx="85">
                  <c:v>-1.9980374127583123E-2</c:v>
                </c:pt>
                <c:pt idx="86">
                  <c:v>-2.0001700965580262E-2</c:v>
                </c:pt>
                <c:pt idx="87">
                  <c:v>-2.1366618597397139E-2</c:v>
                </c:pt>
                <c:pt idx="88">
                  <c:v>-2.1456191316985122E-2</c:v>
                </c:pt>
                <c:pt idx="89">
                  <c:v>-2.2068271567503E-2</c:v>
                </c:pt>
                <c:pt idx="90">
                  <c:v>-2.2068271567503E-2</c:v>
                </c:pt>
                <c:pt idx="91">
                  <c:v>-2.2068271567503E-2</c:v>
                </c:pt>
                <c:pt idx="92">
                  <c:v>-2.2068271567503E-2</c:v>
                </c:pt>
                <c:pt idx="93">
                  <c:v>-2.3480108242913581E-2</c:v>
                </c:pt>
                <c:pt idx="94">
                  <c:v>-2.3480108242913581E-2</c:v>
                </c:pt>
                <c:pt idx="95">
                  <c:v>-2.3970625516847772E-2</c:v>
                </c:pt>
                <c:pt idx="96">
                  <c:v>-2.4092188493431459E-2</c:v>
                </c:pt>
                <c:pt idx="97">
                  <c:v>-2.4768249257940758E-2</c:v>
                </c:pt>
                <c:pt idx="98">
                  <c:v>-2.5414452449254058E-2</c:v>
                </c:pt>
                <c:pt idx="99">
                  <c:v>-2.5988144391377088E-2</c:v>
                </c:pt>
                <c:pt idx="100">
                  <c:v>-2.6020134648372797E-2</c:v>
                </c:pt>
                <c:pt idx="101">
                  <c:v>-2.6020134648372797E-2</c:v>
                </c:pt>
                <c:pt idx="102">
                  <c:v>-2.6143830308756201E-2</c:v>
                </c:pt>
                <c:pt idx="103">
                  <c:v>-2.6681266626284096E-2</c:v>
                </c:pt>
                <c:pt idx="104">
                  <c:v>-2.7457563529379943E-2</c:v>
                </c:pt>
                <c:pt idx="105">
                  <c:v>-2.7632443600956479E-2</c:v>
                </c:pt>
                <c:pt idx="106">
                  <c:v>-2.8037653522902117E-2</c:v>
                </c:pt>
                <c:pt idx="107">
                  <c:v>-2.8660397192418564E-2</c:v>
                </c:pt>
                <c:pt idx="108">
                  <c:v>-2.8873665572389948E-2</c:v>
                </c:pt>
                <c:pt idx="109">
                  <c:v>-2.8875798256189668E-2</c:v>
                </c:pt>
                <c:pt idx="110">
                  <c:v>-2.882461384499653E-2</c:v>
                </c:pt>
                <c:pt idx="111">
                  <c:v>-2.9585981961494381E-2</c:v>
                </c:pt>
                <c:pt idx="112">
                  <c:v>-2.8939778770181078E-2</c:v>
                </c:pt>
                <c:pt idx="113">
                  <c:v>-2.4851423926129598E-2</c:v>
                </c:pt>
                <c:pt idx="114">
                  <c:v>-3.0208725631010833E-2</c:v>
                </c:pt>
                <c:pt idx="115">
                  <c:v>-3.2358470901122413E-2</c:v>
                </c:pt>
                <c:pt idx="116">
                  <c:v>-3.019806221201226E-2</c:v>
                </c:pt>
                <c:pt idx="117">
                  <c:v>-3.0232185152807685E-2</c:v>
                </c:pt>
                <c:pt idx="118">
                  <c:v>-3.2938560894644579E-2</c:v>
                </c:pt>
                <c:pt idx="119">
                  <c:v>-3.2912968689048014E-2</c:v>
                </c:pt>
                <c:pt idx="120">
                  <c:v>-3.2964153100241152E-2</c:v>
                </c:pt>
                <c:pt idx="121">
                  <c:v>-3.3115573650020831E-2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3B-4E94-991C-6BA63B30216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  <c:pt idx="121">
                  <c:v>8472.5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4.446187910184593E-2</c:v>
                </c:pt>
                <c:pt idx="1">
                  <c:v>2.2995053074543616E-2</c:v>
                </c:pt>
                <c:pt idx="2">
                  <c:v>2.2963272099898936E-2</c:v>
                </c:pt>
                <c:pt idx="3">
                  <c:v>1.5208714286597154E-2</c:v>
                </c:pt>
                <c:pt idx="4">
                  <c:v>1.511826074337768E-2</c:v>
                </c:pt>
                <c:pt idx="5">
                  <c:v>1.5013139058014512E-2</c:v>
                </c:pt>
                <c:pt idx="6">
                  <c:v>1.4668437717637602E-2</c:v>
                </c:pt>
                <c:pt idx="7">
                  <c:v>1.4563316032274433E-2</c:v>
                </c:pt>
                <c:pt idx="8">
                  <c:v>2.8728067437469654E-3</c:v>
                </c:pt>
                <c:pt idx="9">
                  <c:v>2.1051739715600929E-3</c:v>
                </c:pt>
                <c:pt idx="10">
                  <c:v>1.2348642043673325E-3</c:v>
                </c:pt>
                <c:pt idx="11">
                  <c:v>4.6723143218046007E-4</c:v>
                </c:pt>
                <c:pt idx="12">
                  <c:v>2.7410089395510026E-4</c:v>
                </c:pt>
                <c:pt idx="13">
                  <c:v>-2.2950531964520491E-4</c:v>
                </c:pt>
                <c:pt idx="14">
                  <c:v>-2.4661815214618594E-4</c:v>
                </c:pt>
                <c:pt idx="15">
                  <c:v>-3.004013400064124E-4</c:v>
                </c:pt>
                <c:pt idx="16">
                  <c:v>-3.1751417250739343E-4</c:v>
                </c:pt>
                <c:pt idx="17">
                  <c:v>-3.1751417250739343E-4</c:v>
                </c:pt>
                <c:pt idx="18">
                  <c:v>-1.1193726096962288E-3</c:v>
                </c:pt>
                <c:pt idx="19">
                  <c:v>-1.4542951886440045E-3</c:v>
                </c:pt>
                <c:pt idx="20">
                  <c:v>-1.8136646711646104E-3</c:v>
                </c:pt>
                <c:pt idx="21">
                  <c:v>-2.0263527322482342E-3</c:v>
                </c:pt>
                <c:pt idx="22">
                  <c:v>-2.1852576054716315E-3</c:v>
                </c:pt>
                <c:pt idx="23">
                  <c:v>-3.4540519009015262E-3</c:v>
                </c:pt>
                <c:pt idx="24">
                  <c:v>-3.4540519009015262E-3</c:v>
                </c:pt>
                <c:pt idx="25">
                  <c:v>-3.8598705002105098E-3</c:v>
                </c:pt>
                <c:pt idx="26">
                  <c:v>-3.8965408555697552E-3</c:v>
                </c:pt>
                <c:pt idx="27">
                  <c:v>-4.6079457495391178E-3</c:v>
                </c:pt>
                <c:pt idx="28">
                  <c:v>-4.8793063791975344E-3</c:v>
                </c:pt>
                <c:pt idx="29">
                  <c:v>-4.8939745213412329E-3</c:v>
                </c:pt>
                <c:pt idx="30">
                  <c:v>-5.0577687752791957E-3</c:v>
                </c:pt>
                <c:pt idx="31">
                  <c:v>-5.0577687752791957E-3</c:v>
                </c:pt>
                <c:pt idx="32">
                  <c:v>-5.3560209988677259E-3</c:v>
                </c:pt>
                <c:pt idx="33">
                  <c:v>-5.556485608164935E-3</c:v>
                </c:pt>
                <c:pt idx="34">
                  <c:v>-5.556485608164935E-3</c:v>
                </c:pt>
                <c:pt idx="35">
                  <c:v>-5.6444944610271244E-3</c:v>
                </c:pt>
                <c:pt idx="36">
                  <c:v>-5.6787201260290864E-3</c:v>
                </c:pt>
                <c:pt idx="37">
                  <c:v>-5.8425143799670501E-3</c:v>
                </c:pt>
                <c:pt idx="38">
                  <c:v>-6.4659104210742233E-3</c:v>
                </c:pt>
                <c:pt idx="39">
                  <c:v>-6.4805785632179218E-3</c:v>
                </c:pt>
                <c:pt idx="40">
                  <c:v>-6.5343617510781483E-3</c:v>
                </c:pt>
                <c:pt idx="41">
                  <c:v>-7.4608993964884185E-3</c:v>
                </c:pt>
                <c:pt idx="42">
                  <c:v>-7.531795416849626E-3</c:v>
                </c:pt>
                <c:pt idx="43">
                  <c:v>-7.7102578129312881E-3</c:v>
                </c:pt>
                <c:pt idx="44">
                  <c:v>-7.925390564372194E-3</c:v>
                </c:pt>
                <c:pt idx="45">
                  <c:v>-8.1062976508111395E-3</c:v>
                </c:pt>
                <c:pt idx="46">
                  <c:v>-8.1062976508111395E-3</c:v>
                </c:pt>
                <c:pt idx="47">
                  <c:v>-8.1380786254558191E-3</c:v>
                </c:pt>
                <c:pt idx="48">
                  <c:v>-8.1820830518869129E-3</c:v>
                </c:pt>
                <c:pt idx="49">
                  <c:v>-8.1918618133160447E-3</c:v>
                </c:pt>
                <c:pt idx="50">
                  <c:v>-8.56589943798035E-3</c:v>
                </c:pt>
                <c:pt idx="51">
                  <c:v>-9.6880123119732625E-3</c:v>
                </c:pt>
                <c:pt idx="52">
                  <c:v>-9.9007003730568859E-3</c:v>
                </c:pt>
                <c:pt idx="53">
                  <c:v>-1.5533266956236995E-2</c:v>
                </c:pt>
                <c:pt idx="54">
                  <c:v>-1.5533266956236995E-2</c:v>
                </c:pt>
                <c:pt idx="55">
                  <c:v>-1.6318012560924848E-2</c:v>
                </c:pt>
                <c:pt idx="56">
                  <c:v>-1.921986001501981E-2</c:v>
                </c:pt>
                <c:pt idx="57">
                  <c:v>-2.4050568161011084E-2</c:v>
                </c:pt>
                <c:pt idx="58">
                  <c:v>-2.4050568161011084E-2</c:v>
                </c:pt>
                <c:pt idx="59">
                  <c:v>-2.5426928832161431E-2</c:v>
                </c:pt>
                <c:pt idx="60">
                  <c:v>-2.5426928832161431E-2</c:v>
                </c:pt>
                <c:pt idx="61">
                  <c:v>-2.5426928832161431E-2</c:v>
                </c:pt>
                <c:pt idx="62">
                  <c:v>-2.5664063796817887E-2</c:v>
                </c:pt>
                <c:pt idx="63">
                  <c:v>-2.6920634640461367E-2</c:v>
                </c:pt>
                <c:pt idx="64">
                  <c:v>-2.6920634640461367E-2</c:v>
                </c:pt>
                <c:pt idx="65">
                  <c:v>-2.7668709889789974E-2</c:v>
                </c:pt>
                <c:pt idx="66">
                  <c:v>-2.7668709889789974E-2</c:v>
                </c:pt>
                <c:pt idx="67">
                  <c:v>-2.7685822722290955E-2</c:v>
                </c:pt>
                <c:pt idx="68">
                  <c:v>-2.7685822722290955E-2</c:v>
                </c:pt>
                <c:pt idx="69">
                  <c:v>-2.8047636895168846E-2</c:v>
                </c:pt>
                <c:pt idx="70">
                  <c:v>-2.8047636895168846E-2</c:v>
                </c:pt>
                <c:pt idx="71">
                  <c:v>-2.806719441802711E-2</c:v>
                </c:pt>
                <c:pt idx="72">
                  <c:v>-2.806719441802711E-2</c:v>
                </c:pt>
                <c:pt idx="73">
                  <c:v>-2.8101420083029072E-2</c:v>
                </c:pt>
                <c:pt idx="74">
                  <c:v>-2.8101420083029072E-2</c:v>
                </c:pt>
                <c:pt idx="75">
                  <c:v>-2.86734776266333E-2</c:v>
                </c:pt>
                <c:pt idx="76">
                  <c:v>-2.940444004346093E-2</c:v>
                </c:pt>
                <c:pt idx="77">
                  <c:v>-2.9690468815263042E-2</c:v>
                </c:pt>
                <c:pt idx="78">
                  <c:v>-3.0245413526366293E-2</c:v>
                </c:pt>
                <c:pt idx="79">
                  <c:v>-3.0345645831014897E-2</c:v>
                </c:pt>
                <c:pt idx="80">
                  <c:v>-3.0348090521372179E-2</c:v>
                </c:pt>
                <c:pt idx="81">
                  <c:v>-3.0350535211729462E-2</c:v>
                </c:pt>
                <c:pt idx="82">
                  <c:v>-3.0418986541733386E-2</c:v>
                </c:pt>
                <c:pt idx="83">
                  <c:v>-3.0489882562094596E-2</c:v>
                </c:pt>
                <c:pt idx="84">
                  <c:v>-3.1670668004662297E-2</c:v>
                </c:pt>
                <c:pt idx="85">
                  <c:v>-3.1924915801819734E-2</c:v>
                </c:pt>
                <c:pt idx="86">
                  <c:v>-3.1949362705392566E-2</c:v>
                </c:pt>
                <c:pt idx="87">
                  <c:v>-3.3513964534053711E-2</c:v>
                </c:pt>
                <c:pt idx="88">
                  <c:v>-3.361664152905959E-2</c:v>
                </c:pt>
                <c:pt idx="89">
                  <c:v>-3.431826766159983E-2</c:v>
                </c:pt>
                <c:pt idx="90">
                  <c:v>-3.431826766159983E-2</c:v>
                </c:pt>
                <c:pt idx="91">
                  <c:v>-3.431826766159983E-2</c:v>
                </c:pt>
                <c:pt idx="92">
                  <c:v>-3.431826766159983E-2</c:v>
                </c:pt>
                <c:pt idx="93">
                  <c:v>-3.5936652678121198E-2</c:v>
                </c:pt>
                <c:pt idx="94">
                  <c:v>-3.5936652678121198E-2</c:v>
                </c:pt>
                <c:pt idx="95">
                  <c:v>-3.6498931460296292E-2</c:v>
                </c:pt>
                <c:pt idx="96">
                  <c:v>-3.6638278810661423E-2</c:v>
                </c:pt>
                <c:pt idx="97">
                  <c:v>-3.7413245653920145E-2</c:v>
                </c:pt>
                <c:pt idx="98">
                  <c:v>-3.8153986832176905E-2</c:v>
                </c:pt>
                <c:pt idx="99">
                  <c:v>-3.8811608538286045E-2</c:v>
                </c:pt>
                <c:pt idx="100">
                  <c:v>-3.884827889364529E-2</c:v>
                </c:pt>
                <c:pt idx="101">
                  <c:v>-3.884827889364529E-2</c:v>
                </c:pt>
                <c:pt idx="102">
                  <c:v>-3.8990070934367703E-2</c:v>
                </c:pt>
                <c:pt idx="103">
                  <c:v>-3.9606132904403027E-2</c:v>
                </c:pt>
                <c:pt idx="104">
                  <c:v>-4.0496000194454054E-2</c:v>
                </c:pt>
                <c:pt idx="105">
                  <c:v>-4.0696464803751262E-2</c:v>
                </c:pt>
                <c:pt idx="106">
                  <c:v>-4.1160955971635035E-2</c:v>
                </c:pt>
                <c:pt idx="107">
                  <c:v>-4.1874805555961681E-2</c:v>
                </c:pt>
                <c:pt idx="108">
                  <c:v>-4.2119274591689987E-2</c:v>
                </c:pt>
                <c:pt idx="109">
                  <c:v>-4.2121719282047269E-2</c:v>
                </c:pt>
                <c:pt idx="110">
                  <c:v>-4.2063046713472475E-2</c:v>
                </c:pt>
                <c:pt idx="111">
                  <c:v>-4.2935801171022518E-2</c:v>
                </c:pt>
                <c:pt idx="112">
                  <c:v>-4.2195059992765759E-2</c:v>
                </c:pt>
                <c:pt idx="113">
                  <c:v>-3.7508588577854184E-2</c:v>
                </c:pt>
                <c:pt idx="114">
                  <c:v>-4.3649650755349163E-2</c:v>
                </c:pt>
                <c:pt idx="115">
                  <c:v>-4.6113898635490466E-2</c:v>
                </c:pt>
                <c:pt idx="116">
                  <c:v>-4.3637427303562751E-2</c:v>
                </c:pt>
                <c:pt idx="117">
                  <c:v>-4.3676542349279278E-2</c:v>
                </c:pt>
                <c:pt idx="118">
                  <c:v>-4.6778854412671447E-2</c:v>
                </c:pt>
                <c:pt idx="119">
                  <c:v>-4.674951812838405E-2</c:v>
                </c:pt>
                <c:pt idx="120">
                  <c:v>-4.6808190696958844E-2</c:v>
                </c:pt>
                <c:pt idx="121">
                  <c:v>-4.6981763712325937E-2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3B-4E94-991C-6BA63B302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898248"/>
        <c:axId val="1"/>
      </c:scatterChart>
      <c:valAx>
        <c:axId val="719898248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2692918619471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1874376869391827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898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65314555022596"/>
          <c:y val="0.92145141978098655"/>
          <c:w val="0.60618176965167492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1085850</xdr:colOff>
      <xdr:row>0</xdr:row>
      <xdr:rowOff>0</xdr:rowOff>
    </xdr:from>
    <xdr:to>
      <xdr:col>13</xdr:col>
      <xdr:colOff>542925</xdr:colOff>
      <xdr:row>18</xdr:row>
      <xdr:rowOff>38100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F3410801-5254-E55B-C90B-15CD654C0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0</xdr:row>
      <xdr:rowOff>0</xdr:rowOff>
    </xdr:from>
    <xdr:to>
      <xdr:col>21</xdr:col>
      <xdr:colOff>304800</xdr:colOff>
      <xdr:row>18</xdr:row>
      <xdr:rowOff>47625</xdr:rowOff>
    </xdr:to>
    <xdr:graphicFrame macro="">
      <xdr:nvGraphicFramePr>
        <xdr:cNvPr id="1035" name="Chart 3">
          <a:extLst>
            <a:ext uri="{FF2B5EF4-FFF2-40B4-BE49-F238E27FC236}">
              <a16:creationId xmlns:a16="http://schemas.microsoft.com/office/drawing/2014/main" id="{91209D0C-3F42-F102-F37C-B4E26C2BB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171450</xdr:colOff>
      <xdr:row>0</xdr:row>
      <xdr:rowOff>0</xdr:rowOff>
    </xdr:from>
    <xdr:to>
      <xdr:col>28</xdr:col>
      <xdr:colOff>47625</xdr:colOff>
      <xdr:row>18</xdr:row>
      <xdr:rowOff>57150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553C9A6C-E356-632A-1BE2-3711D5948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504825</xdr:colOff>
      <xdr:row>126</xdr:row>
      <xdr:rowOff>76200</xdr:rowOff>
    </xdr:from>
    <xdr:to>
      <xdr:col>34</xdr:col>
      <xdr:colOff>457200</xdr:colOff>
      <xdr:row>145</xdr:row>
      <xdr:rowOff>152400</xdr:rowOff>
    </xdr:to>
    <xdr:graphicFrame macro="">
      <xdr:nvGraphicFramePr>
        <xdr:cNvPr id="1037" name="Chart 5">
          <a:extLst>
            <a:ext uri="{FF2B5EF4-FFF2-40B4-BE49-F238E27FC236}">
              <a16:creationId xmlns:a16="http://schemas.microsoft.com/office/drawing/2014/main" id="{B5C620C5-114D-C5F9-2BFF-34E652B22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34" TargetMode="External"/><Relationship Id="rId18" Type="http://schemas.openxmlformats.org/officeDocument/2006/relationships/hyperlink" Target="http://www.bav-astro.de/sfs/BAVM_link.php?BAVMnr=62" TargetMode="External"/><Relationship Id="rId26" Type="http://schemas.openxmlformats.org/officeDocument/2006/relationships/hyperlink" Target="http://www.konkoly.hu/cgi-bin/IBVS?4597" TargetMode="External"/><Relationship Id="rId39" Type="http://schemas.openxmlformats.org/officeDocument/2006/relationships/hyperlink" Target="http://www.konkoly.hu/cgi-bin/IBVS?5894" TargetMode="External"/><Relationship Id="rId3" Type="http://schemas.openxmlformats.org/officeDocument/2006/relationships/hyperlink" Target="http://www.bav-astro.de/sfs/BAVM_link.php?BAVMnr=21" TargetMode="External"/><Relationship Id="rId21" Type="http://schemas.openxmlformats.org/officeDocument/2006/relationships/hyperlink" Target="http://www.konkoly.hu/cgi-bin/IBVS?4597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var.astro.cz/oejv/issues/oejv0160.pdf" TargetMode="External"/><Relationship Id="rId47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bav-astro.de/sfs/BAVM_link.php?BAVMnr=21" TargetMode="External"/><Relationship Id="rId12" Type="http://schemas.openxmlformats.org/officeDocument/2006/relationships/hyperlink" Target="http://www.bav-astro.de/sfs/BAVM_link.php?BAVMnr=28" TargetMode="External"/><Relationship Id="rId17" Type="http://schemas.openxmlformats.org/officeDocument/2006/relationships/hyperlink" Target="http://www.bav-astro.de/sfs/BAVM_link.php?BAVMnr=62" TargetMode="External"/><Relationship Id="rId25" Type="http://schemas.openxmlformats.org/officeDocument/2006/relationships/hyperlink" Target="http://www.konkoly.hu/cgi-bin/IBVS?4597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konkoly.hu/cgi-bin/IBVS?5871" TargetMode="External"/><Relationship Id="rId46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www.bav-astro.de/sfs/BAVM_link.php?BAVMnr=21" TargetMode="External"/><Relationship Id="rId16" Type="http://schemas.openxmlformats.org/officeDocument/2006/relationships/hyperlink" Target="http://www.bav-astro.de/sfs/BAVM_link.php?BAVMnr=46" TargetMode="External"/><Relationship Id="rId20" Type="http://schemas.openxmlformats.org/officeDocument/2006/relationships/hyperlink" Target="http://www.bav-astro.de/sfs/BAVM_link.php?BAVMnr=80" TargetMode="External"/><Relationship Id="rId29" Type="http://schemas.openxmlformats.org/officeDocument/2006/relationships/hyperlink" Target="http://www.konkoly.hu/cgi-bin/IBVS?5040" TargetMode="External"/><Relationship Id="rId41" Type="http://schemas.openxmlformats.org/officeDocument/2006/relationships/hyperlink" Target="http://www.konkoly.hu/cgi-bin/IBVS?5960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" TargetMode="External"/><Relationship Id="rId11" Type="http://schemas.openxmlformats.org/officeDocument/2006/relationships/hyperlink" Target="http://www.bav-astro.de/sfs/BAVM_link.php?BAVMnr=21" TargetMode="External"/><Relationship Id="rId24" Type="http://schemas.openxmlformats.org/officeDocument/2006/relationships/hyperlink" Target="http://www.konkoly.hu/cgi-bin/IBVS?4597" TargetMode="External"/><Relationship Id="rId32" Type="http://schemas.openxmlformats.org/officeDocument/2006/relationships/hyperlink" Target="http://www.konkoly.hu/cgi-bin/IBVS?5694" TargetMode="External"/><Relationship Id="rId37" Type="http://schemas.openxmlformats.org/officeDocument/2006/relationships/hyperlink" Target="http://var.astro.cz/oejv/issues/oejv0094.pdf" TargetMode="External"/><Relationship Id="rId40" Type="http://schemas.openxmlformats.org/officeDocument/2006/relationships/hyperlink" Target="http://vsolj.cetus-net.org/vsoljno51.pdf" TargetMode="External"/><Relationship Id="rId45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bav-astro.de/sfs/BAVM_link.php?BAVMnr=21" TargetMode="External"/><Relationship Id="rId15" Type="http://schemas.openxmlformats.org/officeDocument/2006/relationships/hyperlink" Target="http://www.bav-astro.de/sfs/BAVM_link.php?BAVMnr=36" TargetMode="External"/><Relationship Id="rId23" Type="http://schemas.openxmlformats.org/officeDocument/2006/relationships/hyperlink" Target="http://www.konkoly.hu/cgi-bin/IBVS?4597" TargetMode="External"/><Relationship Id="rId28" Type="http://schemas.openxmlformats.org/officeDocument/2006/relationships/hyperlink" Target="http://www.konkoly.hu/cgi-bin/IBVS?5067" TargetMode="External"/><Relationship Id="rId36" Type="http://schemas.openxmlformats.org/officeDocument/2006/relationships/hyperlink" Target="http://var.astro.cz/oejv/issues/oejv0074.pdf" TargetMode="External"/><Relationship Id="rId49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bav-astro.de/sfs/BAVM_link.php?BAVMnr=21" TargetMode="External"/><Relationship Id="rId19" Type="http://schemas.openxmlformats.org/officeDocument/2006/relationships/hyperlink" Target="http://www.bav-astro.de/sfs/BAVM_link.php?BAVMnr=80" TargetMode="External"/><Relationship Id="rId31" Type="http://schemas.openxmlformats.org/officeDocument/2006/relationships/hyperlink" Target="http://www.bav-astro.de/sfs/BAVM_link.php?BAVMnr=173" TargetMode="External"/><Relationship Id="rId44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1" TargetMode="External"/><Relationship Id="rId9" Type="http://schemas.openxmlformats.org/officeDocument/2006/relationships/hyperlink" Target="http://www.bav-astro.de/sfs/BAVM_link.php?BAVMnr=21" TargetMode="External"/><Relationship Id="rId14" Type="http://schemas.openxmlformats.org/officeDocument/2006/relationships/hyperlink" Target="http://www.bav-astro.de/sfs/BAVM_link.php?BAVMnr=34" TargetMode="External"/><Relationship Id="rId22" Type="http://schemas.openxmlformats.org/officeDocument/2006/relationships/hyperlink" Target="http://www.konkoly.hu/cgi-bin/IBVS?4597" TargetMode="External"/><Relationship Id="rId27" Type="http://schemas.openxmlformats.org/officeDocument/2006/relationships/hyperlink" Target="http://www.konkoly.hu/cgi-bin/IBVS?4737" TargetMode="External"/><Relationship Id="rId30" Type="http://schemas.openxmlformats.org/officeDocument/2006/relationships/hyperlink" Target="http://www.konkoly.hu/cgi-bin/IBVS?5371" TargetMode="External"/><Relationship Id="rId35" Type="http://schemas.openxmlformats.org/officeDocument/2006/relationships/hyperlink" Target="http://var.astro.cz/oejv/issues/oejv0074.pdf" TargetMode="External"/><Relationship Id="rId43" Type="http://schemas.openxmlformats.org/officeDocument/2006/relationships/hyperlink" Target="http://var.astro.cz/oejv/issues/oejv0160.pdf" TargetMode="External"/><Relationship Id="rId48" Type="http://schemas.openxmlformats.org/officeDocument/2006/relationships/hyperlink" Target="http://www.bav-astro.de/sfs/BAVM_link.php?BAVMnr=238" TargetMode="External"/><Relationship Id="rId8" Type="http://schemas.openxmlformats.org/officeDocument/2006/relationships/hyperlink" Target="http://www.bav-astro.de/sfs/BAVM_link.php?BAVMnr=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42"/>
  <sheetViews>
    <sheetView tabSelected="1" workbookViewId="0">
      <pane xSplit="14" ySplit="21" topLeftCell="O128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425781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style="13" customWidth="1"/>
  </cols>
  <sheetData>
    <row r="1" spans="1:6" ht="20.25" x14ac:dyDescent="0.3">
      <c r="A1" s="1" t="s">
        <v>54</v>
      </c>
    </row>
    <row r="2" spans="1:6" x14ac:dyDescent="0.2">
      <c r="A2" t="s">
        <v>20</v>
      </c>
      <c r="B2" t="s">
        <v>55</v>
      </c>
      <c r="C2" s="42"/>
      <c r="D2" s="42"/>
    </row>
    <row r="3" spans="1:6" ht="13.5" thickBot="1" x14ac:dyDescent="0.25">
      <c r="A3" s="11" t="s">
        <v>56</v>
      </c>
    </row>
    <row r="4" spans="1:6" ht="14.25" thickTop="1" thickBot="1" x14ac:dyDescent="0.25">
      <c r="A4" s="8" t="s">
        <v>2</v>
      </c>
      <c r="C4" s="4">
        <v>40381.534</v>
      </c>
      <c r="D4" s="5">
        <v>2.2743669999999998</v>
      </c>
    </row>
    <row r="5" spans="1:6" ht="13.5" thickTop="1" x14ac:dyDescent="0.2">
      <c r="A5" s="67" t="s">
        <v>388</v>
      </c>
      <c r="B5" s="52"/>
      <c r="C5" s="68">
        <v>-9.5</v>
      </c>
      <c r="D5" s="52" t="s">
        <v>389</v>
      </c>
    </row>
    <row r="6" spans="1:6" x14ac:dyDescent="0.2">
      <c r="A6" s="8" t="s">
        <v>3</v>
      </c>
    </row>
    <row r="7" spans="1:6" x14ac:dyDescent="0.2">
      <c r="A7" t="s">
        <v>4</v>
      </c>
      <c r="C7">
        <f>+C4</f>
        <v>40381.534</v>
      </c>
    </row>
    <row r="8" spans="1:6" x14ac:dyDescent="0.2">
      <c r="A8" t="s">
        <v>5</v>
      </c>
      <c r="C8">
        <f>D4</f>
        <v>2.2743669999999998</v>
      </c>
    </row>
    <row r="9" spans="1:6" x14ac:dyDescent="0.2">
      <c r="A9" s="69" t="s">
        <v>396</v>
      </c>
      <c r="B9" s="70">
        <v>50</v>
      </c>
      <c r="C9" s="71" t="str">
        <f>"F"&amp;B9</f>
        <v>F50</v>
      </c>
      <c r="D9" s="71" t="str">
        <f>"R"&amp;B9</f>
        <v>R50</v>
      </c>
    </row>
    <row r="10" spans="1:6" ht="13.5" thickBot="1" x14ac:dyDescent="0.25">
      <c r="C10" s="7" t="s">
        <v>22</v>
      </c>
      <c r="D10" s="7" t="s">
        <v>23</v>
      </c>
    </row>
    <row r="11" spans="1:6" x14ac:dyDescent="0.2">
      <c r="A11" t="s">
        <v>16</v>
      </c>
      <c r="C11" s="15">
        <f ca="1">INTERCEPT(INDIRECT(D9):R1005,INDIRECT(C9):$F1005)</f>
        <v>3.0227533361306472E-3</v>
      </c>
      <c r="D11" s="15">
        <f ca="1">INTERCEPT(INDIRECT(D13):S1005,INDIRECT(C13):$F1005)</f>
        <v>-5.556485608164935E-3</v>
      </c>
    </row>
    <row r="12" spans="1:6" x14ac:dyDescent="0.2">
      <c r="A12" t="s">
        <v>17</v>
      </c>
      <c r="C12" s="15">
        <f ca="1">SLOPE(INDIRECT(D9):R1005,INDIRECT(C9):$F1005)</f>
        <v>-4.2653675994277344E-6</v>
      </c>
      <c r="D12" s="15">
        <f ca="1">SLOPE(INDIRECT(D13):S1005,INDIRECT(C13):$F1005)</f>
        <v>-4.8893807145660673E-6</v>
      </c>
    </row>
    <row r="13" spans="1:6" x14ac:dyDescent="0.2">
      <c r="A13" s="69" t="s">
        <v>397</v>
      </c>
      <c r="B13" s="70">
        <v>75</v>
      </c>
      <c r="C13" s="71" t="str">
        <f>"F"&amp;B13</f>
        <v>F75</v>
      </c>
      <c r="D13" s="71" t="str">
        <f>"s"&amp;B13</f>
        <v>s75</v>
      </c>
    </row>
    <row r="14" spans="1:6" x14ac:dyDescent="0.2">
      <c r="A14" t="s">
        <v>19</v>
      </c>
    </row>
    <row r="15" spans="1:6" x14ac:dyDescent="0.2">
      <c r="A15" s="3" t="s">
        <v>18</v>
      </c>
      <c r="C15" s="16">
        <f ca="1">($C7+C11)+($C8+C12)*INT(MAX($F21:$F3533))</f>
        <v>59649.938110559029</v>
      </c>
      <c r="D15" s="16">
        <f ca="1">($C7+D11)+($C8+D12)*INT(MAX($F21:$F3533))</f>
        <v>59649.92424468098</v>
      </c>
      <c r="E15" s="73" t="s">
        <v>390</v>
      </c>
      <c r="F15" s="68">
        <v>1</v>
      </c>
    </row>
    <row r="16" spans="1:6" x14ac:dyDescent="0.2">
      <c r="A16" s="8" t="s">
        <v>6</v>
      </c>
      <c r="C16" s="17">
        <f ca="1">+$C8+C12</f>
        <v>2.2743627346324002</v>
      </c>
      <c r="D16" s="15">
        <f ca="1">+$C8+D12</f>
        <v>2.2743621106192853</v>
      </c>
      <c r="E16" s="73" t="s">
        <v>391</v>
      </c>
      <c r="F16" s="74">
        <f ca="1">NOW()+15018.5+$C$5/24</f>
        <v>60175.800505439809</v>
      </c>
    </row>
    <row r="17" spans="1:19" ht="13.5" thickBot="1" x14ac:dyDescent="0.25">
      <c r="A17" s="14" t="s">
        <v>29</v>
      </c>
      <c r="C17">
        <f>COUNT(C21:C1247)</f>
        <v>122</v>
      </c>
      <c r="E17" s="73" t="s">
        <v>392</v>
      </c>
      <c r="F17" s="74">
        <f ca="1">ROUND(2*(F16-$C$7)/$C$8,0)/2+F15</f>
        <v>8704</v>
      </c>
    </row>
    <row r="18" spans="1:19" ht="14.25" thickTop="1" thickBot="1" x14ac:dyDescent="0.25">
      <c r="A18" s="8" t="s">
        <v>25</v>
      </c>
      <c r="B18" s="72">
        <f>R19</f>
        <v>51</v>
      </c>
      <c r="C18" s="4">
        <f ca="1">+C15</f>
        <v>59649.938110559029</v>
      </c>
      <c r="D18" s="5">
        <f ca="1">+C16</f>
        <v>2.2743627346324002</v>
      </c>
      <c r="E18" s="73" t="s">
        <v>393</v>
      </c>
      <c r="F18" s="15">
        <f ca="1">ROUND(2*(F16-$C$15)/$C$16,0)/2+F15</f>
        <v>232</v>
      </c>
    </row>
    <row r="19" spans="1:19" ht="14.25" thickTop="1" thickBot="1" x14ac:dyDescent="0.25">
      <c r="A19" s="8" t="s">
        <v>26</v>
      </c>
      <c r="B19" s="72">
        <f>S19</f>
        <v>49</v>
      </c>
      <c r="C19" s="4">
        <f ca="1">+D15</f>
        <v>59649.92424468098</v>
      </c>
      <c r="D19" s="5">
        <f ca="1">+D16</f>
        <v>2.2743621106192853</v>
      </c>
      <c r="E19" s="73" t="s">
        <v>394</v>
      </c>
      <c r="F19" s="75">
        <f ca="1">+$C$15+$C$16*F18-15018.5-$C$5/24</f>
        <v>45159.486098327085</v>
      </c>
      <c r="R19" s="13">
        <f>COUNT(R21:R322)</f>
        <v>51</v>
      </c>
      <c r="S19">
        <f>COUNT(S21:S322)</f>
        <v>49</v>
      </c>
    </row>
    <row r="20" spans="1:19" ht="14.25" thickTop="1" thickBot="1" x14ac:dyDescent="0.25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70</v>
      </c>
      <c r="I20" s="10" t="s">
        <v>73</v>
      </c>
      <c r="J20" s="10" t="s">
        <v>67</v>
      </c>
      <c r="K20" s="10" t="s">
        <v>65</v>
      </c>
      <c r="L20" s="10" t="s">
        <v>57</v>
      </c>
      <c r="M20" s="10" t="s">
        <v>21</v>
      </c>
      <c r="N20" s="10" t="s">
        <v>24</v>
      </c>
      <c r="O20" s="10" t="s">
        <v>27</v>
      </c>
      <c r="P20" s="9" t="s">
        <v>28</v>
      </c>
      <c r="Q20" s="7" t="s">
        <v>15</v>
      </c>
      <c r="R20" s="43" t="s">
        <v>22</v>
      </c>
      <c r="S20" s="9" t="s">
        <v>23</v>
      </c>
    </row>
    <row r="21" spans="1:19" x14ac:dyDescent="0.2">
      <c r="A21" s="18" t="s">
        <v>30</v>
      </c>
      <c r="C21" s="13">
        <v>17114.761999999999</v>
      </c>
      <c r="D21" s="13"/>
      <c r="E21">
        <f t="shared" ref="E21:E52" si="0">+(C21-C$7)/C$8</f>
        <v>-10229.998940364507</v>
      </c>
      <c r="F21">
        <f t="shared" ref="F21:F52" si="1">ROUND(2*E21,0)/2</f>
        <v>-10230</v>
      </c>
      <c r="G21">
        <f t="shared" ref="G21:G52" si="2">+C21-(C$7+F21*C$8)</f>
        <v>2.4099999973259401E-3</v>
      </c>
      <c r="I21" s="15">
        <f>G21</f>
        <v>2.4099999973259401E-3</v>
      </c>
      <c r="O21">
        <f t="shared" ref="O21:O52" ca="1" si="3">+C$11+C$12*$F21</f>
        <v>4.6657463878276371E-2</v>
      </c>
      <c r="P21">
        <f t="shared" ref="P21:P52" ca="1" si="4">+D$11+D$12*$F21</f>
        <v>4.446187910184593E-2</v>
      </c>
      <c r="Q21" s="2">
        <f t="shared" ref="Q21:Q52" si="5">+C21-15018.5</f>
        <v>2096.2619999999988</v>
      </c>
    </row>
    <row r="22" spans="1:19" x14ac:dyDescent="0.2">
      <c r="A22" s="18" t="s">
        <v>30</v>
      </c>
      <c r="C22" s="13">
        <v>27100.383999999998</v>
      </c>
      <c r="D22" s="13"/>
      <c r="E22">
        <f t="shared" si="0"/>
        <v>-5839.49292264617</v>
      </c>
      <c r="F22">
        <f t="shared" si="1"/>
        <v>-5839.5</v>
      </c>
      <c r="G22">
        <f t="shared" si="2"/>
        <v>1.6096499995910563E-2</v>
      </c>
      <c r="I22">
        <f>G22</f>
        <v>1.6096499995910563E-2</v>
      </c>
      <c r="O22">
        <f t="shared" ca="1" si="3"/>
        <v>2.7930367432988903E-2</v>
      </c>
      <c r="P22">
        <f t="shared" ca="1" si="4"/>
        <v>2.2995053074543616E-2</v>
      </c>
      <c r="Q22" s="2">
        <f t="shared" si="5"/>
        <v>12081.883999999998</v>
      </c>
      <c r="S22">
        <f>G22</f>
        <v>1.6096499995910563E-2</v>
      </c>
    </row>
    <row r="23" spans="1:19" x14ac:dyDescent="0.2">
      <c r="A23" s="65" t="s">
        <v>86</v>
      </c>
      <c r="B23" s="66" t="s">
        <v>43</v>
      </c>
      <c r="C23" s="65">
        <v>27114.761999999999</v>
      </c>
      <c r="D23" s="65" t="s">
        <v>73</v>
      </c>
      <c r="E23">
        <f t="shared" si="0"/>
        <v>-5833.1711636688369</v>
      </c>
      <c r="F23">
        <f t="shared" si="1"/>
        <v>-5833</v>
      </c>
      <c r="G23">
        <f t="shared" si="2"/>
        <v>-0.38928900000246358</v>
      </c>
      <c r="I23">
        <f>+G23</f>
        <v>-0.38928900000246358</v>
      </c>
      <c r="O23">
        <f t="shared" ca="1" si="3"/>
        <v>2.7902642543592621E-2</v>
      </c>
      <c r="P23">
        <f t="shared" ca="1" si="4"/>
        <v>2.2963272099898936E-2</v>
      </c>
      <c r="Q23" s="2">
        <f t="shared" si="5"/>
        <v>12096.261999999999</v>
      </c>
      <c r="R23" s="13">
        <f>G23</f>
        <v>-0.38928900000246358</v>
      </c>
    </row>
    <row r="24" spans="1:19" x14ac:dyDescent="0.2">
      <c r="A24" s="18" t="s">
        <v>30</v>
      </c>
      <c r="C24" s="13">
        <v>30722.327000000001</v>
      </c>
      <c r="D24" s="13"/>
      <c r="E24">
        <f t="shared" si="0"/>
        <v>-4246.9869638453247</v>
      </c>
      <c r="F24">
        <f t="shared" si="1"/>
        <v>-4247</v>
      </c>
      <c r="G24">
        <f t="shared" si="2"/>
        <v>2.9649000000063097E-2</v>
      </c>
      <c r="I24" s="15">
        <f t="shared" ref="I24:I37" si="6">G24</f>
        <v>2.9649000000063097E-2</v>
      </c>
      <c r="O24">
        <f t="shared" ca="1" si="3"/>
        <v>2.1137769530900234E-2</v>
      </c>
      <c r="P24">
        <f t="shared" ca="1" si="4"/>
        <v>1.5208714286597154E-2</v>
      </c>
      <c r="Q24" s="2">
        <f t="shared" si="5"/>
        <v>15703.827000000001</v>
      </c>
    </row>
    <row r="25" spans="1:19" x14ac:dyDescent="0.2">
      <c r="A25" s="18" t="s">
        <v>30</v>
      </c>
      <c r="C25" s="13">
        <v>30764.374</v>
      </c>
      <c r="D25" s="13"/>
      <c r="E25">
        <f t="shared" si="0"/>
        <v>-4228.4996220926532</v>
      </c>
      <c r="F25">
        <f t="shared" si="1"/>
        <v>-4228.5</v>
      </c>
      <c r="G25">
        <f t="shared" si="2"/>
        <v>8.5949999993317761E-4</v>
      </c>
      <c r="I25">
        <f t="shared" si="6"/>
        <v>8.5949999993317761E-4</v>
      </c>
      <c r="O25">
        <f t="shared" ca="1" si="3"/>
        <v>2.1058860230310821E-2</v>
      </c>
      <c r="P25">
        <f t="shared" ca="1" si="4"/>
        <v>1.511826074337768E-2</v>
      </c>
      <c r="Q25" s="2">
        <f t="shared" si="5"/>
        <v>15745.874</v>
      </c>
      <c r="S25">
        <f>G25</f>
        <v>8.5949999993317761E-4</v>
      </c>
    </row>
    <row r="26" spans="1:19" x14ac:dyDescent="0.2">
      <c r="A26" s="18" t="s">
        <v>30</v>
      </c>
      <c r="C26" s="13">
        <v>30813.315999999999</v>
      </c>
      <c r="D26" s="13"/>
      <c r="E26">
        <f t="shared" si="0"/>
        <v>-4206.980667587949</v>
      </c>
      <c r="F26">
        <f t="shared" si="1"/>
        <v>-4207</v>
      </c>
      <c r="G26">
        <f t="shared" si="2"/>
        <v>4.3968999998469371E-2</v>
      </c>
      <c r="I26" s="15">
        <f t="shared" si="6"/>
        <v>4.3968999998469371E-2</v>
      </c>
      <c r="O26">
        <f t="shared" ca="1" si="3"/>
        <v>2.0967154826923125E-2</v>
      </c>
      <c r="P26">
        <f t="shared" ca="1" si="4"/>
        <v>1.5013139058014512E-2</v>
      </c>
      <c r="Q26" s="2">
        <f t="shared" si="5"/>
        <v>15794.815999999999</v>
      </c>
    </row>
    <row r="27" spans="1:19" x14ac:dyDescent="0.2">
      <c r="A27" s="18" t="s">
        <v>30</v>
      </c>
      <c r="C27" s="13">
        <v>30973.587</v>
      </c>
      <c r="D27" s="13"/>
      <c r="E27">
        <f t="shared" si="0"/>
        <v>-4136.5122691280703</v>
      </c>
      <c r="F27">
        <f t="shared" si="1"/>
        <v>-4136.5</v>
      </c>
      <c r="G27">
        <f t="shared" si="2"/>
        <v>-2.7904499998840038E-2</v>
      </c>
      <c r="I27">
        <f t="shared" si="6"/>
        <v>-2.7904499998840038E-2</v>
      </c>
      <c r="O27">
        <f t="shared" ca="1" si="3"/>
        <v>2.0666446411163469E-2</v>
      </c>
      <c r="P27">
        <f t="shared" ca="1" si="4"/>
        <v>1.4668437717637602E-2</v>
      </c>
      <c r="Q27" s="2">
        <f t="shared" si="5"/>
        <v>15955.087</v>
      </c>
      <c r="S27">
        <f>G27</f>
        <v>-2.7904499998840038E-2</v>
      </c>
    </row>
    <row r="28" spans="1:19" x14ac:dyDescent="0.2">
      <c r="A28" s="18" t="s">
        <v>30</v>
      </c>
      <c r="C28" s="13">
        <v>31022.537</v>
      </c>
      <c r="D28" s="13"/>
      <c r="E28">
        <f t="shared" si="0"/>
        <v>-4114.9897971611445</v>
      </c>
      <c r="F28">
        <f t="shared" si="1"/>
        <v>-4115</v>
      </c>
      <c r="G28">
        <f t="shared" si="2"/>
        <v>2.3205000001325971E-2</v>
      </c>
      <c r="I28" s="15">
        <f t="shared" si="6"/>
        <v>2.3205000001325971E-2</v>
      </c>
      <c r="O28">
        <f t="shared" ca="1" si="3"/>
        <v>2.0574741007775774E-2</v>
      </c>
      <c r="P28">
        <f t="shared" ca="1" si="4"/>
        <v>1.4563316032274433E-2</v>
      </c>
      <c r="Q28" s="2">
        <f t="shared" si="5"/>
        <v>16004.037</v>
      </c>
    </row>
    <row r="29" spans="1:19" x14ac:dyDescent="0.2">
      <c r="A29" s="19" t="s">
        <v>30</v>
      </c>
      <c r="B29" s="6"/>
      <c r="C29" s="13">
        <v>36460.542999999998</v>
      </c>
      <c r="D29" s="13"/>
      <c r="E29">
        <f t="shared" si="0"/>
        <v>-1723.992214097374</v>
      </c>
      <c r="F29">
        <f t="shared" si="1"/>
        <v>-1724</v>
      </c>
      <c r="G29">
        <f t="shared" si="2"/>
        <v>1.7707999999402091E-2</v>
      </c>
      <c r="I29" s="15">
        <f t="shared" si="6"/>
        <v>1.7707999999402091E-2</v>
      </c>
      <c r="O29">
        <f t="shared" ca="1" si="3"/>
        <v>1.0376247077544061E-2</v>
      </c>
      <c r="P29">
        <f t="shared" ca="1" si="4"/>
        <v>2.8728067437469654E-3</v>
      </c>
      <c r="Q29" s="2">
        <f t="shared" si="5"/>
        <v>21442.042999999998</v>
      </c>
    </row>
    <row r="30" spans="1:19" x14ac:dyDescent="0.2">
      <c r="A30" s="19" t="s">
        <v>30</v>
      </c>
      <c r="B30" s="6"/>
      <c r="C30" s="13">
        <v>36817.591</v>
      </c>
      <c r="D30" s="13"/>
      <c r="E30">
        <f t="shared" si="0"/>
        <v>-1567.0043576960093</v>
      </c>
      <c r="F30">
        <f t="shared" si="1"/>
        <v>-1567</v>
      </c>
      <c r="G30">
        <f t="shared" si="2"/>
        <v>-9.9110000010114163E-3</v>
      </c>
      <c r="I30" s="15">
        <f t="shared" si="6"/>
        <v>-9.9110000010114163E-3</v>
      </c>
      <c r="O30">
        <f t="shared" ca="1" si="3"/>
        <v>9.7065843644339074E-3</v>
      </c>
      <c r="P30">
        <f t="shared" ca="1" si="4"/>
        <v>2.1051739715600929E-3</v>
      </c>
      <c r="Q30" s="2">
        <f t="shared" si="5"/>
        <v>21799.091</v>
      </c>
    </row>
    <row r="31" spans="1:19" x14ac:dyDescent="0.2">
      <c r="A31" s="19" t="s">
        <v>30</v>
      </c>
      <c r="B31" s="6"/>
      <c r="C31" s="13">
        <v>37222.472999999998</v>
      </c>
      <c r="D31" s="13"/>
      <c r="E31">
        <f t="shared" si="0"/>
        <v>-1388.9847153076007</v>
      </c>
      <c r="F31">
        <f t="shared" si="1"/>
        <v>-1389</v>
      </c>
      <c r="G31">
        <f t="shared" si="2"/>
        <v>3.4762999996019062E-2</v>
      </c>
      <c r="I31" s="15">
        <f t="shared" si="6"/>
        <v>3.4762999996019062E-2</v>
      </c>
      <c r="O31">
        <f t="shared" ca="1" si="3"/>
        <v>8.9473489317357692E-3</v>
      </c>
      <c r="P31">
        <f t="shared" ca="1" si="4"/>
        <v>1.2348642043673325E-3</v>
      </c>
      <c r="Q31" s="2">
        <f t="shared" si="5"/>
        <v>22203.972999999998</v>
      </c>
    </row>
    <row r="32" spans="1:19" x14ac:dyDescent="0.2">
      <c r="A32" s="19" t="s">
        <v>30</v>
      </c>
      <c r="B32" s="6"/>
      <c r="C32" s="20">
        <v>37579.548999999999</v>
      </c>
      <c r="D32" s="13"/>
      <c r="E32">
        <f t="shared" si="0"/>
        <v>-1231.9845477884619</v>
      </c>
      <c r="F32">
        <f t="shared" si="1"/>
        <v>-1232</v>
      </c>
      <c r="G32">
        <f t="shared" si="2"/>
        <v>3.5144000001309905E-2</v>
      </c>
      <c r="I32" s="15">
        <f t="shared" si="6"/>
        <v>3.5144000001309905E-2</v>
      </c>
      <c r="O32">
        <f t="shared" ca="1" si="3"/>
        <v>8.277686218625617E-3</v>
      </c>
      <c r="P32">
        <f t="shared" ca="1" si="4"/>
        <v>4.6723143218046007E-4</v>
      </c>
      <c r="Q32" s="2">
        <f t="shared" si="5"/>
        <v>22561.048999999999</v>
      </c>
    </row>
    <row r="33" spans="1:19" x14ac:dyDescent="0.2">
      <c r="A33" s="19" t="s">
        <v>30</v>
      </c>
      <c r="B33" s="6"/>
      <c r="C33" s="13">
        <v>37669.377</v>
      </c>
      <c r="D33" s="13"/>
      <c r="E33">
        <f t="shared" si="0"/>
        <v>-1192.4887232359595</v>
      </c>
      <c r="F33">
        <f t="shared" si="1"/>
        <v>-1192.5</v>
      </c>
      <c r="G33">
        <f t="shared" si="2"/>
        <v>2.5647499998740386E-2</v>
      </c>
      <c r="I33">
        <f t="shared" si="6"/>
        <v>2.5647499998740386E-2</v>
      </c>
      <c r="O33">
        <f t="shared" ca="1" si="3"/>
        <v>8.1092041984482215E-3</v>
      </c>
      <c r="P33">
        <f t="shared" ca="1" si="4"/>
        <v>2.7410089395510026E-4</v>
      </c>
      <c r="Q33" s="2">
        <f t="shared" si="5"/>
        <v>22650.877</v>
      </c>
      <c r="S33">
        <f>G33</f>
        <v>2.5647499998740386E-2</v>
      </c>
    </row>
    <row r="34" spans="1:19" x14ac:dyDescent="0.2">
      <c r="A34" s="19" t="s">
        <v>30</v>
      </c>
      <c r="B34" s="6"/>
      <c r="C34" s="13">
        <v>37903.561999999998</v>
      </c>
      <c r="D34" s="13"/>
      <c r="E34">
        <f t="shared" si="0"/>
        <v>-1089.521611947413</v>
      </c>
      <c r="F34">
        <f t="shared" si="1"/>
        <v>-1089.5</v>
      </c>
      <c r="G34">
        <f t="shared" si="2"/>
        <v>-4.9153500003740191E-2</v>
      </c>
      <c r="I34">
        <f t="shared" si="6"/>
        <v>-4.9153500003740191E-2</v>
      </c>
      <c r="O34">
        <f t="shared" ca="1" si="3"/>
        <v>7.6698713357071634E-3</v>
      </c>
      <c r="P34">
        <f t="shared" ca="1" si="4"/>
        <v>-2.2950531964520491E-4</v>
      </c>
      <c r="Q34" s="2">
        <f t="shared" si="5"/>
        <v>22885.061999999998</v>
      </c>
      <c r="S34">
        <f>G34</f>
        <v>-4.9153500003740191E-2</v>
      </c>
    </row>
    <row r="35" spans="1:19" x14ac:dyDescent="0.2">
      <c r="A35" s="19" t="s">
        <v>30</v>
      </c>
      <c r="B35" s="6"/>
      <c r="C35" s="13">
        <v>37911.595999999998</v>
      </c>
      <c r="D35" s="13"/>
      <c r="E35">
        <f t="shared" si="0"/>
        <v>-1085.9892005116158</v>
      </c>
      <c r="F35">
        <f t="shared" si="1"/>
        <v>-1086</v>
      </c>
      <c r="G35">
        <f t="shared" si="2"/>
        <v>2.4561999998695683E-2</v>
      </c>
      <c r="I35" s="15">
        <f t="shared" si="6"/>
        <v>2.4561999998695683E-2</v>
      </c>
      <c r="O35">
        <f t="shared" ca="1" si="3"/>
        <v>7.6549425491091666E-3</v>
      </c>
      <c r="P35">
        <f t="shared" ca="1" si="4"/>
        <v>-2.4661815214618594E-4</v>
      </c>
      <c r="Q35" s="2">
        <f t="shared" si="5"/>
        <v>22893.095999999998</v>
      </c>
    </row>
    <row r="36" spans="1:19" x14ac:dyDescent="0.2">
      <c r="A36" s="19" t="s">
        <v>30</v>
      </c>
      <c r="B36" s="6"/>
      <c r="C36" s="13">
        <v>37936.571000000004</v>
      </c>
      <c r="D36" s="13"/>
      <c r="E36">
        <f t="shared" si="0"/>
        <v>-1075.0081231393158</v>
      </c>
      <c r="F36">
        <f t="shared" si="1"/>
        <v>-1075</v>
      </c>
      <c r="G36">
        <f t="shared" si="2"/>
        <v>-1.8474999997124542E-2</v>
      </c>
      <c r="I36" s="15">
        <f t="shared" si="6"/>
        <v>-1.8474999997124542E-2</v>
      </c>
      <c r="O36">
        <f t="shared" ca="1" si="3"/>
        <v>7.6080235055154613E-3</v>
      </c>
      <c r="P36">
        <f t="shared" ca="1" si="4"/>
        <v>-3.004013400064124E-4</v>
      </c>
      <c r="Q36" s="2">
        <f t="shared" si="5"/>
        <v>22918.071000000004</v>
      </c>
    </row>
    <row r="37" spans="1:19" x14ac:dyDescent="0.2">
      <c r="A37" s="19" t="s">
        <v>30</v>
      </c>
      <c r="B37" s="6"/>
      <c r="C37" s="13">
        <v>37944.468999999997</v>
      </c>
      <c r="D37" s="13"/>
      <c r="E37">
        <f t="shared" si="0"/>
        <v>-1071.5355085612844</v>
      </c>
      <c r="F37">
        <f t="shared" si="1"/>
        <v>-1071.5</v>
      </c>
      <c r="G37">
        <f t="shared" si="2"/>
        <v>-8.0759500000567641E-2</v>
      </c>
      <c r="I37">
        <f t="shared" si="6"/>
        <v>-8.0759500000567641E-2</v>
      </c>
      <c r="O37">
        <f t="shared" ca="1" si="3"/>
        <v>7.5930947189174645E-3</v>
      </c>
      <c r="P37">
        <f t="shared" ca="1" si="4"/>
        <v>-3.1751417250739343E-4</v>
      </c>
      <c r="Q37" s="2">
        <f t="shared" si="5"/>
        <v>22925.968999999997</v>
      </c>
      <c r="S37">
        <f>G37</f>
        <v>-8.0759500000567641E-2</v>
      </c>
    </row>
    <row r="38" spans="1:19" x14ac:dyDescent="0.2">
      <c r="A38" s="65" t="s">
        <v>81</v>
      </c>
      <c r="B38" s="66" t="s">
        <v>35</v>
      </c>
      <c r="C38" s="65">
        <v>37944.569000000003</v>
      </c>
      <c r="D38" s="65" t="s">
        <v>73</v>
      </c>
      <c r="E38">
        <f t="shared" si="0"/>
        <v>-1071.4915402835147</v>
      </c>
      <c r="F38">
        <f t="shared" si="1"/>
        <v>-1071.5</v>
      </c>
      <c r="G38">
        <f t="shared" si="2"/>
        <v>1.9240500005253125E-2</v>
      </c>
      <c r="I38">
        <f>+G38</f>
        <v>1.9240500005253125E-2</v>
      </c>
      <c r="O38">
        <f t="shared" ca="1" si="3"/>
        <v>7.5930947189174645E-3</v>
      </c>
      <c r="P38">
        <f t="shared" ca="1" si="4"/>
        <v>-3.1751417250739343E-4</v>
      </c>
      <c r="Q38" s="2">
        <f t="shared" si="5"/>
        <v>22926.069000000003</v>
      </c>
      <c r="S38" s="13">
        <f>G38</f>
        <v>1.9240500005253125E-2</v>
      </c>
    </row>
    <row r="39" spans="1:19" x14ac:dyDescent="0.2">
      <c r="A39" s="19" t="s">
        <v>30</v>
      </c>
      <c r="B39" s="21"/>
      <c r="C39" s="22">
        <v>38317.546000000002</v>
      </c>
      <c r="D39" s="22"/>
      <c r="E39">
        <f t="shared" si="0"/>
        <v>-907.49997691665317</v>
      </c>
      <c r="F39">
        <f t="shared" si="1"/>
        <v>-907.5</v>
      </c>
      <c r="G39">
        <f t="shared" si="2"/>
        <v>5.2499999583233148E-5</v>
      </c>
      <c r="I39">
        <f t="shared" ref="I39:I44" si="7">G39</f>
        <v>5.2499999583233148E-5</v>
      </c>
      <c r="O39">
        <f t="shared" ca="1" si="3"/>
        <v>6.8935744326113161E-3</v>
      </c>
      <c r="P39">
        <f t="shared" ca="1" si="4"/>
        <v>-1.1193726096962288E-3</v>
      </c>
      <c r="Q39" s="2">
        <f t="shared" si="5"/>
        <v>23299.046000000002</v>
      </c>
      <c r="S39">
        <f>G39</f>
        <v>5.2499999583233148E-5</v>
      </c>
    </row>
    <row r="40" spans="1:19" x14ac:dyDescent="0.2">
      <c r="A40" s="19" t="s">
        <v>30</v>
      </c>
      <c r="B40" s="21"/>
      <c r="C40" s="22">
        <v>38473.381999999998</v>
      </c>
      <c r="D40" s="22"/>
      <c r="E40">
        <f t="shared" si="0"/>
        <v>-838.98157157574042</v>
      </c>
      <c r="F40">
        <f t="shared" si="1"/>
        <v>-839</v>
      </c>
      <c r="G40">
        <f t="shared" si="2"/>
        <v>4.1913000000931788E-2</v>
      </c>
      <c r="I40" s="15">
        <f t="shared" si="7"/>
        <v>4.1913000000931788E-2</v>
      </c>
      <c r="O40">
        <f t="shared" ca="1" si="3"/>
        <v>6.6013967520505163E-3</v>
      </c>
      <c r="P40">
        <f t="shared" ca="1" si="4"/>
        <v>-1.4542951886440045E-3</v>
      </c>
      <c r="Q40" s="2">
        <f t="shared" si="5"/>
        <v>23454.881999999998</v>
      </c>
    </row>
    <row r="41" spans="1:19" x14ac:dyDescent="0.2">
      <c r="A41" s="19" t="s">
        <v>30</v>
      </c>
      <c r="B41" s="21"/>
      <c r="C41" s="22">
        <v>38640.508999999998</v>
      </c>
      <c r="D41" s="22"/>
      <c r="E41">
        <f t="shared" si="0"/>
        <v>-765.49870799215853</v>
      </c>
      <c r="F41">
        <f t="shared" si="1"/>
        <v>-765.5</v>
      </c>
      <c r="G41">
        <f t="shared" si="2"/>
        <v>2.9385000016191043E-3</v>
      </c>
      <c r="I41">
        <f t="shared" si="7"/>
        <v>2.9385000016191043E-3</v>
      </c>
      <c r="O41">
        <f t="shared" ca="1" si="3"/>
        <v>6.2878922334925775E-3</v>
      </c>
      <c r="P41">
        <f t="shared" ca="1" si="4"/>
        <v>-1.8136646711646104E-3</v>
      </c>
      <c r="Q41" s="2">
        <f t="shared" si="5"/>
        <v>23622.008999999998</v>
      </c>
      <c r="S41">
        <f>G41</f>
        <v>2.9385000016191043E-3</v>
      </c>
    </row>
    <row r="42" spans="1:19" x14ac:dyDescent="0.2">
      <c r="A42" s="19" t="s">
        <v>30</v>
      </c>
      <c r="B42" s="21"/>
      <c r="C42" s="22">
        <v>38739.462</v>
      </c>
      <c r="D42" s="22"/>
      <c r="E42">
        <f t="shared" si="0"/>
        <v>-721.99077809342123</v>
      </c>
      <c r="F42">
        <f t="shared" si="1"/>
        <v>-722</v>
      </c>
      <c r="G42">
        <f t="shared" si="2"/>
        <v>2.0973999999114312E-2</v>
      </c>
      <c r="I42" s="15">
        <f t="shared" si="7"/>
        <v>2.0973999999114312E-2</v>
      </c>
      <c r="O42">
        <f t="shared" ca="1" si="3"/>
        <v>6.1023487429174711E-3</v>
      </c>
      <c r="P42">
        <f t="shared" ca="1" si="4"/>
        <v>-2.0263527322482342E-3</v>
      </c>
      <c r="Q42" s="2">
        <f t="shared" si="5"/>
        <v>23720.962</v>
      </c>
    </row>
    <row r="43" spans="1:19" x14ac:dyDescent="0.2">
      <c r="A43" s="19" t="s">
        <v>30</v>
      </c>
      <c r="B43" s="21"/>
      <c r="C43" s="22">
        <v>38813.324000000001</v>
      </c>
      <c r="D43" s="22"/>
      <c r="E43">
        <f t="shared" si="0"/>
        <v>-689.51492876919133</v>
      </c>
      <c r="F43">
        <f t="shared" si="1"/>
        <v>-689.5</v>
      </c>
      <c r="G43">
        <f t="shared" si="2"/>
        <v>-3.3953500002098735E-2</v>
      </c>
      <c r="I43">
        <f t="shared" si="7"/>
        <v>-3.3953500002098735E-2</v>
      </c>
      <c r="O43">
        <f t="shared" ca="1" si="3"/>
        <v>5.96372429593607E-3</v>
      </c>
      <c r="P43">
        <f t="shared" ca="1" si="4"/>
        <v>-2.1852576054716315E-3</v>
      </c>
      <c r="Q43" s="2">
        <f t="shared" si="5"/>
        <v>23794.824000000001</v>
      </c>
      <c r="S43">
        <f>G43</f>
        <v>-3.3953500002098735E-2</v>
      </c>
    </row>
    <row r="44" spans="1:19" x14ac:dyDescent="0.2">
      <c r="A44" s="19" t="s">
        <v>30</v>
      </c>
      <c r="B44" s="6"/>
      <c r="C44" s="23">
        <v>39403.548999999999</v>
      </c>
      <c r="D44" s="13"/>
      <c r="E44">
        <f t="shared" si="0"/>
        <v>-430.00316131917174</v>
      </c>
      <c r="F44">
        <f t="shared" si="1"/>
        <v>-430</v>
      </c>
      <c r="G44">
        <f t="shared" si="2"/>
        <v>-7.1900000039022416E-3</v>
      </c>
      <c r="I44" s="15">
        <f t="shared" si="7"/>
        <v>-7.1900000039022416E-3</v>
      </c>
      <c r="O44">
        <f t="shared" ca="1" si="3"/>
        <v>4.856861403884573E-3</v>
      </c>
      <c r="P44">
        <f t="shared" ca="1" si="4"/>
        <v>-3.4540519009015262E-3</v>
      </c>
      <c r="Q44" s="2">
        <f t="shared" si="5"/>
        <v>24385.048999999999</v>
      </c>
    </row>
    <row r="45" spans="1:19" x14ac:dyDescent="0.2">
      <c r="A45" s="65" t="s">
        <v>81</v>
      </c>
      <c r="B45" s="66" t="s">
        <v>43</v>
      </c>
      <c r="C45" s="65">
        <v>39403.555999999997</v>
      </c>
      <c r="D45" s="65" t="s">
        <v>73</v>
      </c>
      <c r="E45">
        <f t="shared" si="0"/>
        <v>-430.00008353972902</v>
      </c>
      <c r="F45">
        <f t="shared" si="1"/>
        <v>-430</v>
      </c>
      <c r="G45">
        <f t="shared" si="2"/>
        <v>-1.900000061141327E-4</v>
      </c>
      <c r="I45">
        <f>+G45</f>
        <v>-1.900000061141327E-4</v>
      </c>
      <c r="O45">
        <f t="shared" ca="1" si="3"/>
        <v>4.856861403884573E-3</v>
      </c>
      <c r="P45">
        <f t="shared" ca="1" si="4"/>
        <v>-3.4540519009015262E-3</v>
      </c>
      <c r="Q45" s="2">
        <f t="shared" si="5"/>
        <v>24385.055999999997</v>
      </c>
      <c r="R45" s="13">
        <f>G45</f>
        <v>-1.900000061141327E-4</v>
      </c>
    </row>
    <row r="46" spans="1:19" x14ac:dyDescent="0.2">
      <c r="A46" s="19" t="s">
        <v>30</v>
      </c>
      <c r="B46" s="6"/>
      <c r="C46" s="13">
        <v>39592.347000000002</v>
      </c>
      <c r="D46" s="13"/>
      <c r="E46">
        <f t="shared" si="0"/>
        <v>-346.99193226071174</v>
      </c>
      <c r="F46">
        <f t="shared" si="1"/>
        <v>-347</v>
      </c>
      <c r="G46">
        <f t="shared" si="2"/>
        <v>1.834900000540074E-2</v>
      </c>
      <c r="I46" s="15">
        <f t="shared" ref="I46:I54" si="8">G46</f>
        <v>1.834900000540074E-2</v>
      </c>
      <c r="O46">
        <f t="shared" ca="1" si="3"/>
        <v>4.5028358931320711E-3</v>
      </c>
      <c r="P46">
        <f t="shared" ca="1" si="4"/>
        <v>-3.8598705002105098E-3</v>
      </c>
      <c r="Q46" s="2">
        <f t="shared" si="5"/>
        <v>24573.847000000002</v>
      </c>
    </row>
    <row r="47" spans="1:19" x14ac:dyDescent="0.2">
      <c r="A47" s="19" t="s">
        <v>30</v>
      </c>
      <c r="B47" s="6"/>
      <c r="C47" s="13">
        <v>39609.341</v>
      </c>
      <c r="D47" s="13"/>
      <c r="E47">
        <f t="shared" si="0"/>
        <v>-339.51996313699561</v>
      </c>
      <c r="F47">
        <f t="shared" si="1"/>
        <v>-339.5</v>
      </c>
      <c r="G47">
        <f t="shared" si="2"/>
        <v>-4.5403500000247732E-2</v>
      </c>
      <c r="I47">
        <f t="shared" si="8"/>
        <v>-4.5403500000247732E-2</v>
      </c>
      <c r="O47">
        <f t="shared" ca="1" si="3"/>
        <v>4.4708456361363634E-3</v>
      </c>
      <c r="P47">
        <f t="shared" ca="1" si="4"/>
        <v>-3.8965408555697552E-3</v>
      </c>
      <c r="Q47" s="2">
        <f t="shared" si="5"/>
        <v>24590.841</v>
      </c>
      <c r="S47">
        <f>G47</f>
        <v>-4.5403500000247732E-2</v>
      </c>
    </row>
    <row r="48" spans="1:19" x14ac:dyDescent="0.2">
      <c r="A48" s="19" t="s">
        <v>30</v>
      </c>
      <c r="B48" s="6"/>
      <c r="C48" s="13">
        <v>39940.351999999999</v>
      </c>
      <c r="D48" s="13"/>
      <c r="E48">
        <f t="shared" si="0"/>
        <v>-193.98012721781521</v>
      </c>
      <c r="F48">
        <f t="shared" si="1"/>
        <v>-194</v>
      </c>
      <c r="G48">
        <f t="shared" si="2"/>
        <v>4.5197999999800231E-2</v>
      </c>
      <c r="I48" s="15">
        <f t="shared" si="8"/>
        <v>4.5197999999800231E-2</v>
      </c>
      <c r="O48">
        <f t="shared" ca="1" si="3"/>
        <v>3.8502346504196276E-3</v>
      </c>
      <c r="P48">
        <f t="shared" ca="1" si="4"/>
        <v>-4.6079457495391178E-3</v>
      </c>
      <c r="Q48" s="2">
        <f t="shared" si="5"/>
        <v>24921.851999999999</v>
      </c>
    </row>
    <row r="49" spans="1:19" x14ac:dyDescent="0.2">
      <c r="A49" s="19" t="s">
        <v>30</v>
      </c>
      <c r="B49" s="6"/>
      <c r="C49" s="13">
        <v>40066.53</v>
      </c>
      <c r="D49" s="13"/>
      <c r="E49">
        <f t="shared" si="0"/>
        <v>-138.50183369702464</v>
      </c>
      <c r="F49">
        <f t="shared" si="1"/>
        <v>-138.5</v>
      </c>
      <c r="G49">
        <f t="shared" si="2"/>
        <v>-4.1705000039655715E-3</v>
      </c>
      <c r="I49">
        <f t="shared" si="8"/>
        <v>-4.1705000039655715E-3</v>
      </c>
      <c r="O49">
        <f t="shared" ca="1" si="3"/>
        <v>3.6135067486513885E-3</v>
      </c>
      <c r="P49">
        <f t="shared" ca="1" si="4"/>
        <v>-4.8793063791975344E-3</v>
      </c>
      <c r="Q49" s="2">
        <f t="shared" si="5"/>
        <v>25048.03</v>
      </c>
      <c r="S49">
        <f>G49</f>
        <v>-4.1705000039655715E-3</v>
      </c>
    </row>
    <row r="50" spans="1:19" x14ac:dyDescent="0.2">
      <c r="A50" s="19" t="s">
        <v>30</v>
      </c>
      <c r="B50" s="6"/>
      <c r="C50" s="13">
        <v>40073.358999999997</v>
      </c>
      <c r="D50" s="13"/>
      <c r="E50">
        <f t="shared" si="0"/>
        <v>-135.4992400083201</v>
      </c>
      <c r="F50">
        <f t="shared" si="1"/>
        <v>-135.5</v>
      </c>
      <c r="G50">
        <f t="shared" si="2"/>
        <v>1.7284999994444661E-3</v>
      </c>
      <c r="I50">
        <f t="shared" si="8"/>
        <v>1.7284999994444661E-3</v>
      </c>
      <c r="O50">
        <f t="shared" ca="1" si="3"/>
        <v>3.6007106458531054E-3</v>
      </c>
      <c r="P50">
        <f t="shared" ca="1" si="4"/>
        <v>-4.8939745213412329E-3</v>
      </c>
      <c r="Q50" s="2">
        <f t="shared" si="5"/>
        <v>25054.858999999997</v>
      </c>
      <c r="S50">
        <f>G50</f>
        <v>1.7284999994444661E-3</v>
      </c>
    </row>
    <row r="51" spans="1:19" x14ac:dyDescent="0.2">
      <c r="A51" s="19" t="s">
        <v>30</v>
      </c>
      <c r="B51" s="6"/>
      <c r="C51" s="13">
        <v>40149.553</v>
      </c>
      <c r="D51" s="13"/>
      <c r="E51">
        <f t="shared" si="0"/>
        <v>-101.99805044656372</v>
      </c>
      <c r="F51">
        <f t="shared" si="1"/>
        <v>-102</v>
      </c>
      <c r="G51">
        <f t="shared" si="2"/>
        <v>4.434000002220273E-3</v>
      </c>
      <c r="I51" s="15">
        <f t="shared" si="8"/>
        <v>4.434000002220273E-3</v>
      </c>
      <c r="O51">
        <f t="shared" ca="1" si="3"/>
        <v>3.4578208312722762E-3</v>
      </c>
      <c r="P51">
        <f t="shared" ca="1" si="4"/>
        <v>-5.0577687752791957E-3</v>
      </c>
      <c r="Q51" s="2">
        <f t="shared" si="5"/>
        <v>25131.053</v>
      </c>
    </row>
    <row r="52" spans="1:19" x14ac:dyDescent="0.2">
      <c r="A52" s="19" t="s">
        <v>30</v>
      </c>
      <c r="B52" s="6"/>
      <c r="C52" s="13">
        <v>40149.582999999999</v>
      </c>
      <c r="D52" s="13"/>
      <c r="E52">
        <f t="shared" si="0"/>
        <v>-101.98485996323414</v>
      </c>
      <c r="F52">
        <f t="shared" si="1"/>
        <v>-102</v>
      </c>
      <c r="G52">
        <f t="shared" si="2"/>
        <v>3.443400000105612E-2</v>
      </c>
      <c r="I52" s="15">
        <f t="shared" si="8"/>
        <v>3.443400000105612E-2</v>
      </c>
      <c r="O52">
        <f t="shared" ca="1" si="3"/>
        <v>3.4578208312722762E-3</v>
      </c>
      <c r="P52">
        <f t="shared" ca="1" si="4"/>
        <v>-5.0577687752791957E-3</v>
      </c>
      <c r="Q52" s="2">
        <f t="shared" si="5"/>
        <v>25131.082999999999</v>
      </c>
    </row>
    <row r="53" spans="1:19" x14ac:dyDescent="0.2">
      <c r="A53" t="s">
        <v>31</v>
      </c>
      <c r="B53" s="6"/>
      <c r="C53" s="13">
        <v>40288.288999999997</v>
      </c>
      <c r="D53" s="13"/>
      <c r="E53">
        <f t="shared" ref="E53:E84" si="9">+(C53-C$7)/C$8</f>
        <v>-40.998220603799929</v>
      </c>
      <c r="F53">
        <f t="shared" ref="F53:F84" si="10">ROUND(2*E53,0)/2</f>
        <v>-41</v>
      </c>
      <c r="G53">
        <f t="shared" ref="G53:G84" si="11">+C53-(C$7+F53*C$8)</f>
        <v>4.0469999948982149E-3</v>
      </c>
      <c r="I53" s="15">
        <f t="shared" si="8"/>
        <v>4.0469999948982149E-3</v>
      </c>
      <c r="O53">
        <f t="shared" ref="O53:O84" ca="1" si="12">+C$11+C$12*$F53</f>
        <v>3.1976334077071841E-3</v>
      </c>
      <c r="P53">
        <f t="shared" ref="P53:P84" ca="1" si="13">+D$11+D$12*$F53</f>
        <v>-5.3560209988677259E-3</v>
      </c>
      <c r="Q53" s="2">
        <f t="shared" ref="Q53:Q84" si="14">+C53-15018.5</f>
        <v>25269.788999999997</v>
      </c>
    </row>
    <row r="54" spans="1:19" x14ac:dyDescent="0.2">
      <c r="A54" t="s">
        <v>31</v>
      </c>
      <c r="B54" s="6"/>
      <c r="C54" s="13">
        <v>40381.531000000003</v>
      </c>
      <c r="D54" s="13"/>
      <c r="E54">
        <f t="shared" si="9"/>
        <v>-1.3190483316778698E-3</v>
      </c>
      <c r="F54">
        <f t="shared" si="10"/>
        <v>0</v>
      </c>
      <c r="G54">
        <f t="shared" si="11"/>
        <v>-2.9999999969732016E-3</v>
      </c>
      <c r="I54" s="15">
        <f t="shared" si="8"/>
        <v>-2.9999999969732016E-3</v>
      </c>
      <c r="O54">
        <f t="shared" ca="1" si="12"/>
        <v>3.0227533361306472E-3</v>
      </c>
      <c r="P54">
        <f t="shared" ca="1" si="13"/>
        <v>-5.556485608164935E-3</v>
      </c>
      <c r="Q54" s="2">
        <f t="shared" si="14"/>
        <v>25363.031000000003</v>
      </c>
    </row>
    <row r="55" spans="1:19" x14ac:dyDescent="0.2">
      <c r="A55" t="s">
        <v>13</v>
      </c>
      <c r="B55" s="6"/>
      <c r="C55" s="13">
        <v>40381.534</v>
      </c>
      <c r="D55" s="13"/>
      <c r="E55">
        <f t="shared" si="9"/>
        <v>0</v>
      </c>
      <c r="F55">
        <f t="shared" si="10"/>
        <v>0</v>
      </c>
      <c r="G55">
        <f t="shared" si="11"/>
        <v>0</v>
      </c>
      <c r="H55">
        <f>+G55</f>
        <v>0</v>
      </c>
      <c r="O55">
        <f t="shared" ca="1" si="12"/>
        <v>3.0227533361306472E-3</v>
      </c>
      <c r="P55">
        <f t="shared" ca="1" si="13"/>
        <v>-5.556485608164935E-3</v>
      </c>
      <c r="Q55" s="2">
        <f t="shared" si="14"/>
        <v>25363.034</v>
      </c>
      <c r="R55" s="13">
        <f>G55</f>
        <v>0</v>
      </c>
    </row>
    <row r="56" spans="1:19" x14ac:dyDescent="0.2">
      <c r="A56" t="s">
        <v>32</v>
      </c>
      <c r="B56" s="6"/>
      <c r="C56" s="13">
        <v>40422.468000000001</v>
      </c>
      <c r="D56" s="13"/>
      <c r="E56">
        <f t="shared" si="9"/>
        <v>17.99797482112654</v>
      </c>
      <c r="F56">
        <f t="shared" si="10"/>
        <v>18</v>
      </c>
      <c r="G56">
        <f t="shared" si="11"/>
        <v>-4.6060000022407621E-3</v>
      </c>
      <c r="I56">
        <f t="shared" ref="I56:I65" si="15">G56</f>
        <v>-4.6060000022407621E-3</v>
      </c>
      <c r="O56">
        <f t="shared" ca="1" si="12"/>
        <v>2.9459767193409478E-3</v>
      </c>
      <c r="P56">
        <f t="shared" ca="1" si="13"/>
        <v>-5.6444944610271244E-3</v>
      </c>
      <c r="Q56" s="2">
        <f t="shared" si="14"/>
        <v>25403.968000000001</v>
      </c>
      <c r="R56" s="13">
        <f>G56</f>
        <v>-4.6060000022407621E-3</v>
      </c>
    </row>
    <row r="57" spans="1:19" x14ac:dyDescent="0.2">
      <c r="A57" t="s">
        <v>33</v>
      </c>
      <c r="B57" s="6"/>
      <c r="C57" s="13">
        <v>40438.402000000002</v>
      </c>
      <c r="D57" s="13"/>
      <c r="E57">
        <f t="shared" si="9"/>
        <v>25.003880200513908</v>
      </c>
      <c r="F57">
        <f t="shared" si="10"/>
        <v>25</v>
      </c>
      <c r="G57">
        <f t="shared" si="11"/>
        <v>8.8250000044354238E-3</v>
      </c>
      <c r="I57">
        <f t="shared" si="15"/>
        <v>8.8250000044354238E-3</v>
      </c>
      <c r="O57">
        <f t="shared" ca="1" si="12"/>
        <v>2.9161191461449538E-3</v>
      </c>
      <c r="P57">
        <f t="shared" ca="1" si="13"/>
        <v>-5.6787201260290864E-3</v>
      </c>
      <c r="Q57" s="2">
        <f t="shared" si="14"/>
        <v>25419.902000000002</v>
      </c>
      <c r="R57" s="13">
        <f>G57</f>
        <v>8.8250000044354238E-3</v>
      </c>
    </row>
    <row r="58" spans="1:19" x14ac:dyDescent="0.2">
      <c r="A58" s="19" t="s">
        <v>30</v>
      </c>
      <c r="B58" s="6"/>
      <c r="C58" s="13">
        <v>40514.552000000003</v>
      </c>
      <c r="D58" s="13"/>
      <c r="E58">
        <f t="shared" si="9"/>
        <v>58.485723720052079</v>
      </c>
      <c r="F58">
        <f t="shared" si="10"/>
        <v>58.5</v>
      </c>
      <c r="G58">
        <f t="shared" si="11"/>
        <v>-3.2469499994476791E-2</v>
      </c>
      <c r="I58">
        <f t="shared" si="15"/>
        <v>-3.2469499994476791E-2</v>
      </c>
      <c r="O58">
        <f t="shared" ca="1" si="12"/>
        <v>2.7732293315641246E-3</v>
      </c>
      <c r="P58">
        <f t="shared" ca="1" si="13"/>
        <v>-5.8425143799670501E-3</v>
      </c>
      <c r="Q58" s="2">
        <f t="shared" si="14"/>
        <v>25496.052000000003</v>
      </c>
      <c r="S58">
        <f>G58</f>
        <v>-3.2469499994476791E-2</v>
      </c>
    </row>
    <row r="59" spans="1:19" x14ac:dyDescent="0.2">
      <c r="A59" s="19" t="s">
        <v>30</v>
      </c>
      <c r="B59" s="6"/>
      <c r="C59" s="13">
        <v>40804.567999999999</v>
      </c>
      <c r="D59" s="13"/>
      <c r="E59">
        <f t="shared" si="9"/>
        <v>186.00076416866744</v>
      </c>
      <c r="F59">
        <f t="shared" si="10"/>
        <v>186</v>
      </c>
      <c r="G59">
        <f t="shared" si="11"/>
        <v>1.737999999022577E-3</v>
      </c>
      <c r="I59">
        <f t="shared" si="15"/>
        <v>1.737999999022577E-3</v>
      </c>
      <c r="O59">
        <f t="shared" ca="1" si="12"/>
        <v>2.2293949626370885E-3</v>
      </c>
      <c r="P59">
        <f t="shared" ca="1" si="13"/>
        <v>-6.4659104210742233E-3</v>
      </c>
      <c r="Q59" s="2">
        <f t="shared" si="14"/>
        <v>25786.067999999999</v>
      </c>
      <c r="R59" s="13">
        <f>G59</f>
        <v>1.737999999022577E-3</v>
      </c>
    </row>
    <row r="60" spans="1:19" x14ac:dyDescent="0.2">
      <c r="A60" s="19" t="s">
        <v>30</v>
      </c>
      <c r="B60" s="6"/>
      <c r="C60" s="13">
        <v>40811.4</v>
      </c>
      <c r="D60" s="13"/>
      <c r="E60">
        <f t="shared" si="9"/>
        <v>189.00467690570687</v>
      </c>
      <c r="F60">
        <f t="shared" si="10"/>
        <v>189</v>
      </c>
      <c r="G60">
        <f t="shared" si="11"/>
        <v>1.0636999999405816E-2</v>
      </c>
      <c r="I60">
        <f t="shared" si="15"/>
        <v>1.0636999999405816E-2</v>
      </c>
      <c r="O60">
        <f t="shared" ca="1" si="12"/>
        <v>2.2165988598388054E-3</v>
      </c>
      <c r="P60">
        <f t="shared" ca="1" si="13"/>
        <v>-6.4805785632179218E-3</v>
      </c>
      <c r="Q60" s="2">
        <f t="shared" si="14"/>
        <v>25792.9</v>
      </c>
      <c r="R60" s="13">
        <f>G60</f>
        <v>1.0636999999405816E-2</v>
      </c>
    </row>
    <row r="61" spans="1:19" x14ac:dyDescent="0.2">
      <c r="A61" s="19" t="s">
        <v>30</v>
      </c>
      <c r="B61" s="6"/>
      <c r="C61" s="13">
        <v>40836.406000000003</v>
      </c>
      <c r="D61" s="13"/>
      <c r="E61">
        <f t="shared" si="9"/>
        <v>199.99938444411262</v>
      </c>
      <c r="F61">
        <f t="shared" si="10"/>
        <v>200</v>
      </c>
      <c r="G61">
        <f t="shared" si="11"/>
        <v>-1.3999999937368557E-3</v>
      </c>
      <c r="I61">
        <f t="shared" si="15"/>
        <v>-1.3999999937368557E-3</v>
      </c>
      <c r="O61">
        <f t="shared" ca="1" si="12"/>
        <v>2.1696798162451E-3</v>
      </c>
      <c r="P61">
        <f t="shared" ca="1" si="13"/>
        <v>-6.5343617510781483E-3</v>
      </c>
      <c r="Q61" s="2">
        <f t="shared" si="14"/>
        <v>25817.906000000003</v>
      </c>
      <c r="R61" s="13">
        <f>G61</f>
        <v>-1.3999999937368557E-3</v>
      </c>
    </row>
    <row r="62" spans="1:19" x14ac:dyDescent="0.2">
      <c r="A62" s="19" t="s">
        <v>30</v>
      </c>
      <c r="B62" s="6"/>
      <c r="C62" s="13">
        <v>41267.387999999999</v>
      </c>
      <c r="D62" s="13"/>
      <c r="E62">
        <f t="shared" si="9"/>
        <v>389.49474732969634</v>
      </c>
      <c r="F62">
        <f t="shared" si="10"/>
        <v>389.5</v>
      </c>
      <c r="G62">
        <f t="shared" si="11"/>
        <v>-1.1946500002522953E-2</v>
      </c>
      <c r="I62">
        <f t="shared" si="15"/>
        <v>-1.1946500002522953E-2</v>
      </c>
      <c r="O62">
        <f t="shared" ca="1" si="12"/>
        <v>1.3613926561535446E-3</v>
      </c>
      <c r="P62">
        <f t="shared" ca="1" si="13"/>
        <v>-7.4608993964884185E-3</v>
      </c>
      <c r="Q62" s="2">
        <f t="shared" si="14"/>
        <v>26248.887999999999</v>
      </c>
      <c r="S62">
        <f>G62</f>
        <v>-1.1946500002522953E-2</v>
      </c>
    </row>
    <row r="63" spans="1:19" x14ac:dyDescent="0.2">
      <c r="A63" s="19" t="s">
        <v>30</v>
      </c>
      <c r="B63" s="6"/>
      <c r="C63" s="13">
        <v>41300.398999999998</v>
      </c>
      <c r="D63" s="13"/>
      <c r="E63">
        <f t="shared" si="9"/>
        <v>404.00911550334581</v>
      </c>
      <c r="F63">
        <f t="shared" si="10"/>
        <v>404</v>
      </c>
      <c r="G63">
        <f t="shared" si="11"/>
        <v>2.0731999997224193E-2</v>
      </c>
      <c r="I63">
        <f t="shared" si="15"/>
        <v>2.0731999997224193E-2</v>
      </c>
      <c r="O63">
        <f t="shared" ca="1" si="12"/>
        <v>1.2995448259618425E-3</v>
      </c>
      <c r="P63">
        <f t="shared" ca="1" si="13"/>
        <v>-7.531795416849626E-3</v>
      </c>
      <c r="Q63" s="2">
        <f t="shared" si="14"/>
        <v>26281.898999999998</v>
      </c>
      <c r="R63" s="13">
        <f>G63</f>
        <v>2.0731999997224193E-2</v>
      </c>
    </row>
    <row r="64" spans="1:19" x14ac:dyDescent="0.2">
      <c r="A64" s="19" t="s">
        <v>30</v>
      </c>
      <c r="B64" s="6"/>
      <c r="C64" s="13">
        <v>41383.370000000003</v>
      </c>
      <c r="D64" s="13"/>
      <c r="E64">
        <f t="shared" si="9"/>
        <v>440.49003524936961</v>
      </c>
      <c r="F64">
        <f t="shared" si="10"/>
        <v>440.5</v>
      </c>
      <c r="G64">
        <f t="shared" si="11"/>
        <v>-2.2663499999907799E-2</v>
      </c>
      <c r="I64">
        <f t="shared" si="15"/>
        <v>-2.2663499999907799E-2</v>
      </c>
      <c r="O64">
        <f t="shared" ca="1" si="12"/>
        <v>1.1438589085827301E-3</v>
      </c>
      <c r="P64">
        <f t="shared" ca="1" si="13"/>
        <v>-7.7102578129312881E-3</v>
      </c>
      <c r="Q64" s="2">
        <f t="shared" si="14"/>
        <v>26364.870000000003</v>
      </c>
      <c r="S64">
        <f>G64</f>
        <v>-2.2663499999907799E-2</v>
      </c>
    </row>
    <row r="65" spans="1:19" x14ac:dyDescent="0.2">
      <c r="A65" t="s">
        <v>34</v>
      </c>
      <c r="B65" s="6" t="s">
        <v>35</v>
      </c>
      <c r="C65" s="13">
        <v>41483.455999999998</v>
      </c>
      <c r="D65" s="13"/>
      <c r="E65">
        <f t="shared" si="9"/>
        <v>484.49612573520403</v>
      </c>
      <c r="F65">
        <f t="shared" si="10"/>
        <v>484.5</v>
      </c>
      <c r="G65">
        <f t="shared" si="11"/>
        <v>-8.8115000035031699E-3</v>
      </c>
      <c r="I65">
        <f t="shared" si="15"/>
        <v>-8.8115000035031699E-3</v>
      </c>
      <c r="O65">
        <f t="shared" ca="1" si="12"/>
        <v>9.5618273420791005E-4</v>
      </c>
      <c r="P65">
        <f t="shared" ca="1" si="13"/>
        <v>-7.925390564372194E-3</v>
      </c>
      <c r="Q65" s="2">
        <f t="shared" si="14"/>
        <v>26464.955999999998</v>
      </c>
      <c r="S65">
        <f>G65</f>
        <v>-8.8115000035031699E-3</v>
      </c>
    </row>
    <row r="66" spans="1:19" x14ac:dyDescent="0.2">
      <c r="A66" s="65" t="s">
        <v>81</v>
      </c>
      <c r="B66" s="66" t="s">
        <v>35</v>
      </c>
      <c r="C66" s="65">
        <v>41567.546000000002</v>
      </c>
      <c r="D66" s="65" t="s">
        <v>73</v>
      </c>
      <c r="E66">
        <f t="shared" si="9"/>
        <v>521.46905050943963</v>
      </c>
      <c r="F66">
        <f t="shared" si="10"/>
        <v>521.5</v>
      </c>
      <c r="G66">
        <f t="shared" si="11"/>
        <v>-7.0390499997301959E-2</v>
      </c>
      <c r="I66">
        <f>+G66</f>
        <v>-7.0390499997301959E-2</v>
      </c>
      <c r="O66">
        <f t="shared" ca="1" si="12"/>
        <v>7.983641330290836E-4</v>
      </c>
      <c r="P66">
        <f t="shared" ca="1" si="13"/>
        <v>-8.1062976508111395E-3</v>
      </c>
      <c r="Q66" s="2">
        <f t="shared" si="14"/>
        <v>26549.046000000002</v>
      </c>
      <c r="S66" s="13">
        <f>G66</f>
        <v>-7.0390499997301959E-2</v>
      </c>
    </row>
    <row r="67" spans="1:19" x14ac:dyDescent="0.2">
      <c r="A67" s="19" t="s">
        <v>30</v>
      </c>
      <c r="B67" s="6"/>
      <c r="C67" s="13">
        <v>41567.572999999997</v>
      </c>
      <c r="D67" s="13"/>
      <c r="E67">
        <f t="shared" si="9"/>
        <v>521.48092194443427</v>
      </c>
      <c r="F67">
        <f t="shared" si="10"/>
        <v>521.5</v>
      </c>
      <c r="G67">
        <f t="shared" si="11"/>
        <v>-4.3390500002715271E-2</v>
      </c>
      <c r="I67">
        <f>G67</f>
        <v>-4.3390500002715271E-2</v>
      </c>
      <c r="O67">
        <f t="shared" ca="1" si="12"/>
        <v>7.983641330290836E-4</v>
      </c>
      <c r="P67">
        <f t="shared" ca="1" si="13"/>
        <v>-8.1062976508111395E-3</v>
      </c>
      <c r="Q67" s="2">
        <f t="shared" si="14"/>
        <v>26549.072999999997</v>
      </c>
      <c r="S67">
        <f>G67</f>
        <v>-4.3390500002715271E-2</v>
      </c>
    </row>
    <row r="68" spans="1:19" x14ac:dyDescent="0.2">
      <c r="A68" t="s">
        <v>36</v>
      </c>
      <c r="B68" s="6"/>
      <c r="C68" s="13">
        <v>41582.400000000001</v>
      </c>
      <c r="D68" s="13"/>
      <c r="E68">
        <f t="shared" si="9"/>
        <v>528.00009848894308</v>
      </c>
      <c r="F68">
        <f t="shared" si="10"/>
        <v>528</v>
      </c>
      <c r="G68">
        <f t="shared" si="11"/>
        <v>2.2400000307243317E-4</v>
      </c>
      <c r="I68">
        <f>G68</f>
        <v>2.2400000307243317E-4</v>
      </c>
      <c r="O68">
        <f t="shared" ca="1" si="12"/>
        <v>7.7063924363280321E-4</v>
      </c>
      <c r="P68">
        <f t="shared" ca="1" si="13"/>
        <v>-8.1380786254558191E-3</v>
      </c>
      <c r="Q68" s="2">
        <f t="shared" si="14"/>
        <v>26563.9</v>
      </c>
      <c r="R68" s="13">
        <f>G68</f>
        <v>2.2400000307243317E-4</v>
      </c>
    </row>
    <row r="69" spans="1:19" x14ac:dyDescent="0.2">
      <c r="A69" t="s">
        <v>37</v>
      </c>
      <c r="B69" s="24" t="s">
        <v>35</v>
      </c>
      <c r="C69" s="25">
        <v>41603.417999999998</v>
      </c>
      <c r="D69" s="13"/>
      <c r="E69">
        <f t="shared" si="9"/>
        <v>537.24135111000044</v>
      </c>
      <c r="F69">
        <f t="shared" si="10"/>
        <v>537</v>
      </c>
      <c r="G69">
        <f t="shared" si="11"/>
        <v>0.54892100000142818</v>
      </c>
      <c r="I69">
        <f>G69</f>
        <v>0.54892100000142818</v>
      </c>
      <c r="O69">
        <f t="shared" ca="1" si="12"/>
        <v>7.3225093523795375E-4</v>
      </c>
      <c r="P69">
        <f t="shared" ca="1" si="13"/>
        <v>-8.1820830518869129E-3</v>
      </c>
      <c r="Q69" s="2">
        <f t="shared" si="14"/>
        <v>26584.917999999998</v>
      </c>
    </row>
    <row r="70" spans="1:19" x14ac:dyDescent="0.2">
      <c r="A70" s="65" t="s">
        <v>218</v>
      </c>
      <c r="B70" s="66" t="s">
        <v>43</v>
      </c>
      <c r="C70" s="65">
        <v>41607.417999999998</v>
      </c>
      <c r="D70" s="65" t="s">
        <v>73</v>
      </c>
      <c r="E70">
        <f t="shared" si="9"/>
        <v>539.00008222067868</v>
      </c>
      <c r="F70">
        <f t="shared" si="10"/>
        <v>539</v>
      </c>
      <c r="G70">
        <f t="shared" si="11"/>
        <v>1.8699999782256782E-4</v>
      </c>
      <c r="I70">
        <f>+G70</f>
        <v>1.8699999782256782E-4</v>
      </c>
      <c r="O70">
        <f t="shared" ca="1" si="12"/>
        <v>7.2372020003909831E-4</v>
      </c>
      <c r="P70">
        <f t="shared" ca="1" si="13"/>
        <v>-8.1918618133160447E-3</v>
      </c>
      <c r="Q70" s="2">
        <f t="shared" si="14"/>
        <v>26588.917999999998</v>
      </c>
      <c r="R70" s="13">
        <f>G70</f>
        <v>1.8699999782256782E-4</v>
      </c>
    </row>
    <row r="71" spans="1:19" x14ac:dyDescent="0.2">
      <c r="A71" s="19" t="s">
        <v>30</v>
      </c>
      <c r="B71" s="6"/>
      <c r="C71" s="13">
        <v>41781.398000000001</v>
      </c>
      <c r="D71" s="13"/>
      <c r="E71">
        <f t="shared" si="9"/>
        <v>615.49609187963131</v>
      </c>
      <c r="F71">
        <f t="shared" si="10"/>
        <v>615.5</v>
      </c>
      <c r="G71">
        <f t="shared" si="11"/>
        <v>-8.8885000004665926E-3</v>
      </c>
      <c r="I71">
        <f>G71</f>
        <v>-8.8885000004665926E-3</v>
      </c>
      <c r="O71">
        <f t="shared" ca="1" si="12"/>
        <v>3.9741957868287677E-4</v>
      </c>
      <c r="P71">
        <f t="shared" ca="1" si="13"/>
        <v>-8.56589943798035E-3</v>
      </c>
      <c r="Q71" s="2">
        <f t="shared" si="14"/>
        <v>26762.898000000001</v>
      </c>
      <c r="S71">
        <f>G71</f>
        <v>-8.8885000004665926E-3</v>
      </c>
    </row>
    <row r="72" spans="1:19" x14ac:dyDescent="0.2">
      <c r="A72" t="s">
        <v>38</v>
      </c>
      <c r="B72" s="6"/>
      <c r="C72" s="13">
        <v>42303.364999999998</v>
      </c>
      <c r="D72" s="13"/>
      <c r="E72">
        <f t="shared" si="9"/>
        <v>844.99599229148089</v>
      </c>
      <c r="F72">
        <f t="shared" si="10"/>
        <v>845</v>
      </c>
      <c r="G72">
        <f t="shared" si="11"/>
        <v>-9.1150000007473864E-3</v>
      </c>
      <c r="I72">
        <f>G72</f>
        <v>-9.1150000007473864E-3</v>
      </c>
      <c r="O72">
        <f t="shared" ca="1" si="12"/>
        <v>-5.8148228538578827E-4</v>
      </c>
      <c r="P72">
        <f t="shared" ca="1" si="13"/>
        <v>-9.6880123119732625E-3</v>
      </c>
      <c r="Q72" s="2">
        <f t="shared" si="14"/>
        <v>27284.864999999998</v>
      </c>
      <c r="R72" s="13">
        <f>G72</f>
        <v>-9.1150000007473864E-3</v>
      </c>
    </row>
    <row r="73" spans="1:19" x14ac:dyDescent="0.2">
      <c r="A73" t="s">
        <v>39</v>
      </c>
      <c r="B73" s="6"/>
      <c r="C73" s="13">
        <v>42402.288</v>
      </c>
      <c r="D73" s="13"/>
      <c r="E73">
        <f t="shared" si="9"/>
        <v>888.4907317068886</v>
      </c>
      <c r="F73">
        <f t="shared" si="10"/>
        <v>888.5</v>
      </c>
      <c r="G73">
        <f t="shared" si="11"/>
        <v>-2.1079500002088025E-2</v>
      </c>
      <c r="I73">
        <f>G73</f>
        <v>-2.1079500002088025E-2</v>
      </c>
      <c r="O73">
        <f t="shared" ca="1" si="12"/>
        <v>-7.6702577596089467E-4</v>
      </c>
      <c r="P73">
        <f t="shared" ca="1" si="13"/>
        <v>-9.9007003730568859E-3</v>
      </c>
      <c r="Q73" s="2">
        <f t="shared" si="14"/>
        <v>27383.788</v>
      </c>
      <c r="S73">
        <f>G73</f>
        <v>-2.1079500002088025E-2</v>
      </c>
    </row>
    <row r="74" spans="1:19" x14ac:dyDescent="0.2">
      <c r="A74" s="65" t="s">
        <v>232</v>
      </c>
      <c r="B74" s="66" t="s">
        <v>35</v>
      </c>
      <c r="C74" s="65">
        <v>45022.347000000002</v>
      </c>
      <c r="D74" s="65" t="s">
        <v>73</v>
      </c>
      <c r="E74">
        <f t="shared" si="9"/>
        <v>2040.485550485037</v>
      </c>
      <c r="F74">
        <f t="shared" si="10"/>
        <v>2040.5</v>
      </c>
      <c r="G74">
        <f t="shared" si="11"/>
        <v>-3.2863499996892642E-2</v>
      </c>
      <c r="I74">
        <f t="shared" ref="I74:I79" si="16">+G74</f>
        <v>-3.2863499996892642E-2</v>
      </c>
      <c r="O74">
        <f t="shared" ca="1" si="12"/>
        <v>-5.6807292505016444E-3</v>
      </c>
      <c r="P74">
        <f t="shared" ca="1" si="13"/>
        <v>-1.5533266956236995E-2</v>
      </c>
      <c r="Q74" s="2">
        <f t="shared" si="14"/>
        <v>30003.847000000002</v>
      </c>
      <c r="S74" s="13">
        <f>G74</f>
        <v>-3.2863499996892642E-2</v>
      </c>
    </row>
    <row r="75" spans="1:19" x14ac:dyDescent="0.2">
      <c r="A75" s="65" t="s">
        <v>232</v>
      </c>
      <c r="B75" s="66" t="s">
        <v>35</v>
      </c>
      <c r="C75" s="65">
        <v>45022.366000000002</v>
      </c>
      <c r="D75" s="65" t="s">
        <v>73</v>
      </c>
      <c r="E75">
        <f t="shared" si="9"/>
        <v>2040.493904457813</v>
      </c>
      <c r="F75">
        <f t="shared" si="10"/>
        <v>2040.5</v>
      </c>
      <c r="G75">
        <f t="shared" si="11"/>
        <v>-1.3863499996659812E-2</v>
      </c>
      <c r="I75">
        <f t="shared" si="16"/>
        <v>-1.3863499996659812E-2</v>
      </c>
      <c r="O75">
        <f t="shared" ca="1" si="12"/>
        <v>-5.6807292505016444E-3</v>
      </c>
      <c r="P75">
        <f t="shared" ca="1" si="13"/>
        <v>-1.5533266956236995E-2</v>
      </c>
      <c r="Q75" s="2">
        <f t="shared" si="14"/>
        <v>30003.866000000002</v>
      </c>
      <c r="S75" s="13">
        <f>G75</f>
        <v>-1.3863499996659812E-2</v>
      </c>
    </row>
    <row r="76" spans="1:19" x14ac:dyDescent="0.2">
      <c r="A76" s="65" t="s">
        <v>240</v>
      </c>
      <c r="B76" s="66" t="s">
        <v>43</v>
      </c>
      <c r="C76" s="65">
        <v>45387.396999999997</v>
      </c>
      <c r="D76" s="65" t="s">
        <v>73</v>
      </c>
      <c r="E76">
        <f t="shared" si="9"/>
        <v>2200.9917484733105</v>
      </c>
      <c r="F76">
        <f t="shared" si="10"/>
        <v>2201</v>
      </c>
      <c r="G76">
        <f t="shared" si="11"/>
        <v>-1.8767000001389533E-2</v>
      </c>
      <c r="I76">
        <f t="shared" si="16"/>
        <v>-1.8767000001389533E-2</v>
      </c>
      <c r="O76">
        <f t="shared" ca="1" si="12"/>
        <v>-6.365320750209796E-3</v>
      </c>
      <c r="P76">
        <f t="shared" ca="1" si="13"/>
        <v>-1.6318012560924848E-2</v>
      </c>
      <c r="Q76" s="2">
        <f t="shared" si="14"/>
        <v>30368.896999999997</v>
      </c>
      <c r="R76" s="13">
        <f>G76</f>
        <v>-1.8767000001389533E-2</v>
      </c>
    </row>
    <row r="77" spans="1:19" x14ac:dyDescent="0.2">
      <c r="A77" s="77" t="s">
        <v>243</v>
      </c>
      <c r="B77" s="78" t="s">
        <v>35</v>
      </c>
      <c r="C77" s="77">
        <v>46737.233</v>
      </c>
      <c r="D77" s="77" t="s">
        <v>73</v>
      </c>
      <c r="E77">
        <f t="shared" si="9"/>
        <v>2794.4913903516895</v>
      </c>
      <c r="F77">
        <f t="shared" si="10"/>
        <v>2794.5</v>
      </c>
      <c r="G77">
        <f t="shared" si="11"/>
        <v>-1.9581499997002538E-2</v>
      </c>
      <c r="I77">
        <f t="shared" si="16"/>
        <v>-1.9581499997002538E-2</v>
      </c>
      <c r="O77">
        <f t="shared" ca="1" si="12"/>
        <v>-8.8968164204701571E-3</v>
      </c>
      <c r="P77">
        <f t="shared" ca="1" si="13"/>
        <v>-1.921986001501981E-2</v>
      </c>
      <c r="Q77" s="2">
        <f t="shared" si="14"/>
        <v>31718.733</v>
      </c>
      <c r="S77" s="13">
        <f>G77</f>
        <v>-1.9581499997002538E-2</v>
      </c>
    </row>
    <row r="78" spans="1:19" x14ac:dyDescent="0.2">
      <c r="A78" s="77" t="s">
        <v>250</v>
      </c>
      <c r="B78" s="78" t="s">
        <v>35</v>
      </c>
      <c r="C78" s="77">
        <v>48984.301200000002</v>
      </c>
      <c r="D78" s="77" t="s">
        <v>73</v>
      </c>
      <c r="E78">
        <f t="shared" si="9"/>
        <v>3782.4885781406442</v>
      </c>
      <c r="F78">
        <f t="shared" si="10"/>
        <v>3782.5</v>
      </c>
      <c r="G78">
        <f t="shared" si="11"/>
        <v>-2.5977500001317821E-2</v>
      </c>
      <c r="I78">
        <f t="shared" si="16"/>
        <v>-2.5977500001317821E-2</v>
      </c>
      <c r="O78">
        <f t="shared" ca="1" si="12"/>
        <v>-1.3110999608704758E-2</v>
      </c>
      <c r="P78">
        <f t="shared" ca="1" si="13"/>
        <v>-2.4050568161011084E-2</v>
      </c>
      <c r="Q78" s="2">
        <f t="shared" si="14"/>
        <v>33965.801200000002</v>
      </c>
      <c r="S78" s="13">
        <f>G78</f>
        <v>-2.5977500001317821E-2</v>
      </c>
    </row>
    <row r="79" spans="1:19" x14ac:dyDescent="0.2">
      <c r="A79" s="77" t="s">
        <v>250</v>
      </c>
      <c r="B79" s="78" t="s">
        <v>35</v>
      </c>
      <c r="C79" s="77">
        <v>48984.302600000003</v>
      </c>
      <c r="D79" s="77" t="s">
        <v>73</v>
      </c>
      <c r="E79">
        <f t="shared" si="9"/>
        <v>3782.4891936965337</v>
      </c>
      <c r="F79">
        <f t="shared" si="10"/>
        <v>3782.5</v>
      </c>
      <c r="G79">
        <f t="shared" si="11"/>
        <v>-2.4577500000305008E-2</v>
      </c>
      <c r="I79">
        <f t="shared" si="16"/>
        <v>-2.4577500000305008E-2</v>
      </c>
      <c r="O79">
        <f t="shared" ca="1" si="12"/>
        <v>-1.3110999608704758E-2</v>
      </c>
      <c r="P79">
        <f t="shared" ca="1" si="13"/>
        <v>-2.4050568161011084E-2</v>
      </c>
      <c r="Q79" s="2">
        <f t="shared" si="14"/>
        <v>33965.802600000003</v>
      </c>
      <c r="S79" s="13">
        <f>G79</f>
        <v>-2.4577500000305008E-2</v>
      </c>
    </row>
    <row r="80" spans="1:19" x14ac:dyDescent="0.2">
      <c r="A80" s="76" t="s">
        <v>40</v>
      </c>
      <c r="B80" s="21"/>
      <c r="C80" s="22">
        <v>49624.546199999997</v>
      </c>
      <c r="D80" s="22"/>
      <c r="E80">
        <f t="shared" si="9"/>
        <v>4063.9932781296943</v>
      </c>
      <c r="F80">
        <f t="shared" si="10"/>
        <v>4064</v>
      </c>
      <c r="G80">
        <f t="shared" si="11"/>
        <v>-1.5288000002328772E-2</v>
      </c>
      <c r="J80">
        <f>+G80</f>
        <v>-1.5288000002328772E-2</v>
      </c>
      <c r="O80">
        <f t="shared" ca="1" si="12"/>
        <v>-1.4311700587943666E-2</v>
      </c>
      <c r="P80">
        <f t="shared" ca="1" si="13"/>
        <v>-2.5426928832161431E-2</v>
      </c>
      <c r="Q80" s="2">
        <f t="shared" si="14"/>
        <v>34606.046199999997</v>
      </c>
      <c r="R80" s="13">
        <f>G80</f>
        <v>-1.5288000002328772E-2</v>
      </c>
    </row>
    <row r="81" spans="1:19" x14ac:dyDescent="0.2">
      <c r="A81" s="44" t="s">
        <v>40</v>
      </c>
      <c r="B81" s="32"/>
      <c r="C81" s="46">
        <v>49624.546199999997</v>
      </c>
      <c r="D81" s="33"/>
      <c r="E81">
        <f t="shared" si="9"/>
        <v>4063.9932781296943</v>
      </c>
      <c r="F81">
        <f t="shared" si="10"/>
        <v>4064</v>
      </c>
      <c r="G81">
        <f t="shared" si="11"/>
        <v>-1.5288000002328772E-2</v>
      </c>
      <c r="J81">
        <f>+G81</f>
        <v>-1.5288000002328772E-2</v>
      </c>
      <c r="O81">
        <f t="shared" ca="1" si="12"/>
        <v>-1.4311700587943666E-2</v>
      </c>
      <c r="P81">
        <f t="shared" ca="1" si="13"/>
        <v>-2.5426928832161431E-2</v>
      </c>
      <c r="Q81" s="2">
        <f t="shared" si="14"/>
        <v>34606.046199999997</v>
      </c>
      <c r="R81" s="13">
        <f>G81</f>
        <v>-1.5288000002328772E-2</v>
      </c>
    </row>
    <row r="82" spans="1:19" x14ac:dyDescent="0.2">
      <c r="A82" s="44" t="s">
        <v>40</v>
      </c>
      <c r="B82" s="32"/>
      <c r="C82" s="46">
        <v>49624.546499999997</v>
      </c>
      <c r="D82" s="33"/>
      <c r="E82">
        <f t="shared" si="9"/>
        <v>4063.9934100345272</v>
      </c>
      <c r="F82">
        <f t="shared" si="10"/>
        <v>4064</v>
      </c>
      <c r="G82">
        <f t="shared" si="11"/>
        <v>-1.4988000002631452E-2</v>
      </c>
      <c r="J82">
        <f>+G82</f>
        <v>-1.4988000002631452E-2</v>
      </c>
      <c r="O82">
        <f t="shared" ca="1" si="12"/>
        <v>-1.4311700587943666E-2</v>
      </c>
      <c r="P82">
        <f t="shared" ca="1" si="13"/>
        <v>-2.5426928832161431E-2</v>
      </c>
      <c r="Q82" s="2">
        <f t="shared" si="14"/>
        <v>34606.046499999997</v>
      </c>
      <c r="R82" s="13">
        <f>G82</f>
        <v>-1.4988000002631452E-2</v>
      </c>
    </row>
    <row r="83" spans="1:19" x14ac:dyDescent="0.2">
      <c r="A83" s="44" t="s">
        <v>41</v>
      </c>
      <c r="B83" s="45"/>
      <c r="C83" s="46">
        <v>49734.524100000002</v>
      </c>
      <c r="D83" s="46">
        <v>1.6000000000000001E-3</v>
      </c>
      <c r="E83">
        <f t="shared" si="9"/>
        <v>4112.3486666839626</v>
      </c>
      <c r="F83">
        <f t="shared" si="10"/>
        <v>4112.5</v>
      </c>
      <c r="G83">
        <f t="shared" si="11"/>
        <v>-0.34418749999895226</v>
      </c>
      <c r="J83">
        <f>+G83</f>
        <v>-0.34418749999895226</v>
      </c>
      <c r="O83">
        <f t="shared" ca="1" si="12"/>
        <v>-1.451857091651591E-2</v>
      </c>
      <c r="P83">
        <f t="shared" ca="1" si="13"/>
        <v>-2.5664063796817887E-2</v>
      </c>
      <c r="Q83" s="2">
        <f t="shared" si="14"/>
        <v>34716.024100000002</v>
      </c>
    </row>
    <row r="84" spans="1:19" x14ac:dyDescent="0.2">
      <c r="A84" s="30" t="s">
        <v>42</v>
      </c>
      <c r="B84" s="21" t="s">
        <v>35</v>
      </c>
      <c r="C84" s="22">
        <v>50319.351999999999</v>
      </c>
      <c r="D84" s="22">
        <v>5.0000000000000001E-4</v>
      </c>
      <c r="E84">
        <f t="shared" si="9"/>
        <v>4369.4874222146209</v>
      </c>
      <c r="F84">
        <f t="shared" si="10"/>
        <v>4369.5</v>
      </c>
      <c r="G84">
        <f t="shared" si="11"/>
        <v>-2.8606499996385537E-2</v>
      </c>
      <c r="K84">
        <f t="shared" ref="K84:K95" si="17">+G84</f>
        <v>-2.8606499996385537E-2</v>
      </c>
      <c r="O84">
        <f t="shared" ca="1" si="12"/>
        <v>-1.5614770389568839E-2</v>
      </c>
      <c r="P84">
        <f t="shared" ca="1" si="13"/>
        <v>-2.6920634640461367E-2</v>
      </c>
      <c r="Q84" s="2">
        <f t="shared" si="14"/>
        <v>35300.851999999999</v>
      </c>
      <c r="S84">
        <f>G84</f>
        <v>-2.8606499996385537E-2</v>
      </c>
    </row>
    <row r="85" spans="1:19" x14ac:dyDescent="0.2">
      <c r="A85" s="31" t="s">
        <v>42</v>
      </c>
      <c r="B85" s="32" t="s">
        <v>35</v>
      </c>
      <c r="C85" s="33">
        <v>50319.351999999999</v>
      </c>
      <c r="D85" s="33">
        <v>5.0000000000000001E-4</v>
      </c>
      <c r="E85">
        <f t="shared" ref="E85:E116" si="18">+(C85-C$7)/C$8</f>
        <v>4369.4874222146209</v>
      </c>
      <c r="F85">
        <f t="shared" ref="F85:F116" si="19">ROUND(2*E85,0)/2</f>
        <v>4369.5</v>
      </c>
      <c r="G85">
        <f t="shared" ref="G85:G116" si="20">+C85-(C$7+F85*C$8)</f>
        <v>-2.8606499996385537E-2</v>
      </c>
      <c r="K85">
        <f t="shared" si="17"/>
        <v>-2.8606499996385537E-2</v>
      </c>
      <c r="O85">
        <f t="shared" ref="O85:O116" ca="1" si="21">+C$11+C$12*$F85</f>
        <v>-1.5614770389568839E-2</v>
      </c>
      <c r="P85">
        <f t="shared" ref="P85:P116" ca="1" si="22">+D$11+D$12*$F85</f>
        <v>-2.6920634640461367E-2</v>
      </c>
      <c r="Q85" s="2">
        <f t="shared" ref="Q85:Q116" si="23">+C85-15018.5</f>
        <v>35300.851999999999</v>
      </c>
      <c r="S85">
        <f>G85</f>
        <v>-2.8606499996385537E-2</v>
      </c>
    </row>
    <row r="86" spans="1:19" x14ac:dyDescent="0.2">
      <c r="A86" s="27" t="s">
        <v>42</v>
      </c>
      <c r="B86" s="6" t="s">
        <v>35</v>
      </c>
      <c r="C86" s="13">
        <v>50667.334300000002</v>
      </c>
      <c r="D86" s="13">
        <v>4.0000000000000002E-4</v>
      </c>
      <c r="E86">
        <f t="shared" si="18"/>
        <v>4522.4892464584664</v>
      </c>
      <c r="F86">
        <f t="shared" si="19"/>
        <v>4522.5</v>
      </c>
      <c r="G86">
        <f t="shared" si="20"/>
        <v>-2.4457499996060506E-2</v>
      </c>
      <c r="K86">
        <f t="shared" si="17"/>
        <v>-2.4457499996060506E-2</v>
      </c>
      <c r="O86">
        <f t="shared" ca="1" si="21"/>
        <v>-1.6267371632281282E-2</v>
      </c>
      <c r="P86">
        <f t="shared" ca="1" si="22"/>
        <v>-2.7668709889789974E-2</v>
      </c>
      <c r="Q86" s="2">
        <f t="shared" si="23"/>
        <v>35648.834300000002</v>
      </c>
      <c r="S86">
        <f>G86</f>
        <v>-2.4457499996060506E-2</v>
      </c>
    </row>
    <row r="87" spans="1:19" x14ac:dyDescent="0.2">
      <c r="A87" s="28" t="s">
        <v>42</v>
      </c>
      <c r="B87" s="26" t="s">
        <v>35</v>
      </c>
      <c r="C87" s="29">
        <v>50667.334300000002</v>
      </c>
      <c r="D87" s="29">
        <v>4.0000000000000002E-4</v>
      </c>
      <c r="E87">
        <f t="shared" si="18"/>
        <v>4522.4892464584664</v>
      </c>
      <c r="F87">
        <f t="shared" si="19"/>
        <v>4522.5</v>
      </c>
      <c r="G87">
        <f t="shared" si="20"/>
        <v>-2.4457499996060506E-2</v>
      </c>
      <c r="K87">
        <f t="shared" si="17"/>
        <v>-2.4457499996060506E-2</v>
      </c>
      <c r="O87">
        <f t="shared" ca="1" si="21"/>
        <v>-1.6267371632281282E-2</v>
      </c>
      <c r="P87">
        <f t="shared" ca="1" si="22"/>
        <v>-2.7668709889789974E-2</v>
      </c>
      <c r="Q87" s="2">
        <f t="shared" si="23"/>
        <v>35648.834300000002</v>
      </c>
      <c r="S87">
        <f>G87</f>
        <v>-2.4457499996060506E-2</v>
      </c>
    </row>
    <row r="88" spans="1:19" x14ac:dyDescent="0.2">
      <c r="A88" s="27" t="s">
        <v>42</v>
      </c>
      <c r="B88" s="6" t="s">
        <v>43</v>
      </c>
      <c r="C88" s="13">
        <v>50675.306299999997</v>
      </c>
      <c r="D88" s="13">
        <v>5.0000000000000001E-4</v>
      </c>
      <c r="E88">
        <f t="shared" si="18"/>
        <v>4525.9943975620463</v>
      </c>
      <c r="F88">
        <f t="shared" si="19"/>
        <v>4526</v>
      </c>
      <c r="G88">
        <f t="shared" si="20"/>
        <v>-1.2742000006255694E-2</v>
      </c>
      <c r="K88">
        <f t="shared" si="17"/>
        <v>-1.2742000006255694E-2</v>
      </c>
      <c r="O88">
        <f t="shared" ca="1" si="21"/>
        <v>-1.6282300418879278E-2</v>
      </c>
      <c r="P88">
        <f t="shared" ca="1" si="22"/>
        <v>-2.7685822722290955E-2</v>
      </c>
      <c r="Q88" s="2">
        <f t="shared" si="23"/>
        <v>35656.806299999997</v>
      </c>
      <c r="R88" s="13">
        <f t="shared" ref="R88:R96" si="24">G88</f>
        <v>-1.2742000006255694E-2</v>
      </c>
    </row>
    <row r="89" spans="1:19" x14ac:dyDescent="0.2">
      <c r="A89" s="28" t="s">
        <v>42</v>
      </c>
      <c r="B89" s="26" t="s">
        <v>43</v>
      </c>
      <c r="C89" s="29">
        <v>50675.306299999997</v>
      </c>
      <c r="D89" s="29">
        <v>5.0000000000000001E-4</v>
      </c>
      <c r="E89">
        <f t="shared" si="18"/>
        <v>4525.9943975620463</v>
      </c>
      <c r="F89">
        <f t="shared" si="19"/>
        <v>4526</v>
      </c>
      <c r="G89">
        <f t="shared" si="20"/>
        <v>-1.2742000006255694E-2</v>
      </c>
      <c r="K89">
        <f t="shared" si="17"/>
        <v>-1.2742000006255694E-2</v>
      </c>
      <c r="O89">
        <f t="shared" ca="1" si="21"/>
        <v>-1.6282300418879278E-2</v>
      </c>
      <c r="P89">
        <f t="shared" ca="1" si="22"/>
        <v>-2.7685822722290955E-2</v>
      </c>
      <c r="Q89" s="2">
        <f t="shared" si="23"/>
        <v>35656.806299999997</v>
      </c>
      <c r="R89" s="13">
        <f t="shared" si="24"/>
        <v>-1.2742000006255694E-2</v>
      </c>
    </row>
    <row r="90" spans="1:19" x14ac:dyDescent="0.2">
      <c r="A90" s="27" t="s">
        <v>42</v>
      </c>
      <c r="B90" s="6" t="s">
        <v>43</v>
      </c>
      <c r="C90" s="13">
        <v>50843.6054</v>
      </c>
      <c r="D90" s="13">
        <v>2.0000000000000001E-4</v>
      </c>
      <c r="E90">
        <f t="shared" si="18"/>
        <v>4599.9926133293357</v>
      </c>
      <c r="F90">
        <f t="shared" si="19"/>
        <v>4600</v>
      </c>
      <c r="G90">
        <f t="shared" si="20"/>
        <v>-1.6799999997601844E-2</v>
      </c>
      <c r="K90">
        <f t="shared" si="17"/>
        <v>-1.6799999997601844E-2</v>
      </c>
      <c r="O90">
        <f t="shared" ca="1" si="21"/>
        <v>-1.659793762123693E-2</v>
      </c>
      <c r="P90">
        <f t="shared" ca="1" si="22"/>
        <v>-2.8047636895168846E-2</v>
      </c>
      <c r="Q90" s="2">
        <f t="shared" si="23"/>
        <v>35825.1054</v>
      </c>
      <c r="R90" s="13">
        <f t="shared" si="24"/>
        <v>-1.6799999997601844E-2</v>
      </c>
    </row>
    <row r="91" spans="1:19" x14ac:dyDescent="0.2">
      <c r="A91" s="28" t="s">
        <v>42</v>
      </c>
      <c r="B91" s="26" t="s">
        <v>43</v>
      </c>
      <c r="C91" s="29">
        <v>50843.6054</v>
      </c>
      <c r="D91" s="29">
        <v>2.0000000000000001E-4</v>
      </c>
      <c r="E91">
        <f t="shared" si="18"/>
        <v>4599.9926133293357</v>
      </c>
      <c r="F91">
        <f t="shared" si="19"/>
        <v>4600</v>
      </c>
      <c r="G91">
        <f t="shared" si="20"/>
        <v>-1.6799999997601844E-2</v>
      </c>
      <c r="K91">
        <f t="shared" si="17"/>
        <v>-1.6799999997601844E-2</v>
      </c>
      <c r="O91">
        <f t="shared" ca="1" si="21"/>
        <v>-1.659793762123693E-2</v>
      </c>
      <c r="P91">
        <f t="shared" ca="1" si="22"/>
        <v>-2.8047636895168846E-2</v>
      </c>
      <c r="Q91" s="2">
        <f t="shared" si="23"/>
        <v>35825.1054</v>
      </c>
      <c r="R91" s="13">
        <f t="shared" si="24"/>
        <v>-1.6799999997601844E-2</v>
      </c>
    </row>
    <row r="92" spans="1:19" x14ac:dyDescent="0.2">
      <c r="A92" s="27" t="s">
        <v>42</v>
      </c>
      <c r="B92" s="6" t="s">
        <v>43</v>
      </c>
      <c r="C92" s="13">
        <v>50852.702799999999</v>
      </c>
      <c r="D92" s="13">
        <v>2.9999999999999997E-4</v>
      </c>
      <c r="E92">
        <f t="shared" si="18"/>
        <v>4603.9925834309061</v>
      </c>
      <c r="F92">
        <f t="shared" si="19"/>
        <v>4604</v>
      </c>
      <c r="G92">
        <f t="shared" si="20"/>
        <v>-1.6867999998794403E-2</v>
      </c>
      <c r="K92">
        <f t="shared" si="17"/>
        <v>-1.6867999998794403E-2</v>
      </c>
      <c r="O92">
        <f t="shared" ca="1" si="21"/>
        <v>-1.6614999091634643E-2</v>
      </c>
      <c r="P92">
        <f t="shared" ca="1" si="22"/>
        <v>-2.806719441802711E-2</v>
      </c>
      <c r="Q92" s="2">
        <f t="shared" si="23"/>
        <v>35834.202799999999</v>
      </c>
      <c r="R92" s="13">
        <f t="shared" si="24"/>
        <v>-1.6867999998794403E-2</v>
      </c>
    </row>
    <row r="93" spans="1:19" x14ac:dyDescent="0.2">
      <c r="A93" s="28" t="s">
        <v>42</v>
      </c>
      <c r="B93" s="26" t="s">
        <v>43</v>
      </c>
      <c r="C93" s="29">
        <v>50852.702799999999</v>
      </c>
      <c r="D93" s="29">
        <v>2.9999999999999997E-4</v>
      </c>
      <c r="E93">
        <f t="shared" si="18"/>
        <v>4603.9925834309061</v>
      </c>
      <c r="F93">
        <f t="shared" si="19"/>
        <v>4604</v>
      </c>
      <c r="G93">
        <f t="shared" si="20"/>
        <v>-1.6867999998794403E-2</v>
      </c>
      <c r="K93">
        <f t="shared" si="17"/>
        <v>-1.6867999998794403E-2</v>
      </c>
      <c r="O93">
        <f t="shared" ca="1" si="21"/>
        <v>-1.6614999091634643E-2</v>
      </c>
      <c r="P93">
        <f t="shared" ca="1" si="22"/>
        <v>-2.806719441802711E-2</v>
      </c>
      <c r="Q93" s="2">
        <f t="shared" si="23"/>
        <v>35834.202799999999</v>
      </c>
      <c r="R93" s="13">
        <f t="shared" si="24"/>
        <v>-1.6867999998794403E-2</v>
      </c>
    </row>
    <row r="94" spans="1:19" x14ac:dyDescent="0.2">
      <c r="A94" s="27" t="s">
        <v>42</v>
      </c>
      <c r="B94" s="6" t="s">
        <v>43</v>
      </c>
      <c r="C94" s="13">
        <v>50868.620900000002</v>
      </c>
      <c r="D94" s="13">
        <v>4.0000000000000002E-4</v>
      </c>
      <c r="E94">
        <f t="shared" si="18"/>
        <v>4610.9914978541292</v>
      </c>
      <c r="F94">
        <f t="shared" si="19"/>
        <v>4611</v>
      </c>
      <c r="G94">
        <f t="shared" si="20"/>
        <v>-1.9336999997904059E-2</v>
      </c>
      <c r="K94">
        <f t="shared" si="17"/>
        <v>-1.9336999997904059E-2</v>
      </c>
      <c r="O94">
        <f t="shared" ca="1" si="21"/>
        <v>-1.6644856664830638E-2</v>
      </c>
      <c r="P94">
        <f t="shared" ca="1" si="22"/>
        <v>-2.8101420083029072E-2</v>
      </c>
      <c r="Q94" s="2">
        <f t="shared" si="23"/>
        <v>35850.120900000002</v>
      </c>
      <c r="R94" s="13">
        <f t="shared" si="24"/>
        <v>-1.9336999997904059E-2</v>
      </c>
    </row>
    <row r="95" spans="1:19" x14ac:dyDescent="0.2">
      <c r="A95" s="28" t="s">
        <v>42</v>
      </c>
      <c r="B95" s="26" t="s">
        <v>43</v>
      </c>
      <c r="C95" s="29">
        <v>50868.620900000002</v>
      </c>
      <c r="D95" s="29">
        <v>4.0000000000000002E-4</v>
      </c>
      <c r="E95">
        <f t="shared" si="18"/>
        <v>4610.9914978541292</v>
      </c>
      <c r="F95">
        <f t="shared" si="19"/>
        <v>4611</v>
      </c>
      <c r="G95">
        <f t="shared" si="20"/>
        <v>-1.9336999997904059E-2</v>
      </c>
      <c r="K95">
        <f t="shared" si="17"/>
        <v>-1.9336999997904059E-2</v>
      </c>
      <c r="O95">
        <f t="shared" ca="1" si="21"/>
        <v>-1.6644856664830638E-2</v>
      </c>
      <c r="P95">
        <f t="shared" ca="1" si="22"/>
        <v>-2.8101420083029072E-2</v>
      </c>
      <c r="Q95" s="2">
        <f t="shared" si="23"/>
        <v>35850.120900000002</v>
      </c>
      <c r="R95" s="13">
        <f t="shared" si="24"/>
        <v>-1.9336999997904059E-2</v>
      </c>
    </row>
    <row r="96" spans="1:19" x14ac:dyDescent="0.2">
      <c r="A96" t="s">
        <v>44</v>
      </c>
      <c r="B96" s="6"/>
      <c r="C96" s="13">
        <v>51134.7232</v>
      </c>
      <c r="D96" s="13"/>
      <c r="E96">
        <f t="shared" si="18"/>
        <v>4727.9920962623892</v>
      </c>
      <c r="F96">
        <f t="shared" si="19"/>
        <v>4728</v>
      </c>
      <c r="G96">
        <f t="shared" si="20"/>
        <v>-1.7975999995542224E-2</v>
      </c>
      <c r="J96">
        <f>+G96</f>
        <v>-1.7975999995542224E-2</v>
      </c>
      <c r="O96">
        <f t="shared" ca="1" si="21"/>
        <v>-1.7143904673963681E-2</v>
      </c>
      <c r="P96">
        <f t="shared" ca="1" si="22"/>
        <v>-2.86734776266333E-2</v>
      </c>
      <c r="Q96" s="2">
        <f t="shared" si="23"/>
        <v>36116.2232</v>
      </c>
      <c r="R96" s="13">
        <f t="shared" si="24"/>
        <v>-1.7975999995542224E-2</v>
      </c>
    </row>
    <row r="97" spans="1:19" x14ac:dyDescent="0.2">
      <c r="A97" s="27" t="s">
        <v>45</v>
      </c>
      <c r="B97" s="6" t="s">
        <v>35</v>
      </c>
      <c r="C97" s="13">
        <v>51474.729500000001</v>
      </c>
      <c r="D97" s="13">
        <v>5.9999999999999995E-4</v>
      </c>
      <c r="E97">
        <f t="shared" si="18"/>
        <v>4877.4870106715416</v>
      </c>
      <c r="F97">
        <f t="shared" si="19"/>
        <v>4877.5</v>
      </c>
      <c r="G97">
        <f t="shared" si="20"/>
        <v>-2.954249999311287E-2</v>
      </c>
      <c r="K97">
        <f>+G97</f>
        <v>-2.954249999311287E-2</v>
      </c>
      <c r="O97">
        <f t="shared" ca="1" si="21"/>
        <v>-1.7781577130078129E-2</v>
      </c>
      <c r="P97">
        <f t="shared" ca="1" si="22"/>
        <v>-2.940444004346093E-2</v>
      </c>
      <c r="Q97" s="2">
        <f t="shared" si="23"/>
        <v>36456.229500000001</v>
      </c>
      <c r="S97">
        <f>G97</f>
        <v>-2.954249999311287E-2</v>
      </c>
    </row>
    <row r="98" spans="1:19" x14ac:dyDescent="0.2">
      <c r="A98" s="8" t="s">
        <v>46</v>
      </c>
      <c r="B98" s="34"/>
      <c r="C98" s="35">
        <v>51607.792099999999</v>
      </c>
      <c r="D98" s="13"/>
      <c r="E98">
        <f t="shared" si="18"/>
        <v>4935.9923442434756</v>
      </c>
      <c r="F98">
        <f t="shared" si="19"/>
        <v>4936</v>
      </c>
      <c r="G98">
        <f t="shared" si="20"/>
        <v>-1.7412000001058914E-2</v>
      </c>
      <c r="K98">
        <f>+G98</f>
        <v>-1.7412000001058914E-2</v>
      </c>
      <c r="O98">
        <f t="shared" ca="1" si="21"/>
        <v>-1.803110113464465E-2</v>
      </c>
      <c r="P98">
        <f t="shared" ca="1" si="22"/>
        <v>-2.9690468815263042E-2</v>
      </c>
      <c r="Q98" s="2">
        <f t="shared" si="23"/>
        <v>36589.292099999999</v>
      </c>
      <c r="R98" s="13">
        <f>G98</f>
        <v>-1.7412000001058914E-2</v>
      </c>
    </row>
    <row r="99" spans="1:19" x14ac:dyDescent="0.2">
      <c r="A99" s="19" t="s">
        <v>30</v>
      </c>
      <c r="B99" s="6"/>
      <c r="C99" s="13">
        <v>51865.91908</v>
      </c>
      <c r="D99" s="13"/>
      <c r="E99">
        <f t="shared" si="18"/>
        <v>5049.4863318013322</v>
      </c>
      <c r="F99">
        <f t="shared" si="19"/>
        <v>5049.5</v>
      </c>
      <c r="G99">
        <f t="shared" si="20"/>
        <v>-3.1086499999219086E-2</v>
      </c>
      <c r="K99">
        <f t="shared" ref="K99:K104" si="25">G99</f>
        <v>-3.1086499999219086E-2</v>
      </c>
      <c r="O99">
        <f t="shared" ca="1" si="21"/>
        <v>-1.8515220357179698E-2</v>
      </c>
      <c r="P99">
        <f t="shared" ca="1" si="22"/>
        <v>-3.0245413526366293E-2</v>
      </c>
      <c r="Q99" s="2">
        <f t="shared" si="23"/>
        <v>36847.41908</v>
      </c>
      <c r="S99">
        <f>G99</f>
        <v>-3.1086499999219086E-2</v>
      </c>
    </row>
    <row r="100" spans="1:19" x14ac:dyDescent="0.2">
      <c r="A100" s="19" t="s">
        <v>30</v>
      </c>
      <c r="B100" s="6"/>
      <c r="C100" s="13">
        <v>51912.555659999998</v>
      </c>
      <c r="D100" s="13"/>
      <c r="E100">
        <f t="shared" si="18"/>
        <v>5069.9916328367408</v>
      </c>
      <c r="F100">
        <f t="shared" si="19"/>
        <v>5070</v>
      </c>
      <c r="G100">
        <f t="shared" si="20"/>
        <v>-1.9030000003112946E-2</v>
      </c>
      <c r="K100">
        <f t="shared" si="25"/>
        <v>-1.9030000003112946E-2</v>
      </c>
      <c r="O100">
        <f t="shared" ca="1" si="21"/>
        <v>-1.8602660392967967E-2</v>
      </c>
      <c r="P100">
        <f t="shared" ca="1" si="22"/>
        <v>-3.0345645831014897E-2</v>
      </c>
      <c r="Q100" s="2">
        <f t="shared" si="23"/>
        <v>36894.055659999998</v>
      </c>
      <c r="R100" s="13">
        <f>G100</f>
        <v>-1.9030000003112946E-2</v>
      </c>
    </row>
    <row r="101" spans="1:19" x14ac:dyDescent="0.2">
      <c r="A101" s="19" t="s">
        <v>30</v>
      </c>
      <c r="B101" s="6"/>
      <c r="C101" s="13">
        <v>51913.680520000002</v>
      </c>
      <c r="D101" s="13"/>
      <c r="E101">
        <f t="shared" si="18"/>
        <v>5070.4862144060316</v>
      </c>
      <c r="F101">
        <f t="shared" si="19"/>
        <v>5070.5</v>
      </c>
      <c r="G101">
        <f t="shared" si="20"/>
        <v>-3.1353499995020684E-2</v>
      </c>
      <c r="K101">
        <f t="shared" si="25"/>
        <v>-3.1353499995020684E-2</v>
      </c>
      <c r="O101">
        <f t="shared" ca="1" si="21"/>
        <v>-1.860479307676768E-2</v>
      </c>
      <c r="P101">
        <f t="shared" ca="1" si="22"/>
        <v>-3.0348090521372179E-2</v>
      </c>
      <c r="Q101" s="2">
        <f t="shared" si="23"/>
        <v>36895.180520000002</v>
      </c>
      <c r="S101">
        <f>G101</f>
        <v>-3.1353499995020684E-2</v>
      </c>
    </row>
    <row r="102" spans="1:19" x14ac:dyDescent="0.2">
      <c r="A102" s="18" t="s">
        <v>30</v>
      </c>
      <c r="B102" s="6"/>
      <c r="C102" s="13">
        <v>51914.830410000002</v>
      </c>
      <c r="D102" s="13"/>
      <c r="E102">
        <f t="shared" si="18"/>
        <v>5070.9918012352464</v>
      </c>
      <c r="F102">
        <f t="shared" si="19"/>
        <v>5071</v>
      </c>
      <c r="G102">
        <f t="shared" si="20"/>
        <v>-1.8646999997145031E-2</v>
      </c>
      <c r="K102">
        <f t="shared" si="25"/>
        <v>-1.8646999997145031E-2</v>
      </c>
      <c r="O102">
        <f t="shared" ca="1" si="21"/>
        <v>-1.8606925760567394E-2</v>
      </c>
      <c r="P102">
        <f t="shared" ca="1" si="22"/>
        <v>-3.0350535211729462E-2</v>
      </c>
      <c r="Q102" s="2">
        <f t="shared" si="23"/>
        <v>36896.330410000002</v>
      </c>
      <c r="R102" s="13">
        <f>G102</f>
        <v>-1.8646999997145031E-2</v>
      </c>
    </row>
    <row r="103" spans="1:19" x14ac:dyDescent="0.2">
      <c r="A103" s="18" t="s">
        <v>30</v>
      </c>
      <c r="B103" s="6"/>
      <c r="C103" s="13">
        <v>51946.671499999997</v>
      </c>
      <c r="D103" s="13"/>
      <c r="E103">
        <f t="shared" si="18"/>
        <v>5084.9917801304709</v>
      </c>
      <c r="F103">
        <f t="shared" si="19"/>
        <v>5085</v>
      </c>
      <c r="G103">
        <f t="shared" si="20"/>
        <v>-1.8695000006118789E-2</v>
      </c>
      <c r="K103">
        <f t="shared" si="25"/>
        <v>-1.8695000006118789E-2</v>
      </c>
      <c r="O103">
        <f t="shared" ca="1" si="21"/>
        <v>-1.8666640906959381E-2</v>
      </c>
      <c r="P103">
        <f t="shared" ca="1" si="22"/>
        <v>-3.0418986541733386E-2</v>
      </c>
      <c r="Q103" s="2">
        <f t="shared" si="23"/>
        <v>36928.171499999997</v>
      </c>
      <c r="R103" s="13">
        <f>G103</f>
        <v>-1.8695000006118789E-2</v>
      </c>
    </row>
    <row r="104" spans="1:19" x14ac:dyDescent="0.2">
      <c r="A104" s="18" t="s">
        <v>30</v>
      </c>
      <c r="B104" s="6"/>
      <c r="C104" s="13">
        <v>51979.637900000002</v>
      </c>
      <c r="D104" s="13"/>
      <c r="E104">
        <f t="shared" si="18"/>
        <v>5099.4865384522391</v>
      </c>
      <c r="F104">
        <f t="shared" si="19"/>
        <v>5099.5</v>
      </c>
      <c r="G104">
        <f t="shared" si="20"/>
        <v>-3.0616499992902391E-2</v>
      </c>
      <c r="K104">
        <f t="shared" si="25"/>
        <v>-3.0616499992902391E-2</v>
      </c>
      <c r="O104">
        <f t="shared" ca="1" si="21"/>
        <v>-1.8728488737151085E-2</v>
      </c>
      <c r="P104">
        <f t="shared" ca="1" si="22"/>
        <v>-3.0489882562094596E-2</v>
      </c>
      <c r="Q104" s="2">
        <f t="shared" si="23"/>
        <v>36961.137900000002</v>
      </c>
      <c r="S104">
        <f>G104</f>
        <v>-3.0616499992902391E-2</v>
      </c>
    </row>
    <row r="105" spans="1:19" x14ac:dyDescent="0.2">
      <c r="A105" s="36" t="s">
        <v>47</v>
      </c>
      <c r="B105" s="34"/>
      <c r="C105" s="37">
        <v>52528.906999999999</v>
      </c>
      <c r="D105" s="13">
        <v>2E-3</v>
      </c>
      <c r="E105">
        <f t="shared" si="18"/>
        <v>5340.9907020283008</v>
      </c>
      <c r="F105">
        <f t="shared" si="19"/>
        <v>5341</v>
      </c>
      <c r="G105">
        <f t="shared" si="20"/>
        <v>-2.1146999999473337E-2</v>
      </c>
      <c r="K105">
        <f>+G105</f>
        <v>-2.1146999999473337E-2</v>
      </c>
      <c r="O105">
        <f t="shared" ca="1" si="21"/>
        <v>-1.9758575012412884E-2</v>
      </c>
      <c r="P105">
        <f t="shared" ca="1" si="22"/>
        <v>-3.1670668004662297E-2</v>
      </c>
      <c r="Q105" s="2">
        <f t="shared" si="23"/>
        <v>37510.406999999999</v>
      </c>
      <c r="R105" s="13">
        <f>G105</f>
        <v>-2.1146999999473337E-2</v>
      </c>
    </row>
    <row r="106" spans="1:19" x14ac:dyDescent="0.2">
      <c r="A106" s="12" t="s">
        <v>48</v>
      </c>
      <c r="B106" s="24" t="s">
        <v>43</v>
      </c>
      <c r="C106" s="38">
        <v>52647.648999999998</v>
      </c>
      <c r="D106" s="38">
        <v>8.0000000000000002E-3</v>
      </c>
      <c r="E106">
        <f t="shared" si="18"/>
        <v>5393.1995144143402</v>
      </c>
      <c r="F106">
        <f t="shared" si="19"/>
        <v>5393</v>
      </c>
      <c r="G106">
        <f t="shared" si="20"/>
        <v>0.4537689999997383</v>
      </c>
      <c r="I106" s="15">
        <f>+G106</f>
        <v>0.4537689999997383</v>
      </c>
      <c r="O106">
        <f t="shared" ca="1" si="21"/>
        <v>-1.9980374127583123E-2</v>
      </c>
      <c r="P106">
        <f t="shared" ca="1" si="22"/>
        <v>-3.1924915801819734E-2</v>
      </c>
      <c r="Q106" s="2">
        <f t="shared" si="23"/>
        <v>37629.148999999998</v>
      </c>
    </row>
    <row r="107" spans="1:19" x14ac:dyDescent="0.2">
      <c r="A107" s="12" t="s">
        <v>48</v>
      </c>
      <c r="B107" s="24" t="s">
        <v>43</v>
      </c>
      <c r="C107" s="38">
        <v>52658.546399999999</v>
      </c>
      <c r="D107" s="38">
        <v>8.0000000000000004E-4</v>
      </c>
      <c r="E107">
        <f t="shared" si="18"/>
        <v>5397.9909135157168</v>
      </c>
      <c r="F107">
        <f t="shared" si="19"/>
        <v>5398</v>
      </c>
      <c r="G107">
        <f t="shared" si="20"/>
        <v>-2.0665999996708706E-2</v>
      </c>
      <c r="K107">
        <f>+G107</f>
        <v>-2.0665999996708706E-2</v>
      </c>
      <c r="O107">
        <f t="shared" ca="1" si="21"/>
        <v>-2.0001700965580262E-2</v>
      </c>
      <c r="P107">
        <f t="shared" ca="1" si="22"/>
        <v>-3.1949362705392566E-2</v>
      </c>
      <c r="Q107" s="2">
        <f t="shared" si="23"/>
        <v>37640.046399999999</v>
      </c>
      <c r="R107" s="13">
        <f>G107</f>
        <v>-2.0665999996708706E-2</v>
      </c>
    </row>
    <row r="108" spans="1:19" x14ac:dyDescent="0.2">
      <c r="A108" s="39" t="s">
        <v>49</v>
      </c>
      <c r="B108" s="40"/>
      <c r="C108" s="13">
        <v>53386.343000000001</v>
      </c>
      <c r="D108" s="13">
        <v>8.9999999999999998E-4</v>
      </c>
      <c r="E108">
        <f t="shared" si="18"/>
        <v>5717.9905441821847</v>
      </c>
      <c r="F108">
        <f t="shared" si="19"/>
        <v>5718</v>
      </c>
      <c r="G108">
        <f t="shared" si="20"/>
        <v>-2.1505999997316394E-2</v>
      </c>
      <c r="J108">
        <f>+G108</f>
        <v>-2.1505999997316394E-2</v>
      </c>
      <c r="O108">
        <f t="shared" ca="1" si="21"/>
        <v>-2.1366618597397139E-2</v>
      </c>
      <c r="P108">
        <f t="shared" ca="1" si="22"/>
        <v>-3.3513964534053711E-2</v>
      </c>
      <c r="Q108" s="2">
        <f t="shared" si="23"/>
        <v>38367.843000000001</v>
      </c>
      <c r="R108" s="13">
        <f>G108</f>
        <v>-2.1505999997316394E-2</v>
      </c>
    </row>
    <row r="109" spans="1:19" x14ac:dyDescent="0.2">
      <c r="A109" s="39" t="s">
        <v>50</v>
      </c>
      <c r="B109" s="40" t="s">
        <v>43</v>
      </c>
      <c r="C109" s="41">
        <v>53434.106299999999</v>
      </c>
      <c r="D109" s="13">
        <v>2.9999999999999997E-4</v>
      </c>
      <c r="E109">
        <f t="shared" si="18"/>
        <v>5738.9912445968484</v>
      </c>
      <c r="F109">
        <f t="shared" si="19"/>
        <v>5739</v>
      </c>
      <c r="G109">
        <f t="shared" si="20"/>
        <v>-1.9912999996449798E-2</v>
      </c>
      <c r="K109">
        <f t="shared" ref="K109:K125" si="26">+G109</f>
        <v>-1.9912999996449798E-2</v>
      </c>
      <c r="O109">
        <f t="shared" ca="1" si="21"/>
        <v>-2.1456191316985122E-2</v>
      </c>
      <c r="P109">
        <f t="shared" ca="1" si="22"/>
        <v>-3.361664152905959E-2</v>
      </c>
      <c r="Q109" s="2">
        <f t="shared" si="23"/>
        <v>38415.606299999999</v>
      </c>
      <c r="R109" s="13">
        <f>G109</f>
        <v>-1.9912999996449798E-2</v>
      </c>
    </row>
    <row r="110" spans="1:19" x14ac:dyDescent="0.2">
      <c r="A110" s="47" t="s">
        <v>51</v>
      </c>
      <c r="B110" s="48" t="s">
        <v>35</v>
      </c>
      <c r="C110" s="47">
        <v>53760.46269</v>
      </c>
      <c r="D110" s="47">
        <v>3.2000000000000002E-3</v>
      </c>
      <c r="E110">
        <f t="shared" si="18"/>
        <v>5882.4845286622613</v>
      </c>
      <c r="F110">
        <f t="shared" si="19"/>
        <v>5882.5</v>
      </c>
      <c r="G110">
        <f t="shared" si="20"/>
        <v>-3.5187499997846317E-2</v>
      </c>
      <c r="K110">
        <f t="shared" si="26"/>
        <v>-3.5187499997846317E-2</v>
      </c>
      <c r="O110">
        <f t="shared" ca="1" si="21"/>
        <v>-2.2068271567503E-2</v>
      </c>
      <c r="P110">
        <f t="shared" ca="1" si="22"/>
        <v>-3.431826766159983E-2</v>
      </c>
      <c r="Q110" s="2">
        <f t="shared" si="23"/>
        <v>38741.96269</v>
      </c>
      <c r="S110">
        <f t="shared" ref="S110:S116" si="27">G110</f>
        <v>-3.5187499997846317E-2</v>
      </c>
    </row>
    <row r="111" spans="1:19" x14ac:dyDescent="0.2">
      <c r="A111" s="47" t="s">
        <v>51</v>
      </c>
      <c r="B111" s="48" t="s">
        <v>35</v>
      </c>
      <c r="C111" s="47">
        <v>53760.463389999997</v>
      </c>
      <c r="D111" s="47">
        <v>3.3E-3</v>
      </c>
      <c r="E111">
        <f t="shared" si="18"/>
        <v>5882.4848364402042</v>
      </c>
      <c r="F111">
        <f t="shared" si="19"/>
        <v>5882.5</v>
      </c>
      <c r="G111">
        <f t="shared" si="20"/>
        <v>-3.4487500000977889E-2</v>
      </c>
      <c r="K111">
        <f t="shared" si="26"/>
        <v>-3.4487500000977889E-2</v>
      </c>
      <c r="O111">
        <f t="shared" ca="1" si="21"/>
        <v>-2.2068271567503E-2</v>
      </c>
      <c r="P111">
        <f t="shared" ca="1" si="22"/>
        <v>-3.431826766159983E-2</v>
      </c>
      <c r="Q111" s="2">
        <f t="shared" si="23"/>
        <v>38741.963389999997</v>
      </c>
      <c r="S111">
        <f t="shared" si="27"/>
        <v>-3.4487500000977889E-2</v>
      </c>
    </row>
    <row r="112" spans="1:19" x14ac:dyDescent="0.2">
      <c r="A112" s="47" t="s">
        <v>51</v>
      </c>
      <c r="B112" s="48" t="s">
        <v>35</v>
      </c>
      <c r="C112" s="47">
        <v>53760.463389999997</v>
      </c>
      <c r="D112" s="47">
        <v>3.3E-3</v>
      </c>
      <c r="E112">
        <f t="shared" si="18"/>
        <v>5882.4848364402042</v>
      </c>
      <c r="F112">
        <f t="shared" si="19"/>
        <v>5882.5</v>
      </c>
      <c r="G112">
        <f t="shared" si="20"/>
        <v>-3.4487500000977889E-2</v>
      </c>
      <c r="K112">
        <f t="shared" si="26"/>
        <v>-3.4487500000977889E-2</v>
      </c>
      <c r="O112">
        <f t="shared" ca="1" si="21"/>
        <v>-2.2068271567503E-2</v>
      </c>
      <c r="P112">
        <f t="shared" ca="1" si="22"/>
        <v>-3.431826766159983E-2</v>
      </c>
      <c r="Q112" s="2">
        <f t="shared" si="23"/>
        <v>38741.963389999997</v>
      </c>
      <c r="S112">
        <f t="shared" si="27"/>
        <v>-3.4487500000977889E-2</v>
      </c>
    </row>
    <row r="113" spans="1:19" x14ac:dyDescent="0.2">
      <c r="A113" s="47" t="s">
        <v>51</v>
      </c>
      <c r="B113" s="48" t="s">
        <v>35</v>
      </c>
      <c r="C113" s="47">
        <v>53760.464079999998</v>
      </c>
      <c r="D113" s="47">
        <v>3.0999999999999999E-3</v>
      </c>
      <c r="E113">
        <f t="shared" si="18"/>
        <v>5882.4851398213214</v>
      </c>
      <c r="F113">
        <f t="shared" si="19"/>
        <v>5882.5</v>
      </c>
      <c r="G113">
        <f t="shared" si="20"/>
        <v>-3.3797500000218861E-2</v>
      </c>
      <c r="K113">
        <f t="shared" si="26"/>
        <v>-3.3797500000218861E-2</v>
      </c>
      <c r="O113">
        <f t="shared" ca="1" si="21"/>
        <v>-2.2068271567503E-2</v>
      </c>
      <c r="P113">
        <f t="shared" ca="1" si="22"/>
        <v>-3.431826766159983E-2</v>
      </c>
      <c r="Q113" s="2">
        <f t="shared" si="23"/>
        <v>38741.964079999998</v>
      </c>
      <c r="S113">
        <f t="shared" si="27"/>
        <v>-3.3797500000218861E-2</v>
      </c>
    </row>
    <row r="114" spans="1:19" x14ac:dyDescent="0.2">
      <c r="A114" s="65" t="s">
        <v>395</v>
      </c>
      <c r="B114" s="66" t="s">
        <v>35</v>
      </c>
      <c r="C114" s="65">
        <v>54513.277399999999</v>
      </c>
      <c r="D114" s="65" t="s">
        <v>73</v>
      </c>
      <c r="E114">
        <f t="shared" si="18"/>
        <v>6213.4841914255703</v>
      </c>
      <c r="F114">
        <f t="shared" si="19"/>
        <v>6213.5</v>
      </c>
      <c r="G114">
        <f t="shared" si="20"/>
        <v>-3.5954500002844725E-2</v>
      </c>
      <c r="K114">
        <f t="shared" si="26"/>
        <v>-3.5954500002844725E-2</v>
      </c>
      <c r="O114">
        <f t="shared" ca="1" si="21"/>
        <v>-2.3480108242913581E-2</v>
      </c>
      <c r="P114">
        <f t="shared" ca="1" si="22"/>
        <v>-3.5936652678121198E-2</v>
      </c>
      <c r="Q114" s="2">
        <f t="shared" si="23"/>
        <v>39494.777399999999</v>
      </c>
      <c r="S114" s="13">
        <f t="shared" si="27"/>
        <v>-3.5954500002844725E-2</v>
      </c>
    </row>
    <row r="115" spans="1:19" x14ac:dyDescent="0.2">
      <c r="A115" s="47" t="s">
        <v>395</v>
      </c>
      <c r="B115" s="48" t="s">
        <v>35</v>
      </c>
      <c r="C115" s="47">
        <v>54513.277450000001</v>
      </c>
      <c r="D115" s="47">
        <v>5.0000000000000001E-4</v>
      </c>
      <c r="E115">
        <f t="shared" si="18"/>
        <v>6213.4842134097107</v>
      </c>
      <c r="F115">
        <f t="shared" si="19"/>
        <v>6213.5</v>
      </c>
      <c r="G115">
        <f t="shared" si="20"/>
        <v>-3.5904500000469852E-2</v>
      </c>
      <c r="K115">
        <f t="shared" si="26"/>
        <v>-3.5904500000469852E-2</v>
      </c>
      <c r="O115">
        <f t="shared" ca="1" si="21"/>
        <v>-2.3480108242913581E-2</v>
      </c>
      <c r="P115">
        <f t="shared" ca="1" si="22"/>
        <v>-3.5936652678121198E-2</v>
      </c>
      <c r="Q115" s="2">
        <f t="shared" si="23"/>
        <v>39494.777450000001</v>
      </c>
      <c r="S115">
        <f t="shared" si="27"/>
        <v>-3.5904500000469852E-2</v>
      </c>
    </row>
    <row r="116" spans="1:19" x14ac:dyDescent="0.2">
      <c r="A116" s="38" t="s">
        <v>52</v>
      </c>
      <c r="B116" s="6" t="s">
        <v>35</v>
      </c>
      <c r="C116" s="38">
        <v>54774.830399999999</v>
      </c>
      <c r="D116" s="38">
        <v>5.0000000000000001E-4</v>
      </c>
      <c r="E116">
        <f t="shared" si="18"/>
        <v>6328.4845409733789</v>
      </c>
      <c r="F116">
        <f t="shared" si="19"/>
        <v>6328.5</v>
      </c>
      <c r="G116">
        <f t="shared" si="20"/>
        <v>-3.5159500002919231E-2</v>
      </c>
      <c r="K116">
        <f t="shared" si="26"/>
        <v>-3.5159500002919231E-2</v>
      </c>
      <c r="O116">
        <f t="shared" ca="1" si="21"/>
        <v>-2.3970625516847772E-2</v>
      </c>
      <c r="P116">
        <f t="shared" ca="1" si="22"/>
        <v>-3.6498931460296292E-2</v>
      </c>
      <c r="Q116" s="2">
        <f t="shared" si="23"/>
        <v>39756.330399999999</v>
      </c>
      <c r="S116">
        <f t="shared" si="27"/>
        <v>-3.5159500002919231E-2</v>
      </c>
    </row>
    <row r="117" spans="1:19" x14ac:dyDescent="0.2">
      <c r="A117" s="47" t="s">
        <v>53</v>
      </c>
      <c r="B117" s="48" t="s">
        <v>43</v>
      </c>
      <c r="C117" s="47">
        <v>54839.663999999997</v>
      </c>
      <c r="D117" s="47">
        <v>4.0000000000000002E-4</v>
      </c>
      <c r="E117">
        <f t="shared" ref="E117:E127" si="28">+(C117-C$7)/C$8</f>
        <v>6356.9907583076956</v>
      </c>
      <c r="F117">
        <f t="shared" ref="F117:F133" si="29">ROUND(2*E117,0)/2</f>
        <v>6357</v>
      </c>
      <c r="G117">
        <f t="shared" ref="G117:G127" si="30">+C117-(C$7+F117*C$8)</f>
        <v>-2.1018999999796506E-2</v>
      </c>
      <c r="K117">
        <f t="shared" si="26"/>
        <v>-2.1018999999796506E-2</v>
      </c>
      <c r="O117">
        <f t="shared" ref="O117:O127" ca="1" si="31">+C$11+C$12*$F117</f>
        <v>-2.4092188493431459E-2</v>
      </c>
      <c r="P117">
        <f t="shared" ref="P117:P127" ca="1" si="32">+D$11+D$12*$F117</f>
        <v>-3.6638278810661423E-2</v>
      </c>
      <c r="Q117" s="2">
        <f t="shared" ref="Q117:Q127" si="33">+C117-15018.5</f>
        <v>39821.163999999997</v>
      </c>
      <c r="R117" s="13">
        <f>G117</f>
        <v>-2.1018999999796506E-2</v>
      </c>
    </row>
    <row r="118" spans="1:19" x14ac:dyDescent="0.2">
      <c r="A118" s="65" t="s">
        <v>351</v>
      </c>
      <c r="B118" s="66" t="s">
        <v>35</v>
      </c>
      <c r="C118" s="65">
        <v>55200.133999999998</v>
      </c>
      <c r="D118" s="65" t="s">
        <v>73</v>
      </c>
      <c r="E118">
        <f t="shared" si="28"/>
        <v>6515.4832091742446</v>
      </c>
      <c r="F118">
        <f t="shared" si="29"/>
        <v>6515.5</v>
      </c>
      <c r="G118">
        <f t="shared" si="30"/>
        <v>-3.8188500002434012E-2</v>
      </c>
      <c r="K118">
        <f t="shared" si="26"/>
        <v>-3.8188500002434012E-2</v>
      </c>
      <c r="O118">
        <f t="shared" ca="1" si="31"/>
        <v>-2.4768249257940758E-2</v>
      </c>
      <c r="P118">
        <f t="shared" ca="1" si="32"/>
        <v>-3.7413245653920145E-2</v>
      </c>
      <c r="Q118" s="2">
        <f t="shared" si="33"/>
        <v>40181.633999999998</v>
      </c>
      <c r="S118" s="13">
        <f>G118</f>
        <v>-3.8188500002434012E-2</v>
      </c>
    </row>
    <row r="119" spans="1:19" x14ac:dyDescent="0.2">
      <c r="A119" s="49" t="s">
        <v>58</v>
      </c>
      <c r="B119" s="48" t="s">
        <v>43</v>
      </c>
      <c r="C119" s="47">
        <v>55544.7137</v>
      </c>
      <c r="D119" s="47">
        <v>2.9999999999999997E-4</v>
      </c>
      <c r="E119">
        <f t="shared" si="28"/>
        <v>6666.9889687987916</v>
      </c>
      <c r="F119">
        <f t="shared" si="29"/>
        <v>6667</v>
      </c>
      <c r="G119">
        <f t="shared" si="30"/>
        <v>-2.5088999995205086E-2</v>
      </c>
      <c r="K119">
        <f t="shared" si="26"/>
        <v>-2.5088999995205086E-2</v>
      </c>
      <c r="O119">
        <f t="shared" ca="1" si="31"/>
        <v>-2.5414452449254058E-2</v>
      </c>
      <c r="P119">
        <f t="shared" ca="1" si="32"/>
        <v>-3.8153986832176905E-2</v>
      </c>
      <c r="Q119" s="2">
        <f t="shared" si="33"/>
        <v>40526.2137</v>
      </c>
      <c r="R119" s="13">
        <f>G119</f>
        <v>-2.5088999995205086E-2</v>
      </c>
    </row>
    <row r="120" spans="1:19" x14ac:dyDescent="0.2">
      <c r="A120" s="49" t="s">
        <v>60</v>
      </c>
      <c r="B120" s="48" t="s">
        <v>35</v>
      </c>
      <c r="C120" s="47">
        <v>55850.602339999998</v>
      </c>
      <c r="D120" s="47">
        <v>1E-4</v>
      </c>
      <c r="E120">
        <f t="shared" si="28"/>
        <v>6801.482935691557</v>
      </c>
      <c r="F120">
        <f t="shared" si="29"/>
        <v>6801.5</v>
      </c>
      <c r="G120">
        <f t="shared" si="30"/>
        <v>-3.8810500002000481E-2</v>
      </c>
      <c r="K120">
        <f t="shared" si="26"/>
        <v>-3.8810500002000481E-2</v>
      </c>
      <c r="O120">
        <f t="shared" ca="1" si="31"/>
        <v>-2.5988144391377088E-2</v>
      </c>
      <c r="P120">
        <f t="shared" ca="1" si="32"/>
        <v>-3.8811608538286045E-2</v>
      </c>
      <c r="Q120" s="2">
        <f t="shared" si="33"/>
        <v>40832.102339999998</v>
      </c>
      <c r="S120">
        <f>G120</f>
        <v>-3.8810500002000481E-2</v>
      </c>
    </row>
    <row r="121" spans="1:19" x14ac:dyDescent="0.2">
      <c r="A121" s="49" t="s">
        <v>60</v>
      </c>
      <c r="B121" s="48" t="s">
        <v>43</v>
      </c>
      <c r="C121" s="47">
        <v>55867.673340000001</v>
      </c>
      <c r="D121" s="47">
        <v>2.0000000000000001E-4</v>
      </c>
      <c r="E121">
        <f t="shared" si="28"/>
        <v>6808.9887603891557</v>
      </c>
      <c r="F121">
        <f t="shared" si="29"/>
        <v>6809</v>
      </c>
      <c r="G121">
        <f t="shared" si="30"/>
        <v>-2.5562999995599966E-2</v>
      </c>
      <c r="K121">
        <f t="shared" si="26"/>
        <v>-2.5562999995599966E-2</v>
      </c>
      <c r="O121">
        <f t="shared" ca="1" si="31"/>
        <v>-2.6020134648372797E-2</v>
      </c>
      <c r="P121">
        <f t="shared" ca="1" si="32"/>
        <v>-3.884827889364529E-2</v>
      </c>
      <c r="Q121" s="2">
        <f t="shared" si="33"/>
        <v>40849.173340000001</v>
      </c>
      <c r="R121">
        <f t="shared" ref="R121:R127" si="34">G121</f>
        <v>-2.5562999995599966E-2</v>
      </c>
    </row>
    <row r="122" spans="1:19" x14ac:dyDescent="0.2">
      <c r="A122" s="49" t="s">
        <v>60</v>
      </c>
      <c r="B122" s="48" t="s">
        <v>43</v>
      </c>
      <c r="C122" s="47">
        <v>55867.673340000001</v>
      </c>
      <c r="D122" s="47">
        <v>2.0000000000000001E-4</v>
      </c>
      <c r="E122">
        <f t="shared" si="28"/>
        <v>6808.9887603891557</v>
      </c>
      <c r="F122">
        <f t="shared" si="29"/>
        <v>6809</v>
      </c>
      <c r="G122">
        <f t="shared" si="30"/>
        <v>-2.5562999995599966E-2</v>
      </c>
      <c r="K122">
        <f t="shared" si="26"/>
        <v>-2.5562999995599966E-2</v>
      </c>
      <c r="O122">
        <f t="shared" ca="1" si="31"/>
        <v>-2.6020134648372797E-2</v>
      </c>
      <c r="P122">
        <f t="shared" ca="1" si="32"/>
        <v>-3.884827889364529E-2</v>
      </c>
      <c r="Q122" s="2">
        <f t="shared" si="33"/>
        <v>40849.173340000001</v>
      </c>
      <c r="R122">
        <f t="shared" si="34"/>
        <v>-2.5562999995599966E-2</v>
      </c>
    </row>
    <row r="123" spans="1:19" x14ac:dyDescent="0.2">
      <c r="A123" s="28" t="s">
        <v>59</v>
      </c>
      <c r="B123" s="50" t="s">
        <v>43</v>
      </c>
      <c r="C123" s="28">
        <v>55933.627500000002</v>
      </c>
      <c r="D123" s="28">
        <v>5.0000000000000001E-4</v>
      </c>
      <c r="E123">
        <f t="shared" si="28"/>
        <v>6837.9876686568196</v>
      </c>
      <c r="F123">
        <f t="shared" si="29"/>
        <v>6838</v>
      </c>
      <c r="G123">
        <f t="shared" si="30"/>
        <v>-2.8045999992173165E-2</v>
      </c>
      <c r="K123">
        <f t="shared" si="26"/>
        <v>-2.8045999992173165E-2</v>
      </c>
      <c r="O123">
        <f t="shared" ca="1" si="31"/>
        <v>-2.6143830308756201E-2</v>
      </c>
      <c r="P123">
        <f t="shared" ca="1" si="32"/>
        <v>-3.8990070934367703E-2</v>
      </c>
      <c r="Q123" s="2">
        <f t="shared" si="33"/>
        <v>40915.127500000002</v>
      </c>
      <c r="R123" s="13">
        <f t="shared" si="34"/>
        <v>-2.8045999992173165E-2</v>
      </c>
    </row>
    <row r="124" spans="1:19" x14ac:dyDescent="0.2">
      <c r="A124" s="65" t="s">
        <v>375</v>
      </c>
      <c r="B124" s="66" t="s">
        <v>43</v>
      </c>
      <c r="C124" s="65">
        <v>56220.199699999997</v>
      </c>
      <c r="D124" s="65" t="s">
        <v>73</v>
      </c>
      <c r="E124">
        <f t="shared" si="28"/>
        <v>6963.988529555696</v>
      </c>
      <c r="F124">
        <f t="shared" si="29"/>
        <v>6964</v>
      </c>
      <c r="G124">
        <f t="shared" si="30"/>
        <v>-2.6087999998708256E-2</v>
      </c>
      <c r="K124">
        <f t="shared" si="26"/>
        <v>-2.6087999998708256E-2</v>
      </c>
      <c r="O124">
        <f t="shared" ca="1" si="31"/>
        <v>-2.6681266626284096E-2</v>
      </c>
      <c r="P124">
        <f t="shared" ca="1" si="32"/>
        <v>-3.9606132904403027E-2</v>
      </c>
      <c r="Q124" s="2">
        <f t="shared" si="33"/>
        <v>41201.699699999997</v>
      </c>
      <c r="R124" s="13">
        <f t="shared" si="34"/>
        <v>-2.6087999998708256E-2</v>
      </c>
    </row>
    <row r="125" spans="1:19" x14ac:dyDescent="0.2">
      <c r="A125" s="65" t="s">
        <v>380</v>
      </c>
      <c r="B125" s="66" t="s">
        <v>43</v>
      </c>
      <c r="C125" s="65">
        <v>56634.133699999998</v>
      </c>
      <c r="D125" s="65" t="s">
        <v>73</v>
      </c>
      <c r="E125">
        <f t="shared" si="28"/>
        <v>7145.9881804475708</v>
      </c>
      <c r="F125">
        <f t="shared" si="29"/>
        <v>7146</v>
      </c>
      <c r="G125">
        <f t="shared" si="30"/>
        <v>-2.6881999998295214E-2</v>
      </c>
      <c r="K125">
        <f t="shared" si="26"/>
        <v>-2.6881999998295214E-2</v>
      </c>
      <c r="O125">
        <f t="shared" ca="1" si="31"/>
        <v>-2.7457563529379943E-2</v>
      </c>
      <c r="P125">
        <f t="shared" ca="1" si="32"/>
        <v>-4.0496000194454054E-2</v>
      </c>
      <c r="Q125" s="2">
        <f t="shared" si="33"/>
        <v>41615.633699999998</v>
      </c>
      <c r="R125" s="13">
        <f t="shared" si="34"/>
        <v>-2.6881999998295214E-2</v>
      </c>
    </row>
    <row r="126" spans="1:19" x14ac:dyDescent="0.2">
      <c r="A126" s="79" t="s">
        <v>61</v>
      </c>
      <c r="B126" s="80" t="s">
        <v>43</v>
      </c>
      <c r="C126" s="79">
        <v>56727.383600000001</v>
      </c>
      <c r="D126" s="79">
        <v>3.0000000000000001E-3</v>
      </c>
      <c r="E126">
        <f t="shared" si="28"/>
        <v>7186.9885554969815</v>
      </c>
      <c r="F126">
        <f t="shared" si="29"/>
        <v>7187</v>
      </c>
      <c r="G126">
        <f t="shared" si="30"/>
        <v>-2.6029000000562519E-2</v>
      </c>
      <c r="J126">
        <f>+G126</f>
        <v>-2.6029000000562519E-2</v>
      </c>
      <c r="O126">
        <f t="shared" ca="1" si="31"/>
        <v>-2.7632443600956479E-2</v>
      </c>
      <c r="P126">
        <f t="shared" ca="1" si="32"/>
        <v>-4.0696464803751262E-2</v>
      </c>
      <c r="Q126" s="2">
        <f t="shared" si="33"/>
        <v>41708.883600000001</v>
      </c>
      <c r="R126" s="13">
        <f t="shared" si="34"/>
        <v>-2.6029000000562519E-2</v>
      </c>
    </row>
    <row r="127" spans="1:19" x14ac:dyDescent="0.2">
      <c r="A127" s="79" t="s">
        <v>62</v>
      </c>
      <c r="B127" s="81"/>
      <c r="C127" s="79">
        <v>56943.446900000003</v>
      </c>
      <c r="D127" s="79">
        <v>4.3E-3</v>
      </c>
      <c r="E127">
        <f t="shared" si="28"/>
        <v>7281.9878673934345</v>
      </c>
      <c r="F127">
        <f t="shared" si="29"/>
        <v>7282</v>
      </c>
      <c r="G127">
        <f t="shared" si="30"/>
        <v>-2.7593999991950113E-2</v>
      </c>
      <c r="J127">
        <f>+G127</f>
        <v>-2.7593999991950113E-2</v>
      </c>
      <c r="O127">
        <f t="shared" ca="1" si="31"/>
        <v>-2.8037653522902117E-2</v>
      </c>
      <c r="P127">
        <f t="shared" ca="1" si="32"/>
        <v>-4.1160955971635035E-2</v>
      </c>
      <c r="Q127" s="2">
        <f t="shared" si="33"/>
        <v>41924.946900000003</v>
      </c>
      <c r="R127" s="13">
        <f t="shared" si="34"/>
        <v>-2.7593999991950113E-2</v>
      </c>
    </row>
    <row r="128" spans="1:19" x14ac:dyDescent="0.2">
      <c r="A128" s="82" t="s">
        <v>1</v>
      </c>
      <c r="B128" s="83" t="s">
        <v>43</v>
      </c>
      <c r="C128" s="84">
        <v>57275.503299999997</v>
      </c>
      <c r="D128" s="84">
        <v>1E-4</v>
      </c>
      <c r="E128">
        <f t="shared" ref="E128:E133" si="35">+(C128-C$7)/C$8</f>
        <v>7427.9873476883895</v>
      </c>
      <c r="F128">
        <f t="shared" si="29"/>
        <v>7428</v>
      </c>
      <c r="G128">
        <f t="shared" ref="G128:G133" si="36">+C128-(C$7+F128*C$8)</f>
        <v>-2.8776000006473623E-2</v>
      </c>
      <c r="J128">
        <f t="shared" ref="J128:J133" si="37">+G128</f>
        <v>-2.8776000006473623E-2</v>
      </c>
      <c r="O128">
        <f t="shared" ref="O128:O133" ca="1" si="38">+C$11+C$12*$F128</f>
        <v>-2.8660397192418564E-2</v>
      </c>
      <c r="P128">
        <f t="shared" ref="P128:P133" ca="1" si="39">+D$11+D$12*$F128</f>
        <v>-4.1874805555961681E-2</v>
      </c>
      <c r="Q128" s="2">
        <f t="shared" ref="Q128:Q133" si="40">+C128-15018.5</f>
        <v>42257.003299999997</v>
      </c>
      <c r="R128" s="13">
        <f t="shared" ref="R128:R135" si="41">G128</f>
        <v>-2.8776000006473623E-2</v>
      </c>
    </row>
    <row r="129" spans="1:19" x14ac:dyDescent="0.2">
      <c r="A129" s="82" t="s">
        <v>0</v>
      </c>
      <c r="B129" s="83" t="s">
        <v>43</v>
      </c>
      <c r="C129" s="84">
        <v>57389.221899999997</v>
      </c>
      <c r="D129" s="84">
        <v>1E-4</v>
      </c>
      <c r="E129">
        <f t="shared" si="35"/>
        <v>7477.9874576090833</v>
      </c>
      <c r="F129">
        <f t="shared" si="29"/>
        <v>7478</v>
      </c>
      <c r="G129">
        <f t="shared" si="36"/>
        <v>-2.8526000001875218E-2</v>
      </c>
      <c r="J129">
        <f t="shared" si="37"/>
        <v>-2.8526000001875218E-2</v>
      </c>
      <c r="O129">
        <f t="shared" ca="1" si="38"/>
        <v>-2.8873665572389948E-2</v>
      </c>
      <c r="P129">
        <f t="shared" ca="1" si="39"/>
        <v>-4.2119274591689987E-2</v>
      </c>
      <c r="Q129" s="2">
        <f t="shared" si="40"/>
        <v>42370.721899999997</v>
      </c>
      <c r="R129" s="13">
        <f t="shared" si="41"/>
        <v>-2.8526000001875218E-2</v>
      </c>
    </row>
    <row r="130" spans="1:19" x14ac:dyDescent="0.2">
      <c r="A130" s="82" t="s">
        <v>0</v>
      </c>
      <c r="B130" s="83" t="s">
        <v>35</v>
      </c>
      <c r="C130" s="84">
        <v>57390.341200000003</v>
      </c>
      <c r="D130" s="84">
        <v>2.0000000000000001E-4</v>
      </c>
      <c r="E130">
        <f t="shared" si="35"/>
        <v>7478.479594542132</v>
      </c>
      <c r="F130">
        <f t="shared" si="29"/>
        <v>7478.5</v>
      </c>
      <c r="G130">
        <f t="shared" si="36"/>
        <v>-4.6409499998844694E-2</v>
      </c>
      <c r="J130">
        <f t="shared" si="37"/>
        <v>-4.6409499998844694E-2</v>
      </c>
      <c r="O130">
        <f t="shared" ca="1" si="38"/>
        <v>-2.8875798256189668E-2</v>
      </c>
      <c r="P130">
        <f t="shared" ca="1" si="39"/>
        <v>-4.2121719282047269E-2</v>
      </c>
      <c r="Q130" s="2">
        <f t="shared" si="40"/>
        <v>42371.841200000003</v>
      </c>
      <c r="S130" s="13">
        <f>G130</f>
        <v>-4.6409499998844694E-2</v>
      </c>
    </row>
    <row r="131" spans="1:19" x14ac:dyDescent="0.2">
      <c r="A131" s="82" t="s">
        <v>398</v>
      </c>
      <c r="B131" s="83" t="s">
        <v>35</v>
      </c>
      <c r="C131" s="84">
        <v>57363.053249999997</v>
      </c>
      <c r="D131" s="84">
        <v>6.0000000000000002E-5</v>
      </c>
      <c r="E131">
        <f t="shared" si="35"/>
        <v>7466.4815528892213</v>
      </c>
      <c r="F131">
        <f t="shared" si="29"/>
        <v>7466.5</v>
      </c>
      <c r="G131">
        <f t="shared" si="36"/>
        <v>-4.1955499997129664E-2</v>
      </c>
      <c r="J131">
        <f t="shared" si="37"/>
        <v>-4.1955499997129664E-2</v>
      </c>
      <c r="O131">
        <f t="shared" ca="1" si="38"/>
        <v>-2.882461384499653E-2</v>
      </c>
      <c r="P131">
        <f t="shared" ca="1" si="39"/>
        <v>-4.2063046713472475E-2</v>
      </c>
      <c r="Q131" s="2">
        <f t="shared" si="40"/>
        <v>42344.553249999997</v>
      </c>
      <c r="S131" s="13">
        <f>G131</f>
        <v>-4.1955499997129664E-2</v>
      </c>
    </row>
    <row r="132" spans="1:19" x14ac:dyDescent="0.2">
      <c r="A132" s="82" t="s">
        <v>398</v>
      </c>
      <c r="B132" s="83" t="s">
        <v>43</v>
      </c>
      <c r="C132" s="84">
        <v>57769.040560000001</v>
      </c>
      <c r="D132" s="84">
        <v>4.0000000000000003E-5</v>
      </c>
      <c r="E132">
        <f t="shared" si="35"/>
        <v>7644.9871810486184</v>
      </c>
      <c r="F132">
        <f t="shared" si="29"/>
        <v>7645</v>
      </c>
      <c r="G132">
        <f t="shared" si="36"/>
        <v>-2.915499999653548E-2</v>
      </c>
      <c r="J132">
        <f t="shared" si="37"/>
        <v>-2.915499999653548E-2</v>
      </c>
      <c r="O132">
        <f t="shared" ca="1" si="38"/>
        <v>-2.9585981961494381E-2</v>
      </c>
      <c r="P132">
        <f t="shared" ca="1" si="39"/>
        <v>-4.2935801171022518E-2</v>
      </c>
      <c r="Q132" s="2">
        <f t="shared" si="40"/>
        <v>42750.540560000001</v>
      </c>
      <c r="R132" s="13">
        <f t="shared" si="41"/>
        <v>-2.915499999653548E-2</v>
      </c>
    </row>
    <row r="133" spans="1:19" x14ac:dyDescent="0.2">
      <c r="A133" s="85" t="s">
        <v>399</v>
      </c>
      <c r="B133" s="86" t="s">
        <v>35</v>
      </c>
      <c r="C133" s="87">
        <v>57424.463349999998</v>
      </c>
      <c r="D133" s="87">
        <v>1E-4</v>
      </c>
      <c r="E133">
        <f t="shared" si="35"/>
        <v>7493.4825162341876</v>
      </c>
      <c r="F133">
        <f t="shared" si="29"/>
        <v>7493.5</v>
      </c>
      <c r="G133">
        <f t="shared" si="36"/>
        <v>-3.9764499997545499E-2</v>
      </c>
      <c r="J133">
        <f t="shared" si="37"/>
        <v>-3.9764499997545499E-2</v>
      </c>
      <c r="O133">
        <f t="shared" ca="1" si="38"/>
        <v>-2.8939778770181078E-2</v>
      </c>
      <c r="P133">
        <f t="shared" ca="1" si="39"/>
        <v>-4.2195059992765759E-2</v>
      </c>
      <c r="Q133" s="2">
        <f t="shared" si="40"/>
        <v>42405.963349999998</v>
      </c>
      <c r="S133" s="13">
        <f>G133</f>
        <v>-3.9764499997545499E-2</v>
      </c>
    </row>
    <row r="134" spans="1:19" x14ac:dyDescent="0.2">
      <c r="A134" s="88" t="s">
        <v>400</v>
      </c>
      <c r="B134" s="89" t="s">
        <v>43</v>
      </c>
      <c r="C134" s="90">
        <v>55244.498</v>
      </c>
      <c r="D134" s="90">
        <v>2.9999999999999997E-4</v>
      </c>
      <c r="E134">
        <f t="shared" ref="E134:E139" si="42">+(C134-C$7)/C$8</f>
        <v>6534.9892959227782</v>
      </c>
      <c r="F134">
        <f t="shared" ref="F134:F139" si="43">ROUND(2*E134,0)/2</f>
        <v>6535</v>
      </c>
      <c r="G134">
        <f t="shared" ref="G134:G139" si="44">+C134-(C$7+F134*C$8)</f>
        <v>-2.4344999997993E-2</v>
      </c>
      <c r="J134">
        <f t="shared" ref="J134:J139" si="45">+G134</f>
        <v>-2.4344999997993E-2</v>
      </c>
      <c r="O134">
        <f t="shared" ref="O134:P136" ca="1" si="46">+C$11+C$12*$F134</f>
        <v>-2.4851423926129598E-2</v>
      </c>
      <c r="P134">
        <f t="shared" ca="1" si="46"/>
        <v>-3.7508588577854184E-2</v>
      </c>
      <c r="Q134" s="2">
        <f t="shared" ref="Q134:Q139" si="47">+C134-15018.5</f>
        <v>40225.998</v>
      </c>
      <c r="R134" s="13">
        <f t="shared" si="41"/>
        <v>-2.4344999997993E-2</v>
      </c>
    </row>
    <row r="135" spans="1:19" x14ac:dyDescent="0.2">
      <c r="A135" s="91" t="s">
        <v>401</v>
      </c>
      <c r="B135" s="92" t="s">
        <v>43</v>
      </c>
      <c r="C135" s="93">
        <v>58101.097699999998</v>
      </c>
      <c r="D135" s="94" t="s">
        <v>349</v>
      </c>
      <c r="E135">
        <f t="shared" si="42"/>
        <v>7790.9869867088291</v>
      </c>
      <c r="F135">
        <f t="shared" si="43"/>
        <v>7791</v>
      </c>
      <c r="G135">
        <f t="shared" si="44"/>
        <v>-2.9597000000649132E-2</v>
      </c>
      <c r="J135">
        <f t="shared" si="45"/>
        <v>-2.9597000000649132E-2</v>
      </c>
      <c r="O135">
        <f t="shared" ca="1" si="46"/>
        <v>-3.0208725631010833E-2</v>
      </c>
      <c r="P135">
        <f t="shared" ca="1" si="46"/>
        <v>-4.3649650755349163E-2</v>
      </c>
      <c r="Q135" s="2">
        <f t="shared" si="47"/>
        <v>43082.597699999998</v>
      </c>
      <c r="R135" s="13">
        <f t="shared" si="41"/>
        <v>-2.9597000000649132E-2</v>
      </c>
    </row>
    <row r="136" spans="1:19" x14ac:dyDescent="0.2">
      <c r="A136" s="15" t="s">
        <v>402</v>
      </c>
      <c r="B136" s="95" t="s">
        <v>43</v>
      </c>
      <c r="C136" s="96">
        <v>59247.372407000003</v>
      </c>
      <c r="D136" s="98">
        <v>4.8000000000000001E-4</v>
      </c>
      <c r="E136" s="15">
        <f t="shared" si="42"/>
        <v>8294.9842338549606</v>
      </c>
      <c r="F136" s="15">
        <f t="shared" si="43"/>
        <v>8295</v>
      </c>
      <c r="G136" s="15">
        <f t="shared" si="44"/>
        <v>-3.5857999995641876E-2</v>
      </c>
      <c r="H136" s="15"/>
      <c r="I136" s="15"/>
      <c r="J136" s="15">
        <f t="shared" si="45"/>
        <v>-3.5857999995641876E-2</v>
      </c>
      <c r="K136" s="15"/>
      <c r="L136" s="15"/>
      <c r="M136" s="15"/>
      <c r="N136" s="15"/>
      <c r="O136" s="15">
        <f t="shared" ca="1" si="46"/>
        <v>-3.2358470901122413E-2</v>
      </c>
      <c r="P136" s="15">
        <f t="shared" ca="1" si="46"/>
        <v>-4.6113898635490466E-2</v>
      </c>
      <c r="Q136" s="97">
        <f t="shared" si="47"/>
        <v>44228.872407000003</v>
      </c>
      <c r="R136" s="98">
        <f>G136</f>
        <v>-3.5857999995641876E-2</v>
      </c>
    </row>
    <row r="137" spans="1:19" x14ac:dyDescent="0.2">
      <c r="A137" s="99" t="s">
        <v>403</v>
      </c>
      <c r="B137" s="100" t="s">
        <v>35</v>
      </c>
      <c r="C137" s="101">
        <v>58095.398589999881</v>
      </c>
      <c r="D137" s="101">
        <v>1E-4</v>
      </c>
      <c r="E137">
        <f t="shared" si="42"/>
        <v>7788.4811861937333</v>
      </c>
      <c r="F137">
        <f t="shared" si="43"/>
        <v>7788.5</v>
      </c>
      <c r="G137">
        <f t="shared" si="44"/>
        <v>-4.2789500119397417E-2</v>
      </c>
      <c r="J137">
        <f t="shared" si="45"/>
        <v>-4.2789500119397417E-2</v>
      </c>
      <c r="O137">
        <f t="shared" ref="O137:P139" ca="1" si="48">+C$11+C$12*$F137</f>
        <v>-3.019806221201226E-2</v>
      </c>
      <c r="P137">
        <f t="shared" ca="1" si="48"/>
        <v>-4.3637427303562751E-2</v>
      </c>
      <c r="Q137" s="2">
        <f t="shared" si="47"/>
        <v>43076.898589999881</v>
      </c>
      <c r="S137" s="13">
        <f>G137</f>
        <v>-4.2789500119397417E-2</v>
      </c>
    </row>
    <row r="138" spans="1:19" x14ac:dyDescent="0.2">
      <c r="A138" s="99" t="s">
        <v>403</v>
      </c>
      <c r="B138" s="100" t="s">
        <v>35</v>
      </c>
      <c r="C138" s="101">
        <v>58113.592780000065</v>
      </c>
      <c r="D138" s="101">
        <v>1E-4</v>
      </c>
      <c r="E138">
        <f t="shared" si="42"/>
        <v>7796.4808581904617</v>
      </c>
      <c r="F138">
        <f t="shared" si="43"/>
        <v>7796.5</v>
      </c>
      <c r="G138">
        <f t="shared" si="44"/>
        <v>-4.3535499935387634E-2</v>
      </c>
      <c r="J138">
        <f t="shared" si="45"/>
        <v>-4.3535499935387634E-2</v>
      </c>
      <c r="O138">
        <f t="shared" ca="1" si="48"/>
        <v>-3.0232185152807685E-2</v>
      </c>
      <c r="P138">
        <f t="shared" ca="1" si="48"/>
        <v>-4.3676542349279278E-2</v>
      </c>
      <c r="Q138" s="2">
        <f t="shared" si="47"/>
        <v>43095.092780000065</v>
      </c>
      <c r="S138" s="13">
        <f>G138</f>
        <v>-4.3535499935387634E-2</v>
      </c>
    </row>
    <row r="139" spans="1:19" x14ac:dyDescent="0.2">
      <c r="A139" s="3" t="s">
        <v>404</v>
      </c>
      <c r="C139" s="102">
        <v>59556.689899999998</v>
      </c>
      <c r="D139" s="103">
        <v>2.0000000000000001E-4</v>
      </c>
      <c r="E139">
        <f t="shared" si="42"/>
        <v>8430.9858083589843</v>
      </c>
      <c r="F139">
        <f t="shared" si="43"/>
        <v>8431</v>
      </c>
      <c r="G139">
        <f t="shared" si="44"/>
        <v>-3.2277000005706213E-2</v>
      </c>
      <c r="J139">
        <f t="shared" si="45"/>
        <v>-3.2277000005706213E-2</v>
      </c>
      <c r="O139">
        <f t="shared" ca="1" si="48"/>
        <v>-3.2938560894644579E-2</v>
      </c>
      <c r="P139">
        <f t="shared" ca="1" si="48"/>
        <v>-4.6778854412671447E-2</v>
      </c>
      <c r="Q139" s="2">
        <f t="shared" si="47"/>
        <v>44538.189899999998</v>
      </c>
      <c r="R139" s="13">
        <f>G139</f>
        <v>-3.2277000005706213E-2</v>
      </c>
    </row>
    <row r="140" spans="1:19" x14ac:dyDescent="0.2">
      <c r="A140" s="104" t="s">
        <v>405</v>
      </c>
      <c r="B140" s="105" t="s">
        <v>43</v>
      </c>
      <c r="C140" s="106">
        <v>59543.044000000227</v>
      </c>
      <c r="D140" s="104"/>
      <c r="E140">
        <f t="shared" ref="E140:E141" si="49">+(C140-C$7)/C$8</f>
        <v>8424.9859411432844</v>
      </c>
      <c r="F140">
        <f t="shared" ref="F140:F141" si="50">ROUND(2*E140,0)/2</f>
        <v>8425</v>
      </c>
      <c r="G140">
        <f t="shared" ref="G140:G141" si="51">+C140-(C$7+F140*C$8)</f>
        <v>-3.1974999772501178E-2</v>
      </c>
      <c r="J140">
        <f t="shared" ref="J140:J141" si="52">+G140</f>
        <v>-3.1974999772501178E-2</v>
      </c>
      <c r="O140">
        <f t="shared" ref="O140:O141" ca="1" si="53">+C$11+C$12*$F140</f>
        <v>-3.2912968689048014E-2</v>
      </c>
      <c r="P140">
        <f t="shared" ref="P140:P141" ca="1" si="54">+D$11+D$12*$F140</f>
        <v>-4.674951812838405E-2</v>
      </c>
      <c r="Q140" s="2">
        <f t="shared" ref="Q140:Q141" si="55">+C140-15018.5</f>
        <v>44524.544000000227</v>
      </c>
      <c r="R140" s="13">
        <f t="shared" ref="R140:R141" si="56">G140</f>
        <v>-3.1974999772501178E-2</v>
      </c>
    </row>
    <row r="141" spans="1:19" x14ac:dyDescent="0.2">
      <c r="A141" s="104" t="s">
        <v>406</v>
      </c>
      <c r="B141" s="105" t="s">
        <v>43</v>
      </c>
      <c r="C141" s="106">
        <v>59570.336000000003</v>
      </c>
      <c r="D141" s="104">
        <v>4.0000000000000002E-4</v>
      </c>
      <c r="E141">
        <f t="shared" si="49"/>
        <v>8436.985763511344</v>
      </c>
      <c r="F141">
        <f t="shared" si="50"/>
        <v>8437</v>
      </c>
      <c r="G141">
        <f t="shared" si="51"/>
        <v>-3.2378999996581115E-2</v>
      </c>
      <c r="J141">
        <f t="shared" si="52"/>
        <v>-3.2378999996581115E-2</v>
      </c>
      <c r="O141">
        <f t="shared" ca="1" si="53"/>
        <v>-3.2964153100241152E-2</v>
      </c>
      <c r="P141">
        <f t="shared" ca="1" si="54"/>
        <v>-4.6808190696958844E-2</v>
      </c>
      <c r="Q141" s="2">
        <f t="shared" si="55"/>
        <v>44551.836000000003</v>
      </c>
      <c r="R141" s="13">
        <f t="shared" si="56"/>
        <v>-3.2378999996581115E-2</v>
      </c>
    </row>
    <row r="142" spans="1:19" x14ac:dyDescent="0.2">
      <c r="A142" s="107" t="s">
        <v>407</v>
      </c>
      <c r="B142" s="108" t="s">
        <v>35</v>
      </c>
      <c r="C142" s="109">
        <v>59651.0625</v>
      </c>
      <c r="E142">
        <f t="shared" ref="E142" si="57">+(C142-C$7)/C$8</f>
        <v>8472.4798152628846</v>
      </c>
      <c r="F142">
        <f t="shared" ref="F142" si="58">ROUND(2*E142,0)/2</f>
        <v>8472.5</v>
      </c>
      <c r="G142">
        <f t="shared" ref="G142" si="59">+C142-(C$7+F142*C$8)</f>
        <v>-4.590749999624677E-2</v>
      </c>
      <c r="J142">
        <f t="shared" ref="J142" si="60">+G142</f>
        <v>-4.590749999624677E-2</v>
      </c>
      <c r="O142">
        <f t="shared" ref="O142" ca="1" si="61">+C$11+C$12*$F142</f>
        <v>-3.3115573650020831E-2</v>
      </c>
      <c r="P142">
        <f t="shared" ref="P142" ca="1" si="62">+D$11+D$12*$F142</f>
        <v>-4.6981763712325937E-2</v>
      </c>
      <c r="Q142" s="2">
        <f t="shared" ref="Q142" si="63">+C142-15018.5</f>
        <v>44632.5625</v>
      </c>
      <c r="S142" s="13">
        <f>G142</f>
        <v>-4.590749999624677E-2</v>
      </c>
    </row>
  </sheetData>
  <protectedRanges>
    <protectedRange sqref="A137:D138" name="Range1"/>
  </protectedRanges>
  <phoneticPr fontId="8" type="noConversion"/>
  <hyperlinks>
    <hyperlink ref="H262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774"/>
  <sheetViews>
    <sheetView topLeftCell="A55" workbookViewId="0">
      <selection activeCell="A83" sqref="A83:D97"/>
    </sheetView>
  </sheetViews>
  <sheetFormatPr defaultRowHeight="12.75" x14ac:dyDescent="0.2"/>
  <cols>
    <col min="1" max="1" width="19.7109375" style="13" customWidth="1"/>
    <col min="2" max="2" width="4.42578125" style="52" customWidth="1"/>
    <col min="3" max="3" width="12.7109375" style="13" customWidth="1"/>
    <col min="4" max="4" width="5.42578125" style="52" customWidth="1"/>
    <col min="5" max="5" width="14.85546875" style="52" customWidth="1"/>
    <col min="6" max="6" width="9.140625" style="52"/>
    <col min="7" max="7" width="12" style="52" customWidth="1"/>
    <col min="8" max="8" width="14.140625" style="13" customWidth="1"/>
    <col min="9" max="9" width="22.5703125" style="52" customWidth="1"/>
    <col min="10" max="10" width="25.140625" style="52" customWidth="1"/>
    <col min="11" max="11" width="15.7109375" style="52" customWidth="1"/>
    <col min="12" max="12" width="14.140625" style="52" customWidth="1"/>
    <col min="13" max="13" width="9.5703125" style="52" customWidth="1"/>
    <col min="14" max="14" width="14.140625" style="52" customWidth="1"/>
    <col min="15" max="15" width="23.42578125" style="52" customWidth="1"/>
    <col min="16" max="16" width="16.5703125" style="52" customWidth="1"/>
    <col min="17" max="17" width="41" style="52" customWidth="1"/>
    <col min="18" max="16384" width="9.140625" style="52"/>
  </cols>
  <sheetData>
    <row r="1" spans="1:16" ht="15.75" x14ac:dyDescent="0.25">
      <c r="A1" s="51" t="s">
        <v>63</v>
      </c>
      <c r="I1" s="53" t="s">
        <v>64</v>
      </c>
      <c r="J1" s="54" t="s">
        <v>65</v>
      </c>
    </row>
    <row r="2" spans="1:16" x14ac:dyDescent="0.2">
      <c r="I2" s="55" t="s">
        <v>66</v>
      </c>
      <c r="J2" s="56" t="s">
        <v>67</v>
      </c>
    </row>
    <row r="3" spans="1:16" x14ac:dyDescent="0.2">
      <c r="A3" s="57" t="s">
        <v>68</v>
      </c>
      <c r="I3" s="55" t="s">
        <v>69</v>
      </c>
      <c r="J3" s="56" t="s">
        <v>70</v>
      </c>
    </row>
    <row r="4" spans="1:16" x14ac:dyDescent="0.2">
      <c r="I4" s="55" t="s">
        <v>71</v>
      </c>
      <c r="J4" s="56" t="s">
        <v>70</v>
      </c>
    </row>
    <row r="5" spans="1:16" ht="13.5" thickBot="1" x14ac:dyDescent="0.25">
      <c r="I5" s="58" t="s">
        <v>72</v>
      </c>
      <c r="J5" s="59" t="s">
        <v>73</v>
      </c>
    </row>
    <row r="10" spans="1:16" ht="13.5" thickBot="1" x14ac:dyDescent="0.25"/>
    <row r="11" spans="1:16" ht="12.75" customHeight="1" thickBot="1" x14ac:dyDescent="0.25">
      <c r="A11" s="13" t="str">
        <f t="shared" ref="A11:A42" si="0">P11</f>
        <v> MVS 6.94 </v>
      </c>
      <c r="B11" s="6" t="str">
        <f t="shared" ref="B11:B42" si="1">IF(H11=INT(H11),"I","II")</f>
        <v>II</v>
      </c>
      <c r="C11" s="13">
        <f t="shared" ref="C11:C42" si="2">1*G11</f>
        <v>27100.383999999998</v>
      </c>
      <c r="D11" s="52" t="str">
        <f t="shared" ref="D11:D42" si="3">VLOOKUP(F11,I$1:J$5,2,FALSE)</f>
        <v>vis</v>
      </c>
      <c r="E11" s="60">
        <f>VLOOKUP(C11,Active!C$21:E$973,3,FALSE)</f>
        <v>-5839.49292264617</v>
      </c>
      <c r="F11" s="6" t="s">
        <v>72</v>
      </c>
      <c r="G11" s="52" t="str">
        <f t="shared" ref="G11:G42" si="4">MID(I11,3,LEN(I11)-3)</f>
        <v>27100.384</v>
      </c>
      <c r="H11" s="13">
        <f t="shared" ref="H11:H42" si="5">1*K11</f>
        <v>-10924.5</v>
      </c>
      <c r="I11" s="61" t="s">
        <v>76</v>
      </c>
      <c r="J11" s="62" t="s">
        <v>77</v>
      </c>
      <c r="K11" s="61">
        <v>-10924.5</v>
      </c>
      <c r="L11" s="61" t="s">
        <v>78</v>
      </c>
      <c r="M11" s="62" t="s">
        <v>79</v>
      </c>
      <c r="N11" s="62"/>
      <c r="O11" s="63" t="s">
        <v>80</v>
      </c>
      <c r="P11" s="63" t="s">
        <v>81</v>
      </c>
    </row>
    <row r="12" spans="1:16" ht="12.75" customHeight="1" thickBot="1" x14ac:dyDescent="0.25">
      <c r="A12" s="13" t="str">
        <f t="shared" si="0"/>
        <v> MVS 6.94 </v>
      </c>
      <c r="B12" s="6" t="str">
        <f t="shared" si="1"/>
        <v>I</v>
      </c>
      <c r="C12" s="13">
        <f t="shared" si="2"/>
        <v>30722.327000000001</v>
      </c>
      <c r="D12" s="52" t="str">
        <f t="shared" si="3"/>
        <v>vis</v>
      </c>
      <c r="E12" s="60">
        <f>VLOOKUP(C12,Active!C$21:E$973,3,FALSE)</f>
        <v>-4246.9869638453247</v>
      </c>
      <c r="F12" s="6" t="s">
        <v>72</v>
      </c>
      <c r="G12" s="52" t="str">
        <f t="shared" si="4"/>
        <v>30722.327</v>
      </c>
      <c r="H12" s="13">
        <f t="shared" si="5"/>
        <v>-9332</v>
      </c>
      <c r="I12" s="61" t="s">
        <v>87</v>
      </c>
      <c r="J12" s="62" t="s">
        <v>88</v>
      </c>
      <c r="K12" s="61">
        <v>-9332</v>
      </c>
      <c r="L12" s="61" t="s">
        <v>89</v>
      </c>
      <c r="M12" s="62" t="s">
        <v>79</v>
      </c>
      <c r="N12" s="62"/>
      <c r="O12" s="63" t="s">
        <v>80</v>
      </c>
      <c r="P12" s="63" t="s">
        <v>81</v>
      </c>
    </row>
    <row r="13" spans="1:16" ht="12.75" customHeight="1" thickBot="1" x14ac:dyDescent="0.25">
      <c r="A13" s="13" t="str">
        <f t="shared" si="0"/>
        <v> MVS 6.94 </v>
      </c>
      <c r="B13" s="6" t="str">
        <f t="shared" si="1"/>
        <v>II</v>
      </c>
      <c r="C13" s="13">
        <f t="shared" si="2"/>
        <v>30764.374</v>
      </c>
      <c r="D13" s="52" t="str">
        <f t="shared" si="3"/>
        <v>vis</v>
      </c>
      <c r="E13" s="60">
        <f>VLOOKUP(C13,Active!C$21:E$973,3,FALSE)</f>
        <v>-4228.4996220926532</v>
      </c>
      <c r="F13" s="6" t="s">
        <v>72</v>
      </c>
      <c r="G13" s="52" t="str">
        <f t="shared" si="4"/>
        <v>30764.374</v>
      </c>
      <c r="H13" s="13">
        <f t="shared" si="5"/>
        <v>-9313.5</v>
      </c>
      <c r="I13" s="61" t="s">
        <v>90</v>
      </c>
      <c r="J13" s="62" t="s">
        <v>91</v>
      </c>
      <c r="K13" s="61">
        <v>-9313.5</v>
      </c>
      <c r="L13" s="61" t="s">
        <v>74</v>
      </c>
      <c r="M13" s="62" t="s">
        <v>79</v>
      </c>
      <c r="N13" s="62"/>
      <c r="O13" s="63" t="s">
        <v>80</v>
      </c>
      <c r="P13" s="63" t="s">
        <v>81</v>
      </c>
    </row>
    <row r="14" spans="1:16" ht="12.75" customHeight="1" thickBot="1" x14ac:dyDescent="0.25">
      <c r="A14" s="13" t="str">
        <f t="shared" si="0"/>
        <v> MVS 6.94 </v>
      </c>
      <c r="B14" s="6" t="str">
        <f t="shared" si="1"/>
        <v>I</v>
      </c>
      <c r="C14" s="13">
        <f t="shared" si="2"/>
        <v>30813.315999999999</v>
      </c>
      <c r="D14" s="52" t="str">
        <f t="shared" si="3"/>
        <v>vis</v>
      </c>
      <c r="E14" s="60">
        <f>VLOOKUP(C14,Active!C$21:E$973,3,FALSE)</f>
        <v>-4206.980667587949</v>
      </c>
      <c r="F14" s="6" t="s">
        <v>72</v>
      </c>
      <c r="G14" s="52" t="str">
        <f t="shared" si="4"/>
        <v>30813.316</v>
      </c>
      <c r="H14" s="13">
        <f t="shared" si="5"/>
        <v>-9292</v>
      </c>
      <c r="I14" s="61" t="s">
        <v>92</v>
      </c>
      <c r="J14" s="62" t="s">
        <v>93</v>
      </c>
      <c r="K14" s="61">
        <v>-9292</v>
      </c>
      <c r="L14" s="61" t="s">
        <v>94</v>
      </c>
      <c r="M14" s="62" t="s">
        <v>79</v>
      </c>
      <c r="N14" s="62"/>
      <c r="O14" s="63" t="s">
        <v>80</v>
      </c>
      <c r="P14" s="63" t="s">
        <v>81</v>
      </c>
    </row>
    <row r="15" spans="1:16" ht="12.75" customHeight="1" thickBot="1" x14ac:dyDescent="0.25">
      <c r="A15" s="13" t="str">
        <f t="shared" si="0"/>
        <v> MVS 6.94 </v>
      </c>
      <c r="B15" s="6" t="str">
        <f t="shared" si="1"/>
        <v>II</v>
      </c>
      <c r="C15" s="13">
        <f t="shared" si="2"/>
        <v>30973.587</v>
      </c>
      <c r="D15" s="52" t="str">
        <f t="shared" si="3"/>
        <v>vis</v>
      </c>
      <c r="E15" s="60">
        <f>VLOOKUP(C15,Active!C$21:E$973,3,FALSE)</f>
        <v>-4136.5122691280703</v>
      </c>
      <c r="F15" s="6" t="s">
        <v>72</v>
      </c>
      <c r="G15" s="52" t="str">
        <f t="shared" si="4"/>
        <v>30973.587</v>
      </c>
      <c r="H15" s="13">
        <f t="shared" si="5"/>
        <v>-9221.5</v>
      </c>
      <c r="I15" s="61" t="s">
        <v>95</v>
      </c>
      <c r="J15" s="62" t="s">
        <v>96</v>
      </c>
      <c r="K15" s="61">
        <v>-9221.5</v>
      </c>
      <c r="L15" s="61" t="s">
        <v>97</v>
      </c>
      <c r="M15" s="62" t="s">
        <v>79</v>
      </c>
      <c r="N15" s="62"/>
      <c r="O15" s="63" t="s">
        <v>80</v>
      </c>
      <c r="P15" s="63" t="s">
        <v>81</v>
      </c>
    </row>
    <row r="16" spans="1:16" ht="12.75" customHeight="1" thickBot="1" x14ac:dyDescent="0.25">
      <c r="A16" s="13" t="str">
        <f t="shared" si="0"/>
        <v> MVS 6.94 </v>
      </c>
      <c r="B16" s="6" t="str">
        <f t="shared" si="1"/>
        <v>I</v>
      </c>
      <c r="C16" s="13">
        <f t="shared" si="2"/>
        <v>31022.537</v>
      </c>
      <c r="D16" s="52" t="str">
        <f t="shared" si="3"/>
        <v>vis</v>
      </c>
      <c r="E16" s="60">
        <f>VLOOKUP(C16,Active!C$21:E$973,3,FALSE)</f>
        <v>-4114.9897971611445</v>
      </c>
      <c r="F16" s="6" t="s">
        <v>72</v>
      </c>
      <c r="G16" s="52" t="str">
        <f t="shared" si="4"/>
        <v>31022.537</v>
      </c>
      <c r="H16" s="13">
        <f t="shared" si="5"/>
        <v>-9200</v>
      </c>
      <c r="I16" s="61" t="s">
        <v>98</v>
      </c>
      <c r="J16" s="62" t="s">
        <v>99</v>
      </c>
      <c r="K16" s="61">
        <v>-9200</v>
      </c>
      <c r="L16" s="61" t="s">
        <v>100</v>
      </c>
      <c r="M16" s="62" t="s">
        <v>79</v>
      </c>
      <c r="N16" s="62"/>
      <c r="O16" s="63" t="s">
        <v>80</v>
      </c>
      <c r="P16" s="63" t="s">
        <v>81</v>
      </c>
    </row>
    <row r="17" spans="1:16" ht="12.75" customHeight="1" thickBot="1" x14ac:dyDescent="0.25">
      <c r="A17" s="13" t="str">
        <f t="shared" si="0"/>
        <v> MVS 6.94 </v>
      </c>
      <c r="B17" s="6" t="str">
        <f t="shared" si="1"/>
        <v>I</v>
      </c>
      <c r="C17" s="13">
        <f t="shared" si="2"/>
        <v>36460.542999999998</v>
      </c>
      <c r="D17" s="52" t="str">
        <f t="shared" si="3"/>
        <v>vis</v>
      </c>
      <c r="E17" s="60">
        <f>VLOOKUP(C17,Active!C$21:E$973,3,FALSE)</f>
        <v>-1723.992214097374</v>
      </c>
      <c r="F17" s="6" t="s">
        <v>72</v>
      </c>
      <c r="G17" s="52" t="str">
        <f t="shared" si="4"/>
        <v>36460.543</v>
      </c>
      <c r="H17" s="13">
        <f t="shared" si="5"/>
        <v>-6809</v>
      </c>
      <c r="I17" s="61" t="s">
        <v>101</v>
      </c>
      <c r="J17" s="62" t="s">
        <v>102</v>
      </c>
      <c r="K17" s="61">
        <v>-6809</v>
      </c>
      <c r="L17" s="61" t="s">
        <v>103</v>
      </c>
      <c r="M17" s="62" t="s">
        <v>79</v>
      </c>
      <c r="N17" s="62"/>
      <c r="O17" s="63" t="s">
        <v>80</v>
      </c>
      <c r="P17" s="63" t="s">
        <v>81</v>
      </c>
    </row>
    <row r="18" spans="1:16" ht="12.75" customHeight="1" thickBot="1" x14ac:dyDescent="0.25">
      <c r="A18" s="13" t="str">
        <f t="shared" si="0"/>
        <v> MVS 6.94 </v>
      </c>
      <c r="B18" s="6" t="str">
        <f t="shared" si="1"/>
        <v>I</v>
      </c>
      <c r="C18" s="13">
        <f t="shared" si="2"/>
        <v>36817.591</v>
      </c>
      <c r="D18" s="52" t="str">
        <f t="shared" si="3"/>
        <v>vis</v>
      </c>
      <c r="E18" s="60">
        <f>VLOOKUP(C18,Active!C$21:E$973,3,FALSE)</f>
        <v>-1567.0043576960093</v>
      </c>
      <c r="F18" s="6" t="s">
        <v>72</v>
      </c>
      <c r="G18" s="52" t="str">
        <f t="shared" si="4"/>
        <v>36817.591</v>
      </c>
      <c r="H18" s="13">
        <f t="shared" si="5"/>
        <v>-6652</v>
      </c>
      <c r="I18" s="61" t="s">
        <v>104</v>
      </c>
      <c r="J18" s="62" t="s">
        <v>105</v>
      </c>
      <c r="K18" s="61">
        <v>-6652</v>
      </c>
      <c r="L18" s="61" t="s">
        <v>106</v>
      </c>
      <c r="M18" s="62" t="s">
        <v>79</v>
      </c>
      <c r="N18" s="62"/>
      <c r="O18" s="63" t="s">
        <v>80</v>
      </c>
      <c r="P18" s="63" t="s">
        <v>81</v>
      </c>
    </row>
    <row r="19" spans="1:16" ht="12.75" customHeight="1" thickBot="1" x14ac:dyDescent="0.25">
      <c r="A19" s="13" t="str">
        <f t="shared" si="0"/>
        <v> MVS 6.94 </v>
      </c>
      <c r="B19" s="6" t="str">
        <f t="shared" si="1"/>
        <v>I</v>
      </c>
      <c r="C19" s="13">
        <f t="shared" si="2"/>
        <v>37222.472999999998</v>
      </c>
      <c r="D19" s="52" t="str">
        <f t="shared" si="3"/>
        <v>vis</v>
      </c>
      <c r="E19" s="60">
        <f>VLOOKUP(C19,Active!C$21:E$973,3,FALSE)</f>
        <v>-1388.9847153076007</v>
      </c>
      <c r="F19" s="6" t="s">
        <v>72</v>
      </c>
      <c r="G19" s="52" t="str">
        <f t="shared" si="4"/>
        <v>37222.473</v>
      </c>
      <c r="H19" s="13">
        <f t="shared" si="5"/>
        <v>-6474</v>
      </c>
      <c r="I19" s="61" t="s">
        <v>107</v>
      </c>
      <c r="J19" s="62" t="s">
        <v>108</v>
      </c>
      <c r="K19" s="61">
        <v>-6474</v>
      </c>
      <c r="L19" s="61" t="s">
        <v>109</v>
      </c>
      <c r="M19" s="62" t="s">
        <v>79</v>
      </c>
      <c r="N19" s="62"/>
      <c r="O19" s="63" t="s">
        <v>80</v>
      </c>
      <c r="P19" s="63" t="s">
        <v>81</v>
      </c>
    </row>
    <row r="20" spans="1:16" ht="12.75" customHeight="1" thickBot="1" x14ac:dyDescent="0.25">
      <c r="A20" s="13" t="str">
        <f t="shared" si="0"/>
        <v> MVS 6.94 </v>
      </c>
      <c r="B20" s="6" t="str">
        <f t="shared" si="1"/>
        <v>I</v>
      </c>
      <c r="C20" s="13">
        <f t="shared" si="2"/>
        <v>37579.548999999999</v>
      </c>
      <c r="D20" s="52" t="str">
        <f t="shared" si="3"/>
        <v>vis</v>
      </c>
      <c r="E20" s="60">
        <f>VLOOKUP(C20,Active!C$21:E$973,3,FALSE)</f>
        <v>-1231.9845477884619</v>
      </c>
      <c r="F20" s="6" t="s">
        <v>72</v>
      </c>
      <c r="G20" s="52" t="str">
        <f t="shared" si="4"/>
        <v>37579.549</v>
      </c>
      <c r="H20" s="13">
        <f t="shared" si="5"/>
        <v>-6317</v>
      </c>
      <c r="I20" s="61" t="s">
        <v>110</v>
      </c>
      <c r="J20" s="62" t="s">
        <v>111</v>
      </c>
      <c r="K20" s="61">
        <v>-6317</v>
      </c>
      <c r="L20" s="61" t="s">
        <v>112</v>
      </c>
      <c r="M20" s="62" t="s">
        <v>79</v>
      </c>
      <c r="N20" s="62"/>
      <c r="O20" s="63" t="s">
        <v>80</v>
      </c>
      <c r="P20" s="63" t="s">
        <v>81</v>
      </c>
    </row>
    <row r="21" spans="1:16" ht="12.75" customHeight="1" thickBot="1" x14ac:dyDescent="0.25">
      <c r="A21" s="13" t="str">
        <f t="shared" si="0"/>
        <v> MVS 6.94 </v>
      </c>
      <c r="B21" s="6" t="str">
        <f t="shared" si="1"/>
        <v>II</v>
      </c>
      <c r="C21" s="13">
        <f t="shared" si="2"/>
        <v>37669.377</v>
      </c>
      <c r="D21" s="52" t="str">
        <f t="shared" si="3"/>
        <v>vis</v>
      </c>
      <c r="E21" s="60">
        <f>VLOOKUP(C21,Active!C$21:E$973,3,FALSE)</f>
        <v>-1192.4887232359595</v>
      </c>
      <c r="F21" s="6" t="s">
        <v>72</v>
      </c>
      <c r="G21" s="52" t="str">
        <f t="shared" si="4"/>
        <v>37669.377</v>
      </c>
      <c r="H21" s="13">
        <f t="shared" si="5"/>
        <v>-6277.5</v>
      </c>
      <c r="I21" s="61" t="s">
        <v>113</v>
      </c>
      <c r="J21" s="62" t="s">
        <v>114</v>
      </c>
      <c r="K21" s="61">
        <v>-6277.5</v>
      </c>
      <c r="L21" s="61" t="s">
        <v>115</v>
      </c>
      <c r="M21" s="62" t="s">
        <v>79</v>
      </c>
      <c r="N21" s="62"/>
      <c r="O21" s="63" t="s">
        <v>80</v>
      </c>
      <c r="P21" s="63" t="s">
        <v>81</v>
      </c>
    </row>
    <row r="22" spans="1:16" ht="12.75" customHeight="1" thickBot="1" x14ac:dyDescent="0.25">
      <c r="A22" s="13" t="str">
        <f t="shared" si="0"/>
        <v> MVS 6.94 </v>
      </c>
      <c r="B22" s="6" t="str">
        <f t="shared" si="1"/>
        <v>II</v>
      </c>
      <c r="C22" s="13">
        <f t="shared" si="2"/>
        <v>37903.561999999998</v>
      </c>
      <c r="D22" s="52" t="str">
        <f t="shared" si="3"/>
        <v>vis</v>
      </c>
      <c r="E22" s="60">
        <f>VLOOKUP(C22,Active!C$21:E$973,3,FALSE)</f>
        <v>-1089.521611947413</v>
      </c>
      <c r="F22" s="6" t="s">
        <v>72</v>
      </c>
      <c r="G22" s="52" t="str">
        <f t="shared" si="4"/>
        <v>37903.562</v>
      </c>
      <c r="H22" s="13">
        <f t="shared" si="5"/>
        <v>-6174.5</v>
      </c>
      <c r="I22" s="61" t="s">
        <v>116</v>
      </c>
      <c r="J22" s="62" t="s">
        <v>117</v>
      </c>
      <c r="K22" s="61">
        <v>-6174.5</v>
      </c>
      <c r="L22" s="61" t="s">
        <v>118</v>
      </c>
      <c r="M22" s="62" t="s">
        <v>79</v>
      </c>
      <c r="N22" s="62"/>
      <c r="O22" s="63" t="s">
        <v>80</v>
      </c>
      <c r="P22" s="63" t="s">
        <v>81</v>
      </c>
    </row>
    <row r="23" spans="1:16" ht="12.75" customHeight="1" thickBot="1" x14ac:dyDescent="0.25">
      <c r="A23" s="13" t="str">
        <f t="shared" si="0"/>
        <v> MVS 6.94 </v>
      </c>
      <c r="B23" s="6" t="str">
        <f t="shared" si="1"/>
        <v>I</v>
      </c>
      <c r="C23" s="13">
        <f t="shared" si="2"/>
        <v>37911.595999999998</v>
      </c>
      <c r="D23" s="52" t="str">
        <f t="shared" si="3"/>
        <v>vis</v>
      </c>
      <c r="E23" s="60">
        <f>VLOOKUP(C23,Active!C$21:E$973,3,FALSE)</f>
        <v>-1085.9892005116158</v>
      </c>
      <c r="F23" s="6" t="s">
        <v>72</v>
      </c>
      <c r="G23" s="52" t="str">
        <f t="shared" si="4"/>
        <v>37911.596</v>
      </c>
      <c r="H23" s="13">
        <f t="shared" si="5"/>
        <v>-6171</v>
      </c>
      <c r="I23" s="61" t="s">
        <v>119</v>
      </c>
      <c r="J23" s="62" t="s">
        <v>120</v>
      </c>
      <c r="K23" s="61">
        <v>-6171</v>
      </c>
      <c r="L23" s="61" t="s">
        <v>121</v>
      </c>
      <c r="M23" s="62" t="s">
        <v>79</v>
      </c>
      <c r="N23" s="62"/>
      <c r="O23" s="63" t="s">
        <v>80</v>
      </c>
      <c r="P23" s="63" t="s">
        <v>81</v>
      </c>
    </row>
    <row r="24" spans="1:16" ht="12.75" customHeight="1" thickBot="1" x14ac:dyDescent="0.25">
      <c r="A24" s="13" t="str">
        <f t="shared" si="0"/>
        <v> MVS 6.94 </v>
      </c>
      <c r="B24" s="6" t="str">
        <f t="shared" si="1"/>
        <v>I</v>
      </c>
      <c r="C24" s="13">
        <f t="shared" si="2"/>
        <v>37936.571000000004</v>
      </c>
      <c r="D24" s="52" t="str">
        <f t="shared" si="3"/>
        <v>vis</v>
      </c>
      <c r="E24" s="60">
        <f>VLOOKUP(C24,Active!C$21:E$973,3,FALSE)</f>
        <v>-1075.0081231393158</v>
      </c>
      <c r="F24" s="6" t="s">
        <v>72</v>
      </c>
      <c r="G24" s="52" t="str">
        <f t="shared" si="4"/>
        <v>37936.571</v>
      </c>
      <c r="H24" s="13">
        <f t="shared" si="5"/>
        <v>-6160</v>
      </c>
      <c r="I24" s="61" t="s">
        <v>122</v>
      </c>
      <c r="J24" s="62" t="s">
        <v>123</v>
      </c>
      <c r="K24" s="61">
        <v>-6160</v>
      </c>
      <c r="L24" s="61" t="s">
        <v>124</v>
      </c>
      <c r="M24" s="62" t="s">
        <v>79</v>
      </c>
      <c r="N24" s="62"/>
      <c r="O24" s="63" t="s">
        <v>80</v>
      </c>
      <c r="P24" s="63" t="s">
        <v>81</v>
      </c>
    </row>
    <row r="25" spans="1:16" ht="12.75" customHeight="1" thickBot="1" x14ac:dyDescent="0.25">
      <c r="A25" s="13" t="str">
        <f t="shared" si="0"/>
        <v> MVS 6.94 </v>
      </c>
      <c r="B25" s="6" t="str">
        <f t="shared" si="1"/>
        <v>II</v>
      </c>
      <c r="C25" s="13">
        <f t="shared" si="2"/>
        <v>38317.546000000002</v>
      </c>
      <c r="D25" s="52" t="str">
        <f t="shared" si="3"/>
        <v>vis</v>
      </c>
      <c r="E25" s="60">
        <f>VLOOKUP(C25,Active!C$21:E$973,3,FALSE)</f>
        <v>-907.49997691665317</v>
      </c>
      <c r="F25" s="6" t="s">
        <v>72</v>
      </c>
      <c r="G25" s="52" t="str">
        <f t="shared" si="4"/>
        <v>38317.546</v>
      </c>
      <c r="H25" s="13">
        <f t="shared" si="5"/>
        <v>-5992.5</v>
      </c>
      <c r="I25" s="61" t="s">
        <v>128</v>
      </c>
      <c r="J25" s="62" t="s">
        <v>129</v>
      </c>
      <c r="K25" s="61">
        <v>-5992.5</v>
      </c>
      <c r="L25" s="61" t="s">
        <v>130</v>
      </c>
      <c r="M25" s="62" t="s">
        <v>79</v>
      </c>
      <c r="N25" s="62"/>
      <c r="O25" s="63" t="s">
        <v>80</v>
      </c>
      <c r="P25" s="63" t="s">
        <v>81</v>
      </c>
    </row>
    <row r="26" spans="1:16" ht="12.75" customHeight="1" thickBot="1" x14ac:dyDescent="0.25">
      <c r="A26" s="13" t="str">
        <f t="shared" si="0"/>
        <v> MVS 6.94 </v>
      </c>
      <c r="B26" s="6" t="str">
        <f t="shared" si="1"/>
        <v>I</v>
      </c>
      <c r="C26" s="13">
        <f t="shared" si="2"/>
        <v>38473.381999999998</v>
      </c>
      <c r="D26" s="52" t="str">
        <f t="shared" si="3"/>
        <v>vis</v>
      </c>
      <c r="E26" s="60">
        <f>VLOOKUP(C26,Active!C$21:E$973,3,FALSE)</f>
        <v>-838.98157157574042</v>
      </c>
      <c r="F26" s="6" t="s">
        <v>72</v>
      </c>
      <c r="G26" s="52" t="str">
        <f t="shared" si="4"/>
        <v>38473.382</v>
      </c>
      <c r="H26" s="13">
        <f t="shared" si="5"/>
        <v>-5924</v>
      </c>
      <c r="I26" s="61" t="s">
        <v>131</v>
      </c>
      <c r="J26" s="62" t="s">
        <v>132</v>
      </c>
      <c r="K26" s="61">
        <v>-5924</v>
      </c>
      <c r="L26" s="61" t="s">
        <v>133</v>
      </c>
      <c r="M26" s="62" t="s">
        <v>79</v>
      </c>
      <c r="N26" s="62"/>
      <c r="O26" s="63" t="s">
        <v>80</v>
      </c>
      <c r="P26" s="63" t="s">
        <v>81</v>
      </c>
    </row>
    <row r="27" spans="1:16" ht="12.75" customHeight="1" thickBot="1" x14ac:dyDescent="0.25">
      <c r="A27" s="13" t="str">
        <f t="shared" si="0"/>
        <v> MVS 6.94 </v>
      </c>
      <c r="B27" s="6" t="str">
        <f t="shared" si="1"/>
        <v>II</v>
      </c>
      <c r="C27" s="13">
        <f t="shared" si="2"/>
        <v>38640.508999999998</v>
      </c>
      <c r="D27" s="52" t="str">
        <f t="shared" si="3"/>
        <v>vis</v>
      </c>
      <c r="E27" s="60">
        <f>VLOOKUP(C27,Active!C$21:E$973,3,FALSE)</f>
        <v>-765.49870799215853</v>
      </c>
      <c r="F27" s="6" t="s">
        <v>72</v>
      </c>
      <c r="G27" s="52" t="str">
        <f t="shared" si="4"/>
        <v>38640.509</v>
      </c>
      <c r="H27" s="13">
        <f t="shared" si="5"/>
        <v>-5850.5</v>
      </c>
      <c r="I27" s="61" t="s">
        <v>134</v>
      </c>
      <c r="J27" s="62" t="s">
        <v>135</v>
      </c>
      <c r="K27" s="61">
        <v>-5850.5</v>
      </c>
      <c r="L27" s="61" t="s">
        <v>136</v>
      </c>
      <c r="M27" s="62" t="s">
        <v>79</v>
      </c>
      <c r="N27" s="62"/>
      <c r="O27" s="63" t="s">
        <v>80</v>
      </c>
      <c r="P27" s="63" t="s">
        <v>81</v>
      </c>
    </row>
    <row r="28" spans="1:16" ht="12.75" customHeight="1" thickBot="1" x14ac:dyDescent="0.25">
      <c r="A28" s="13" t="str">
        <f t="shared" si="0"/>
        <v> MVS 6.94 </v>
      </c>
      <c r="B28" s="6" t="str">
        <f t="shared" si="1"/>
        <v>I</v>
      </c>
      <c r="C28" s="13">
        <f t="shared" si="2"/>
        <v>38739.462</v>
      </c>
      <c r="D28" s="52" t="str">
        <f t="shared" si="3"/>
        <v>vis</v>
      </c>
      <c r="E28" s="60">
        <f>VLOOKUP(C28,Active!C$21:E$973,3,FALSE)</f>
        <v>-721.99077809342123</v>
      </c>
      <c r="F28" s="6" t="s">
        <v>72</v>
      </c>
      <c r="G28" s="52" t="str">
        <f t="shared" si="4"/>
        <v>38739.462</v>
      </c>
      <c r="H28" s="13">
        <f t="shared" si="5"/>
        <v>-5807</v>
      </c>
      <c r="I28" s="61" t="s">
        <v>137</v>
      </c>
      <c r="J28" s="62" t="s">
        <v>138</v>
      </c>
      <c r="K28" s="61">
        <v>-5807</v>
      </c>
      <c r="L28" s="61" t="s">
        <v>139</v>
      </c>
      <c r="M28" s="62" t="s">
        <v>79</v>
      </c>
      <c r="N28" s="62"/>
      <c r="O28" s="63" t="s">
        <v>80</v>
      </c>
      <c r="P28" s="63" t="s">
        <v>81</v>
      </c>
    </row>
    <row r="29" spans="1:16" ht="12.75" customHeight="1" thickBot="1" x14ac:dyDescent="0.25">
      <c r="A29" s="13" t="str">
        <f t="shared" si="0"/>
        <v> MVS 6.94 </v>
      </c>
      <c r="B29" s="6" t="str">
        <f t="shared" si="1"/>
        <v>II</v>
      </c>
      <c r="C29" s="13">
        <f t="shared" si="2"/>
        <v>38813.324000000001</v>
      </c>
      <c r="D29" s="52" t="str">
        <f t="shared" si="3"/>
        <v>vis</v>
      </c>
      <c r="E29" s="60">
        <f>VLOOKUP(C29,Active!C$21:E$973,3,FALSE)</f>
        <v>-689.51492876919133</v>
      </c>
      <c r="F29" s="6" t="s">
        <v>72</v>
      </c>
      <c r="G29" s="52" t="str">
        <f t="shared" si="4"/>
        <v>38813.324</v>
      </c>
      <c r="H29" s="13">
        <f t="shared" si="5"/>
        <v>-5774.5</v>
      </c>
      <c r="I29" s="61" t="s">
        <v>140</v>
      </c>
      <c r="J29" s="62" t="s">
        <v>141</v>
      </c>
      <c r="K29" s="61">
        <v>-5774.5</v>
      </c>
      <c r="L29" s="61" t="s">
        <v>142</v>
      </c>
      <c r="M29" s="62" t="s">
        <v>79</v>
      </c>
      <c r="N29" s="62"/>
      <c r="O29" s="63" t="s">
        <v>80</v>
      </c>
      <c r="P29" s="63" t="s">
        <v>81</v>
      </c>
    </row>
    <row r="30" spans="1:16" ht="12.75" customHeight="1" thickBot="1" x14ac:dyDescent="0.25">
      <c r="A30" s="13" t="str">
        <f t="shared" si="0"/>
        <v>BAVM 21 </v>
      </c>
      <c r="B30" s="6" t="str">
        <f t="shared" si="1"/>
        <v>I</v>
      </c>
      <c r="C30" s="13">
        <f t="shared" si="2"/>
        <v>39403.548999999999</v>
      </c>
      <c r="D30" s="52" t="str">
        <f t="shared" si="3"/>
        <v>vis</v>
      </c>
      <c r="E30" s="60">
        <f>VLOOKUP(C30,Active!C$21:E$973,3,FALSE)</f>
        <v>-430.00316131917174</v>
      </c>
      <c r="F30" s="6" t="s">
        <v>72</v>
      </c>
      <c r="G30" s="52" t="str">
        <f t="shared" si="4"/>
        <v>39403.549</v>
      </c>
      <c r="H30" s="13">
        <f t="shared" si="5"/>
        <v>-5515</v>
      </c>
      <c r="I30" s="61" t="s">
        <v>143</v>
      </c>
      <c r="J30" s="62" t="s">
        <v>144</v>
      </c>
      <c r="K30" s="61">
        <v>-5515</v>
      </c>
      <c r="L30" s="61" t="s">
        <v>145</v>
      </c>
      <c r="M30" s="62" t="s">
        <v>146</v>
      </c>
      <c r="N30" s="62"/>
      <c r="O30" s="63" t="s">
        <v>147</v>
      </c>
      <c r="P30" s="64" t="s">
        <v>148</v>
      </c>
    </row>
    <row r="31" spans="1:16" ht="12.75" customHeight="1" thickBot="1" x14ac:dyDescent="0.25">
      <c r="A31" s="13" t="str">
        <f t="shared" si="0"/>
        <v> MVS 6.94 </v>
      </c>
      <c r="B31" s="6" t="str">
        <f t="shared" si="1"/>
        <v>I</v>
      </c>
      <c r="C31" s="13">
        <f t="shared" si="2"/>
        <v>39592.347000000002</v>
      </c>
      <c r="D31" s="52" t="str">
        <f t="shared" si="3"/>
        <v>vis</v>
      </c>
      <c r="E31" s="60">
        <f>VLOOKUP(C31,Active!C$21:E$973,3,FALSE)</f>
        <v>-346.99193226071174</v>
      </c>
      <c r="F31" s="6" t="s">
        <v>72</v>
      </c>
      <c r="G31" s="52" t="str">
        <f t="shared" si="4"/>
        <v>39592.347</v>
      </c>
      <c r="H31" s="13">
        <f t="shared" si="5"/>
        <v>-5432</v>
      </c>
      <c r="I31" s="61" t="s">
        <v>152</v>
      </c>
      <c r="J31" s="62" t="s">
        <v>153</v>
      </c>
      <c r="K31" s="61">
        <v>-5432</v>
      </c>
      <c r="L31" s="61" t="s">
        <v>154</v>
      </c>
      <c r="M31" s="62" t="s">
        <v>79</v>
      </c>
      <c r="N31" s="62"/>
      <c r="O31" s="63" t="s">
        <v>80</v>
      </c>
      <c r="P31" s="63" t="s">
        <v>81</v>
      </c>
    </row>
    <row r="32" spans="1:16" ht="12.75" customHeight="1" thickBot="1" x14ac:dyDescent="0.25">
      <c r="A32" s="13" t="str">
        <f t="shared" si="0"/>
        <v> MVS 6.94 </v>
      </c>
      <c r="B32" s="6" t="str">
        <f t="shared" si="1"/>
        <v>II</v>
      </c>
      <c r="C32" s="13">
        <f t="shared" si="2"/>
        <v>39609.341</v>
      </c>
      <c r="D32" s="52" t="str">
        <f t="shared" si="3"/>
        <v>vis</v>
      </c>
      <c r="E32" s="60">
        <f>VLOOKUP(C32,Active!C$21:E$973,3,FALSE)</f>
        <v>-339.51996313699561</v>
      </c>
      <c r="F32" s="6" t="s">
        <v>72</v>
      </c>
      <c r="G32" s="52" t="str">
        <f t="shared" si="4"/>
        <v>39609.341</v>
      </c>
      <c r="H32" s="13">
        <f t="shared" si="5"/>
        <v>-5424.5</v>
      </c>
      <c r="I32" s="61" t="s">
        <v>155</v>
      </c>
      <c r="J32" s="62" t="s">
        <v>156</v>
      </c>
      <c r="K32" s="61">
        <v>-5424.5</v>
      </c>
      <c r="L32" s="61" t="s">
        <v>157</v>
      </c>
      <c r="M32" s="62" t="s">
        <v>79</v>
      </c>
      <c r="N32" s="62"/>
      <c r="O32" s="63" t="s">
        <v>80</v>
      </c>
      <c r="P32" s="63" t="s">
        <v>81</v>
      </c>
    </row>
    <row r="33" spans="1:16" ht="12.75" customHeight="1" thickBot="1" x14ac:dyDescent="0.25">
      <c r="A33" s="13" t="str">
        <f t="shared" si="0"/>
        <v> MVS 6.94 </v>
      </c>
      <c r="B33" s="6" t="str">
        <f t="shared" si="1"/>
        <v>I</v>
      </c>
      <c r="C33" s="13">
        <f t="shared" si="2"/>
        <v>39940.351999999999</v>
      </c>
      <c r="D33" s="52" t="str">
        <f t="shared" si="3"/>
        <v>vis</v>
      </c>
      <c r="E33" s="60">
        <f>VLOOKUP(C33,Active!C$21:E$973,3,FALSE)</f>
        <v>-193.98012721781521</v>
      </c>
      <c r="F33" s="6" t="s">
        <v>72</v>
      </c>
      <c r="G33" s="52" t="str">
        <f t="shared" si="4"/>
        <v>39940.352</v>
      </c>
      <c r="H33" s="13">
        <f t="shared" si="5"/>
        <v>-5279</v>
      </c>
      <c r="I33" s="61" t="s">
        <v>158</v>
      </c>
      <c r="J33" s="62" t="s">
        <v>159</v>
      </c>
      <c r="K33" s="61">
        <v>-5279</v>
      </c>
      <c r="L33" s="61" t="s">
        <v>160</v>
      </c>
      <c r="M33" s="62" t="s">
        <v>79</v>
      </c>
      <c r="N33" s="62"/>
      <c r="O33" s="63" t="s">
        <v>80</v>
      </c>
      <c r="P33" s="63" t="s">
        <v>81</v>
      </c>
    </row>
    <row r="34" spans="1:16" ht="12.75" customHeight="1" thickBot="1" x14ac:dyDescent="0.25">
      <c r="A34" s="13" t="str">
        <f t="shared" si="0"/>
        <v> MVS 6.94 </v>
      </c>
      <c r="B34" s="6" t="str">
        <f t="shared" si="1"/>
        <v>II</v>
      </c>
      <c r="C34" s="13">
        <f t="shared" si="2"/>
        <v>40066.53</v>
      </c>
      <c r="D34" s="52" t="str">
        <f t="shared" si="3"/>
        <v>vis</v>
      </c>
      <c r="E34" s="60">
        <f>VLOOKUP(C34,Active!C$21:E$973,3,FALSE)</f>
        <v>-138.50183369702464</v>
      </c>
      <c r="F34" s="6" t="s">
        <v>72</v>
      </c>
      <c r="G34" s="52" t="str">
        <f t="shared" si="4"/>
        <v>40066.530</v>
      </c>
      <c r="H34" s="13">
        <f t="shared" si="5"/>
        <v>-5223.5</v>
      </c>
      <c r="I34" s="61" t="s">
        <v>161</v>
      </c>
      <c r="J34" s="62" t="s">
        <v>162</v>
      </c>
      <c r="K34" s="61">
        <v>-5223.5</v>
      </c>
      <c r="L34" s="61" t="s">
        <v>100</v>
      </c>
      <c r="M34" s="62" t="s">
        <v>79</v>
      </c>
      <c r="N34" s="62"/>
      <c r="O34" s="63" t="s">
        <v>80</v>
      </c>
      <c r="P34" s="63" t="s">
        <v>81</v>
      </c>
    </row>
    <row r="35" spans="1:16" ht="12.75" customHeight="1" thickBot="1" x14ac:dyDescent="0.25">
      <c r="A35" s="13" t="str">
        <f t="shared" si="0"/>
        <v>BAVM 21 </v>
      </c>
      <c r="B35" s="6" t="str">
        <f t="shared" si="1"/>
        <v>II</v>
      </c>
      <c r="C35" s="13">
        <f t="shared" si="2"/>
        <v>40073.358999999997</v>
      </c>
      <c r="D35" s="52" t="str">
        <f t="shared" si="3"/>
        <v>vis</v>
      </c>
      <c r="E35" s="60">
        <f>VLOOKUP(C35,Active!C$21:E$973,3,FALSE)</f>
        <v>-135.4992400083201</v>
      </c>
      <c r="F35" s="6" t="s">
        <v>72</v>
      </c>
      <c r="G35" s="52" t="str">
        <f t="shared" si="4"/>
        <v>40073.359</v>
      </c>
      <c r="H35" s="13">
        <f t="shared" si="5"/>
        <v>-5220.5</v>
      </c>
      <c r="I35" s="61" t="s">
        <v>163</v>
      </c>
      <c r="J35" s="62" t="s">
        <v>164</v>
      </c>
      <c r="K35" s="61">
        <v>-5220.5</v>
      </c>
      <c r="L35" s="61" t="s">
        <v>89</v>
      </c>
      <c r="M35" s="62" t="s">
        <v>146</v>
      </c>
      <c r="N35" s="62"/>
      <c r="O35" s="63" t="s">
        <v>147</v>
      </c>
      <c r="P35" s="64" t="s">
        <v>148</v>
      </c>
    </row>
    <row r="36" spans="1:16" ht="12.75" customHeight="1" thickBot="1" x14ac:dyDescent="0.25">
      <c r="A36" s="13" t="str">
        <f t="shared" si="0"/>
        <v> MVS 6.94 </v>
      </c>
      <c r="B36" s="6" t="str">
        <f t="shared" si="1"/>
        <v>I</v>
      </c>
      <c r="C36" s="13">
        <f t="shared" si="2"/>
        <v>40149.553</v>
      </c>
      <c r="D36" s="52" t="str">
        <f t="shared" si="3"/>
        <v>vis</v>
      </c>
      <c r="E36" s="60">
        <f>VLOOKUP(C36,Active!C$21:E$973,3,FALSE)</f>
        <v>-101.99805044656372</v>
      </c>
      <c r="F36" s="6" t="s">
        <v>72</v>
      </c>
      <c r="G36" s="52" t="str">
        <f t="shared" si="4"/>
        <v>40149.553</v>
      </c>
      <c r="H36" s="13">
        <f t="shared" si="5"/>
        <v>-5187</v>
      </c>
      <c r="I36" s="61" t="s">
        <v>165</v>
      </c>
      <c r="J36" s="62" t="s">
        <v>166</v>
      </c>
      <c r="K36" s="61">
        <v>-5187</v>
      </c>
      <c r="L36" s="61" t="s">
        <v>167</v>
      </c>
      <c r="M36" s="62" t="s">
        <v>79</v>
      </c>
      <c r="N36" s="62"/>
      <c r="O36" s="63" t="s">
        <v>80</v>
      </c>
      <c r="P36" s="63" t="s">
        <v>81</v>
      </c>
    </row>
    <row r="37" spans="1:16" ht="12.75" customHeight="1" thickBot="1" x14ac:dyDescent="0.25">
      <c r="A37" s="13" t="str">
        <f t="shared" si="0"/>
        <v> MVS 6.94 </v>
      </c>
      <c r="B37" s="6" t="str">
        <f t="shared" si="1"/>
        <v>I</v>
      </c>
      <c r="C37" s="13">
        <f t="shared" si="2"/>
        <v>40149.582999999999</v>
      </c>
      <c r="D37" s="52" t="str">
        <f t="shared" si="3"/>
        <v>vis</v>
      </c>
      <c r="E37" s="60">
        <f>VLOOKUP(C37,Active!C$21:E$973,3,FALSE)</f>
        <v>-101.98485996323414</v>
      </c>
      <c r="F37" s="6" t="s">
        <v>72</v>
      </c>
      <c r="G37" s="52" t="str">
        <f t="shared" si="4"/>
        <v>40149.583</v>
      </c>
      <c r="H37" s="13">
        <f t="shared" si="5"/>
        <v>-5187</v>
      </c>
      <c r="I37" s="61" t="s">
        <v>168</v>
      </c>
      <c r="J37" s="62" t="s">
        <v>169</v>
      </c>
      <c r="K37" s="61">
        <v>-5187</v>
      </c>
      <c r="L37" s="61" t="s">
        <v>170</v>
      </c>
      <c r="M37" s="62" t="s">
        <v>79</v>
      </c>
      <c r="N37" s="62"/>
      <c r="O37" s="63" t="s">
        <v>80</v>
      </c>
      <c r="P37" s="63" t="s">
        <v>81</v>
      </c>
    </row>
    <row r="38" spans="1:16" ht="12.75" customHeight="1" thickBot="1" x14ac:dyDescent="0.25">
      <c r="A38" s="13" t="str">
        <f t="shared" si="0"/>
        <v>BAVM 21 </v>
      </c>
      <c r="B38" s="6" t="str">
        <f t="shared" si="1"/>
        <v>I</v>
      </c>
      <c r="C38" s="13">
        <f t="shared" si="2"/>
        <v>40288.288999999997</v>
      </c>
      <c r="D38" s="52" t="str">
        <f t="shared" si="3"/>
        <v>vis</v>
      </c>
      <c r="E38" s="60">
        <f>VLOOKUP(C38,Active!C$21:E$973,3,FALSE)</f>
        <v>-40.998220603799929</v>
      </c>
      <c r="F38" s="6" t="s">
        <v>72</v>
      </c>
      <c r="G38" s="52" t="str">
        <f t="shared" si="4"/>
        <v>40288.289</v>
      </c>
      <c r="H38" s="13">
        <f t="shared" si="5"/>
        <v>-5126</v>
      </c>
      <c r="I38" s="61" t="s">
        <v>171</v>
      </c>
      <c r="J38" s="62" t="s">
        <v>172</v>
      </c>
      <c r="K38" s="61">
        <v>-5126</v>
      </c>
      <c r="L38" s="61" t="s">
        <v>173</v>
      </c>
      <c r="M38" s="62" t="s">
        <v>146</v>
      </c>
      <c r="N38" s="62"/>
      <c r="O38" s="63" t="s">
        <v>174</v>
      </c>
      <c r="P38" s="64" t="s">
        <v>148</v>
      </c>
    </row>
    <row r="39" spans="1:16" ht="12.75" customHeight="1" thickBot="1" x14ac:dyDescent="0.25">
      <c r="A39" s="13" t="str">
        <f t="shared" si="0"/>
        <v>BAVM 21 </v>
      </c>
      <c r="B39" s="6" t="str">
        <f t="shared" si="1"/>
        <v>I</v>
      </c>
      <c r="C39" s="13">
        <f t="shared" si="2"/>
        <v>40381.531000000003</v>
      </c>
      <c r="D39" s="52" t="str">
        <f t="shared" si="3"/>
        <v>vis</v>
      </c>
      <c r="E39" s="60">
        <f>VLOOKUP(C39,Active!C$21:E$973,3,FALSE)</f>
        <v>-1.3190483316778698E-3</v>
      </c>
      <c r="F39" s="6" t="s">
        <v>72</v>
      </c>
      <c r="G39" s="52" t="str">
        <f t="shared" si="4"/>
        <v>40381.531</v>
      </c>
      <c r="H39" s="13">
        <f t="shared" si="5"/>
        <v>-5085</v>
      </c>
      <c r="I39" s="61" t="s">
        <v>175</v>
      </c>
      <c r="J39" s="62" t="s">
        <v>176</v>
      </c>
      <c r="K39" s="61">
        <v>-5085</v>
      </c>
      <c r="L39" s="61" t="s">
        <v>74</v>
      </c>
      <c r="M39" s="62" t="s">
        <v>146</v>
      </c>
      <c r="N39" s="62"/>
      <c r="O39" s="63" t="s">
        <v>177</v>
      </c>
      <c r="P39" s="64" t="s">
        <v>148</v>
      </c>
    </row>
    <row r="40" spans="1:16" ht="12.75" customHeight="1" thickBot="1" x14ac:dyDescent="0.25">
      <c r="A40" s="13" t="str">
        <f t="shared" si="0"/>
        <v>BAVM 21 </v>
      </c>
      <c r="B40" s="6" t="str">
        <f t="shared" si="1"/>
        <v>I</v>
      </c>
      <c r="C40" s="13">
        <f t="shared" si="2"/>
        <v>40422.468000000001</v>
      </c>
      <c r="D40" s="52" t="str">
        <f t="shared" si="3"/>
        <v>vis</v>
      </c>
      <c r="E40" s="60">
        <f>VLOOKUP(C40,Active!C$21:E$973,3,FALSE)</f>
        <v>17.99797482112654</v>
      </c>
      <c r="F40" s="6" t="s">
        <v>72</v>
      </c>
      <c r="G40" s="52" t="str">
        <f t="shared" si="4"/>
        <v>40422.468</v>
      </c>
      <c r="H40" s="13">
        <f t="shared" si="5"/>
        <v>-5067</v>
      </c>
      <c r="I40" s="61" t="s">
        <v>178</v>
      </c>
      <c r="J40" s="62" t="s">
        <v>179</v>
      </c>
      <c r="K40" s="61">
        <v>-5067</v>
      </c>
      <c r="L40" s="61" t="s">
        <v>180</v>
      </c>
      <c r="M40" s="62" t="s">
        <v>146</v>
      </c>
      <c r="N40" s="62"/>
      <c r="O40" s="63" t="s">
        <v>177</v>
      </c>
      <c r="P40" s="64" t="s">
        <v>148</v>
      </c>
    </row>
    <row r="41" spans="1:16" ht="12.75" customHeight="1" thickBot="1" x14ac:dyDescent="0.25">
      <c r="A41" s="13" t="str">
        <f t="shared" si="0"/>
        <v>BAVM 21 </v>
      </c>
      <c r="B41" s="6" t="str">
        <f t="shared" si="1"/>
        <v>I</v>
      </c>
      <c r="C41" s="13">
        <f t="shared" si="2"/>
        <v>40438.402000000002</v>
      </c>
      <c r="D41" s="52" t="str">
        <f t="shared" si="3"/>
        <v>vis</v>
      </c>
      <c r="E41" s="60">
        <f>VLOOKUP(C41,Active!C$21:E$973,3,FALSE)</f>
        <v>25.003880200513908</v>
      </c>
      <c r="F41" s="6" t="s">
        <v>72</v>
      </c>
      <c r="G41" s="52" t="str">
        <f t="shared" si="4"/>
        <v>40438.402</v>
      </c>
      <c r="H41" s="13">
        <f t="shared" si="5"/>
        <v>-5060</v>
      </c>
      <c r="I41" s="61" t="s">
        <v>181</v>
      </c>
      <c r="J41" s="62" t="s">
        <v>182</v>
      </c>
      <c r="K41" s="61">
        <v>-5060</v>
      </c>
      <c r="L41" s="61" t="s">
        <v>130</v>
      </c>
      <c r="M41" s="62" t="s">
        <v>146</v>
      </c>
      <c r="N41" s="62"/>
      <c r="O41" s="63" t="s">
        <v>177</v>
      </c>
      <c r="P41" s="64" t="s">
        <v>148</v>
      </c>
    </row>
    <row r="42" spans="1:16" ht="12.75" customHeight="1" thickBot="1" x14ac:dyDescent="0.25">
      <c r="A42" s="13" t="str">
        <f t="shared" si="0"/>
        <v> MVS 6.94 </v>
      </c>
      <c r="B42" s="6" t="str">
        <f t="shared" si="1"/>
        <v>II</v>
      </c>
      <c r="C42" s="13">
        <f t="shared" si="2"/>
        <v>40514.552000000003</v>
      </c>
      <c r="D42" s="52" t="str">
        <f t="shared" si="3"/>
        <v>vis</v>
      </c>
      <c r="E42" s="60">
        <f>VLOOKUP(C42,Active!C$21:E$973,3,FALSE)</f>
        <v>58.485723720052079</v>
      </c>
      <c r="F42" s="6" t="s">
        <v>72</v>
      </c>
      <c r="G42" s="52" t="str">
        <f t="shared" si="4"/>
        <v>40514.552</v>
      </c>
      <c r="H42" s="13">
        <f t="shared" si="5"/>
        <v>-5026.5</v>
      </c>
      <c r="I42" s="61" t="s">
        <v>183</v>
      </c>
      <c r="J42" s="62" t="s">
        <v>184</v>
      </c>
      <c r="K42" s="61">
        <v>-5026.5</v>
      </c>
      <c r="L42" s="61" t="s">
        <v>185</v>
      </c>
      <c r="M42" s="62" t="s">
        <v>79</v>
      </c>
      <c r="N42" s="62"/>
      <c r="O42" s="63" t="s">
        <v>80</v>
      </c>
      <c r="P42" s="63" t="s">
        <v>81</v>
      </c>
    </row>
    <row r="43" spans="1:16" ht="12.75" customHeight="1" thickBot="1" x14ac:dyDescent="0.25">
      <c r="A43" s="13" t="str">
        <f t="shared" ref="A43:A74" si="6">P43</f>
        <v>BAVM 21 </v>
      </c>
      <c r="B43" s="6" t="str">
        <f t="shared" ref="B43:B74" si="7">IF(H43=INT(H43),"I","II")</f>
        <v>I</v>
      </c>
      <c r="C43" s="13">
        <f t="shared" ref="C43:C74" si="8">1*G43</f>
        <v>40804.567999999999</v>
      </c>
      <c r="D43" s="52" t="str">
        <f t="shared" ref="D43:D74" si="9">VLOOKUP(F43,I$1:J$5,2,FALSE)</f>
        <v>vis</v>
      </c>
      <c r="E43" s="60">
        <f>VLOOKUP(C43,Active!C$21:E$973,3,FALSE)</f>
        <v>186.00076416866744</v>
      </c>
      <c r="F43" s="6" t="s">
        <v>72</v>
      </c>
      <c r="G43" s="52" t="str">
        <f t="shared" ref="G43:G74" si="10">MID(I43,3,LEN(I43)-3)</f>
        <v>40804.568</v>
      </c>
      <c r="H43" s="13">
        <f t="shared" ref="H43:H74" si="11">1*K43</f>
        <v>-4899</v>
      </c>
      <c r="I43" s="61" t="s">
        <v>186</v>
      </c>
      <c r="J43" s="62" t="s">
        <v>187</v>
      </c>
      <c r="K43" s="61">
        <v>-4899</v>
      </c>
      <c r="L43" s="61" t="s">
        <v>188</v>
      </c>
      <c r="M43" s="62" t="s">
        <v>146</v>
      </c>
      <c r="N43" s="62"/>
      <c r="O43" s="63" t="s">
        <v>147</v>
      </c>
      <c r="P43" s="64" t="s">
        <v>148</v>
      </c>
    </row>
    <row r="44" spans="1:16" ht="12.75" customHeight="1" thickBot="1" x14ac:dyDescent="0.25">
      <c r="A44" s="13" t="str">
        <f t="shared" si="6"/>
        <v>BAVM 21 </v>
      </c>
      <c r="B44" s="6" t="str">
        <f t="shared" si="7"/>
        <v>I</v>
      </c>
      <c r="C44" s="13">
        <f t="shared" si="8"/>
        <v>40811.4</v>
      </c>
      <c r="D44" s="52" t="str">
        <f t="shared" si="9"/>
        <v>vis</v>
      </c>
      <c r="E44" s="60">
        <f>VLOOKUP(C44,Active!C$21:E$973,3,FALSE)</f>
        <v>189.00467690570687</v>
      </c>
      <c r="F44" s="6" t="s">
        <v>72</v>
      </c>
      <c r="G44" s="52" t="str">
        <f t="shared" si="10"/>
        <v>40811.400</v>
      </c>
      <c r="H44" s="13">
        <f t="shared" si="11"/>
        <v>-4896</v>
      </c>
      <c r="I44" s="61" t="s">
        <v>189</v>
      </c>
      <c r="J44" s="62" t="s">
        <v>190</v>
      </c>
      <c r="K44" s="61">
        <v>-4896</v>
      </c>
      <c r="L44" s="61" t="s">
        <v>103</v>
      </c>
      <c r="M44" s="62" t="s">
        <v>146</v>
      </c>
      <c r="N44" s="62"/>
      <c r="O44" s="63" t="s">
        <v>147</v>
      </c>
      <c r="P44" s="64" t="s">
        <v>148</v>
      </c>
    </row>
    <row r="45" spans="1:16" ht="12.75" customHeight="1" thickBot="1" x14ac:dyDescent="0.25">
      <c r="A45" s="13" t="str">
        <f t="shared" si="6"/>
        <v>BAVM 21 </v>
      </c>
      <c r="B45" s="6" t="str">
        <f t="shared" si="7"/>
        <v>I</v>
      </c>
      <c r="C45" s="13">
        <f t="shared" si="8"/>
        <v>40836.406000000003</v>
      </c>
      <c r="D45" s="52" t="str">
        <f t="shared" si="9"/>
        <v>vis</v>
      </c>
      <c r="E45" s="60">
        <f>VLOOKUP(C45,Active!C$21:E$973,3,FALSE)</f>
        <v>199.99938444411262</v>
      </c>
      <c r="F45" s="6" t="s">
        <v>72</v>
      </c>
      <c r="G45" s="52" t="str">
        <f t="shared" si="10"/>
        <v>40836.406</v>
      </c>
      <c r="H45" s="13">
        <f t="shared" si="11"/>
        <v>-4885</v>
      </c>
      <c r="I45" s="61" t="s">
        <v>191</v>
      </c>
      <c r="J45" s="62" t="s">
        <v>192</v>
      </c>
      <c r="K45" s="61">
        <v>-4885</v>
      </c>
      <c r="L45" s="61" t="s">
        <v>193</v>
      </c>
      <c r="M45" s="62" t="s">
        <v>146</v>
      </c>
      <c r="N45" s="62"/>
      <c r="O45" s="63" t="s">
        <v>147</v>
      </c>
      <c r="P45" s="64" t="s">
        <v>148</v>
      </c>
    </row>
    <row r="46" spans="1:16" ht="12.75" customHeight="1" thickBot="1" x14ac:dyDescent="0.25">
      <c r="A46" s="13" t="str">
        <f t="shared" si="6"/>
        <v>BAVM 21 </v>
      </c>
      <c r="B46" s="6" t="str">
        <f t="shared" si="7"/>
        <v>II</v>
      </c>
      <c r="C46" s="13">
        <f t="shared" si="8"/>
        <v>41267.387999999999</v>
      </c>
      <c r="D46" s="52" t="str">
        <f t="shared" si="9"/>
        <v>vis</v>
      </c>
      <c r="E46" s="60">
        <f>VLOOKUP(C46,Active!C$21:E$973,3,FALSE)</f>
        <v>389.49474732969634</v>
      </c>
      <c r="F46" s="6" t="s">
        <v>72</v>
      </c>
      <c r="G46" s="52" t="str">
        <f t="shared" si="10"/>
        <v>41267.388</v>
      </c>
      <c r="H46" s="13">
        <f t="shared" si="11"/>
        <v>-4695.5</v>
      </c>
      <c r="I46" s="61" t="s">
        <v>194</v>
      </c>
      <c r="J46" s="62" t="s">
        <v>195</v>
      </c>
      <c r="K46" s="61">
        <v>-4695.5</v>
      </c>
      <c r="L46" s="61" t="s">
        <v>196</v>
      </c>
      <c r="M46" s="62" t="s">
        <v>146</v>
      </c>
      <c r="N46" s="62"/>
      <c r="O46" s="63" t="s">
        <v>147</v>
      </c>
      <c r="P46" s="64" t="s">
        <v>148</v>
      </c>
    </row>
    <row r="47" spans="1:16" ht="12.75" customHeight="1" thickBot="1" x14ac:dyDescent="0.25">
      <c r="A47" s="13" t="str">
        <f t="shared" si="6"/>
        <v> MVS 6.94 </v>
      </c>
      <c r="B47" s="6" t="str">
        <f t="shared" si="7"/>
        <v>I</v>
      </c>
      <c r="C47" s="13">
        <f t="shared" si="8"/>
        <v>41300.398999999998</v>
      </c>
      <c r="D47" s="52" t="str">
        <f t="shared" si="9"/>
        <v>vis</v>
      </c>
      <c r="E47" s="60">
        <f>VLOOKUP(C47,Active!C$21:E$973,3,FALSE)</f>
        <v>404.00911550334581</v>
      </c>
      <c r="F47" s="6" t="s">
        <v>72</v>
      </c>
      <c r="G47" s="52" t="str">
        <f t="shared" si="10"/>
        <v>41300.399</v>
      </c>
      <c r="H47" s="13">
        <f t="shared" si="11"/>
        <v>-4681</v>
      </c>
      <c r="I47" s="61" t="s">
        <v>197</v>
      </c>
      <c r="J47" s="62" t="s">
        <v>198</v>
      </c>
      <c r="K47" s="61">
        <v>-4681</v>
      </c>
      <c r="L47" s="61" t="s">
        <v>199</v>
      </c>
      <c r="M47" s="62" t="s">
        <v>79</v>
      </c>
      <c r="N47" s="62"/>
      <c r="O47" s="63" t="s">
        <v>80</v>
      </c>
      <c r="P47" s="63" t="s">
        <v>81</v>
      </c>
    </row>
    <row r="48" spans="1:16" ht="12.75" customHeight="1" thickBot="1" x14ac:dyDescent="0.25">
      <c r="A48" s="13" t="str">
        <f t="shared" si="6"/>
        <v> MVS 6.94 </v>
      </c>
      <c r="B48" s="6" t="str">
        <f t="shared" si="7"/>
        <v>II</v>
      </c>
      <c r="C48" s="13">
        <f t="shared" si="8"/>
        <v>41383.370000000003</v>
      </c>
      <c r="D48" s="52" t="str">
        <f t="shared" si="9"/>
        <v>vis</v>
      </c>
      <c r="E48" s="60">
        <f>VLOOKUP(C48,Active!C$21:E$973,3,FALSE)</f>
        <v>440.49003524936961</v>
      </c>
      <c r="F48" s="6" t="s">
        <v>72</v>
      </c>
      <c r="G48" s="52" t="str">
        <f t="shared" si="10"/>
        <v>41383.370</v>
      </c>
      <c r="H48" s="13">
        <f t="shared" si="11"/>
        <v>-4644.5</v>
      </c>
      <c r="I48" s="61" t="s">
        <v>200</v>
      </c>
      <c r="J48" s="62" t="s">
        <v>201</v>
      </c>
      <c r="K48" s="61">
        <v>-4644.5</v>
      </c>
      <c r="L48" s="61" t="s">
        <v>145</v>
      </c>
      <c r="M48" s="62" t="s">
        <v>79</v>
      </c>
      <c r="N48" s="62"/>
      <c r="O48" s="63" t="s">
        <v>80</v>
      </c>
      <c r="P48" s="63" t="s">
        <v>81</v>
      </c>
    </row>
    <row r="49" spans="1:16" ht="12.75" customHeight="1" thickBot="1" x14ac:dyDescent="0.25">
      <c r="A49" s="13" t="str">
        <f t="shared" si="6"/>
        <v> BBS 3 </v>
      </c>
      <c r="B49" s="6" t="str">
        <f t="shared" si="7"/>
        <v>II</v>
      </c>
      <c r="C49" s="13">
        <f t="shared" si="8"/>
        <v>41483.455999999998</v>
      </c>
      <c r="D49" s="52" t="str">
        <f t="shared" si="9"/>
        <v>vis</v>
      </c>
      <c r="E49" s="60">
        <f>VLOOKUP(C49,Active!C$21:E$973,3,FALSE)</f>
        <v>484.49612573520403</v>
      </c>
      <c r="F49" s="6" t="s">
        <v>72</v>
      </c>
      <c r="G49" s="52" t="str">
        <f t="shared" si="10"/>
        <v>41483.456</v>
      </c>
      <c r="H49" s="13">
        <f t="shared" si="11"/>
        <v>-4600.5</v>
      </c>
      <c r="I49" s="61" t="s">
        <v>202</v>
      </c>
      <c r="J49" s="62" t="s">
        <v>203</v>
      </c>
      <c r="K49" s="61">
        <v>-4600.5</v>
      </c>
      <c r="L49" s="61" t="s">
        <v>204</v>
      </c>
      <c r="M49" s="62" t="s">
        <v>146</v>
      </c>
      <c r="N49" s="62"/>
      <c r="O49" s="63" t="s">
        <v>174</v>
      </c>
      <c r="P49" s="63" t="s">
        <v>205</v>
      </c>
    </row>
    <row r="50" spans="1:16" ht="12.75" customHeight="1" thickBot="1" x14ac:dyDescent="0.25">
      <c r="A50" s="13" t="str">
        <f t="shared" si="6"/>
        <v> MVS 6.94 </v>
      </c>
      <c r="B50" s="6" t="str">
        <f t="shared" si="7"/>
        <v>II</v>
      </c>
      <c r="C50" s="13">
        <f t="shared" si="8"/>
        <v>41567.572999999997</v>
      </c>
      <c r="D50" s="52" t="str">
        <f t="shared" si="9"/>
        <v>vis</v>
      </c>
      <c r="E50" s="60">
        <f>VLOOKUP(C50,Active!C$21:E$973,3,FALSE)</f>
        <v>521.48092194443427</v>
      </c>
      <c r="F50" s="6" t="s">
        <v>72</v>
      </c>
      <c r="G50" s="52" t="str">
        <f t="shared" si="10"/>
        <v>41567.573</v>
      </c>
      <c r="H50" s="13">
        <f t="shared" si="11"/>
        <v>-4563.5</v>
      </c>
      <c r="I50" s="61" t="s">
        <v>209</v>
      </c>
      <c r="J50" s="62" t="s">
        <v>210</v>
      </c>
      <c r="K50" s="61">
        <v>-4563.5</v>
      </c>
      <c r="L50" s="61" t="s">
        <v>211</v>
      </c>
      <c r="M50" s="62" t="s">
        <v>79</v>
      </c>
      <c r="N50" s="62"/>
      <c r="O50" s="63" t="s">
        <v>80</v>
      </c>
      <c r="P50" s="63" t="s">
        <v>81</v>
      </c>
    </row>
    <row r="51" spans="1:16" ht="12.75" customHeight="1" thickBot="1" x14ac:dyDescent="0.25">
      <c r="A51" s="13" t="str">
        <f t="shared" si="6"/>
        <v> BBS 5 </v>
      </c>
      <c r="B51" s="6" t="str">
        <f t="shared" si="7"/>
        <v>I</v>
      </c>
      <c r="C51" s="13">
        <f t="shared" si="8"/>
        <v>41582.400000000001</v>
      </c>
      <c r="D51" s="52" t="str">
        <f t="shared" si="9"/>
        <v>vis</v>
      </c>
      <c r="E51" s="60">
        <f>VLOOKUP(C51,Active!C$21:E$973,3,FALSE)</f>
        <v>528.00009848894308</v>
      </c>
      <c r="F51" s="6" t="s">
        <v>72</v>
      </c>
      <c r="G51" s="52" t="str">
        <f t="shared" si="10"/>
        <v>41582.400</v>
      </c>
      <c r="H51" s="13">
        <f t="shared" si="11"/>
        <v>-4557</v>
      </c>
      <c r="I51" s="61" t="s">
        <v>212</v>
      </c>
      <c r="J51" s="62" t="s">
        <v>213</v>
      </c>
      <c r="K51" s="61">
        <v>-4557</v>
      </c>
      <c r="L51" s="61" t="s">
        <v>188</v>
      </c>
      <c r="M51" s="62" t="s">
        <v>146</v>
      </c>
      <c r="N51" s="62"/>
      <c r="O51" s="63" t="s">
        <v>214</v>
      </c>
      <c r="P51" s="63" t="s">
        <v>215</v>
      </c>
    </row>
    <row r="52" spans="1:16" ht="12.75" customHeight="1" thickBot="1" x14ac:dyDescent="0.25">
      <c r="A52" s="13" t="str">
        <f t="shared" si="6"/>
        <v>BAVM 28 </v>
      </c>
      <c r="B52" s="6" t="str">
        <f t="shared" si="7"/>
        <v>II</v>
      </c>
      <c r="C52" s="13">
        <f t="shared" si="8"/>
        <v>41781.398000000001</v>
      </c>
      <c r="D52" s="52" t="str">
        <f t="shared" si="9"/>
        <v>vis</v>
      </c>
      <c r="E52" s="60">
        <f>VLOOKUP(C52,Active!C$21:E$973,3,FALSE)</f>
        <v>615.49609187963131</v>
      </c>
      <c r="F52" s="6" t="s">
        <v>72</v>
      </c>
      <c r="G52" s="52" t="str">
        <f t="shared" si="10"/>
        <v>41781.398</v>
      </c>
      <c r="H52" s="13">
        <f t="shared" si="11"/>
        <v>-4469.5</v>
      </c>
      <c r="I52" s="61" t="s">
        <v>219</v>
      </c>
      <c r="J52" s="62" t="s">
        <v>220</v>
      </c>
      <c r="K52" s="61">
        <v>-4469.5</v>
      </c>
      <c r="L52" s="61" t="s">
        <v>204</v>
      </c>
      <c r="M52" s="62" t="s">
        <v>146</v>
      </c>
      <c r="N52" s="62"/>
      <c r="O52" s="63" t="s">
        <v>147</v>
      </c>
      <c r="P52" s="64" t="s">
        <v>221</v>
      </c>
    </row>
    <row r="53" spans="1:16" ht="12.75" customHeight="1" thickBot="1" x14ac:dyDescent="0.25">
      <c r="A53" s="13" t="str">
        <f t="shared" si="6"/>
        <v> BBS 17 </v>
      </c>
      <c r="B53" s="6" t="str">
        <f t="shared" si="7"/>
        <v>I</v>
      </c>
      <c r="C53" s="13">
        <f t="shared" si="8"/>
        <v>42303.364999999998</v>
      </c>
      <c r="D53" s="52" t="str">
        <f t="shared" si="9"/>
        <v>vis</v>
      </c>
      <c r="E53" s="60">
        <f>VLOOKUP(C53,Active!C$21:E$973,3,FALSE)</f>
        <v>844.99599229148089</v>
      </c>
      <c r="F53" s="6" t="s">
        <v>72</v>
      </c>
      <c r="G53" s="52" t="str">
        <f t="shared" si="10"/>
        <v>42303.365</v>
      </c>
      <c r="H53" s="13">
        <f t="shared" si="11"/>
        <v>-4240</v>
      </c>
      <c r="I53" s="61" t="s">
        <v>222</v>
      </c>
      <c r="J53" s="62" t="s">
        <v>223</v>
      </c>
      <c r="K53" s="61">
        <v>-4240</v>
      </c>
      <c r="L53" s="61" t="s">
        <v>224</v>
      </c>
      <c r="M53" s="62" t="s">
        <v>146</v>
      </c>
      <c r="N53" s="62"/>
      <c r="O53" s="63" t="s">
        <v>214</v>
      </c>
      <c r="P53" s="63" t="s">
        <v>225</v>
      </c>
    </row>
    <row r="54" spans="1:16" ht="12.75" customHeight="1" thickBot="1" x14ac:dyDescent="0.25">
      <c r="A54" s="13" t="str">
        <f t="shared" si="6"/>
        <v> BBS 19 </v>
      </c>
      <c r="B54" s="6" t="str">
        <f t="shared" si="7"/>
        <v>II</v>
      </c>
      <c r="C54" s="13">
        <f t="shared" si="8"/>
        <v>42402.288</v>
      </c>
      <c r="D54" s="52" t="str">
        <f t="shared" si="9"/>
        <v>vis</v>
      </c>
      <c r="E54" s="60">
        <f>VLOOKUP(C54,Active!C$21:E$973,3,FALSE)</f>
        <v>888.4907317068886</v>
      </c>
      <c r="F54" s="6" t="s">
        <v>72</v>
      </c>
      <c r="G54" s="52" t="str">
        <f t="shared" si="10"/>
        <v>42402.288</v>
      </c>
      <c r="H54" s="13">
        <f t="shared" si="11"/>
        <v>-4196.5</v>
      </c>
      <c r="I54" s="61" t="s">
        <v>226</v>
      </c>
      <c r="J54" s="62" t="s">
        <v>227</v>
      </c>
      <c r="K54" s="61">
        <v>-4196.5</v>
      </c>
      <c r="L54" s="61" t="s">
        <v>224</v>
      </c>
      <c r="M54" s="62" t="s">
        <v>146</v>
      </c>
      <c r="N54" s="62"/>
      <c r="O54" s="63" t="s">
        <v>214</v>
      </c>
      <c r="P54" s="63" t="s">
        <v>228</v>
      </c>
    </row>
    <row r="55" spans="1:16" ht="12.75" customHeight="1" thickBot="1" x14ac:dyDescent="0.25">
      <c r="A55" s="13" t="str">
        <f t="shared" si="6"/>
        <v>BAVM 80 </v>
      </c>
      <c r="B55" s="6" t="str">
        <f t="shared" si="7"/>
        <v>I</v>
      </c>
      <c r="C55" s="13">
        <f t="shared" si="8"/>
        <v>49624.546199999997</v>
      </c>
      <c r="D55" s="52" t="str">
        <f t="shared" si="9"/>
        <v>vis</v>
      </c>
      <c r="E55" s="60">
        <f>VLOOKUP(C55,Active!C$21:E$973,3,FALSE)</f>
        <v>4063.9932781296943</v>
      </c>
      <c r="F55" s="6" t="s">
        <v>72</v>
      </c>
      <c r="G55" s="52" t="str">
        <f t="shared" si="10"/>
        <v>49624.5462</v>
      </c>
      <c r="H55" s="13">
        <f t="shared" si="11"/>
        <v>-1021</v>
      </c>
      <c r="I55" s="61" t="s">
        <v>255</v>
      </c>
      <c r="J55" s="62" t="s">
        <v>256</v>
      </c>
      <c r="K55" s="61">
        <v>-1021</v>
      </c>
      <c r="L55" s="61" t="s">
        <v>257</v>
      </c>
      <c r="M55" s="62" t="s">
        <v>247</v>
      </c>
      <c r="N55" s="62" t="s">
        <v>258</v>
      </c>
      <c r="O55" s="63" t="s">
        <v>249</v>
      </c>
      <c r="P55" s="64" t="s">
        <v>259</v>
      </c>
    </row>
    <row r="56" spans="1:16" ht="12.75" customHeight="1" thickBot="1" x14ac:dyDescent="0.25">
      <c r="A56" s="13" t="str">
        <f t="shared" si="6"/>
        <v>BAVM 80 </v>
      </c>
      <c r="B56" s="6" t="str">
        <f t="shared" si="7"/>
        <v>I</v>
      </c>
      <c r="C56" s="13">
        <f t="shared" si="8"/>
        <v>49624.546499999997</v>
      </c>
      <c r="D56" s="52" t="str">
        <f t="shared" si="9"/>
        <v>vis</v>
      </c>
      <c r="E56" s="60">
        <f>VLOOKUP(C56,Active!C$21:E$973,3,FALSE)</f>
        <v>4063.9934100345272</v>
      </c>
      <c r="F56" s="6" t="s">
        <v>72</v>
      </c>
      <c r="G56" s="52" t="str">
        <f t="shared" si="10"/>
        <v>49624.5465</v>
      </c>
      <c r="H56" s="13">
        <f t="shared" si="11"/>
        <v>-1021</v>
      </c>
      <c r="I56" s="61" t="s">
        <v>260</v>
      </c>
      <c r="J56" s="62" t="s">
        <v>256</v>
      </c>
      <c r="K56" s="61">
        <v>-1021</v>
      </c>
      <c r="L56" s="61" t="s">
        <v>261</v>
      </c>
      <c r="M56" s="62" t="s">
        <v>247</v>
      </c>
      <c r="N56" s="62" t="s">
        <v>254</v>
      </c>
      <c r="O56" s="63" t="s">
        <v>249</v>
      </c>
      <c r="P56" s="64" t="s">
        <v>259</v>
      </c>
    </row>
    <row r="57" spans="1:16" ht="12.75" customHeight="1" thickBot="1" x14ac:dyDescent="0.25">
      <c r="A57" s="13" t="str">
        <f t="shared" si="6"/>
        <v>IBVS 4597 </v>
      </c>
      <c r="B57" s="6" t="str">
        <f t="shared" si="7"/>
        <v>II</v>
      </c>
      <c r="C57" s="13">
        <f t="shared" si="8"/>
        <v>50319.351999999999</v>
      </c>
      <c r="D57" s="52" t="str">
        <f t="shared" si="9"/>
        <v>vis</v>
      </c>
      <c r="E57" s="60">
        <f>VLOOKUP(C57,Active!C$21:E$973,3,FALSE)</f>
        <v>4369.4874222146209</v>
      </c>
      <c r="F57" s="6" t="s">
        <v>72</v>
      </c>
      <c r="G57" s="52" t="str">
        <f t="shared" si="10"/>
        <v>50319.3520</v>
      </c>
      <c r="H57" s="13">
        <f t="shared" si="11"/>
        <v>-715.5</v>
      </c>
      <c r="I57" s="61" t="s">
        <v>262</v>
      </c>
      <c r="J57" s="62" t="s">
        <v>263</v>
      </c>
      <c r="K57" s="61">
        <v>-715.5</v>
      </c>
      <c r="L57" s="61" t="s">
        <v>264</v>
      </c>
      <c r="M57" s="62" t="s">
        <v>247</v>
      </c>
      <c r="N57" s="62" t="s">
        <v>265</v>
      </c>
      <c r="O57" s="63" t="s">
        <v>266</v>
      </c>
      <c r="P57" s="64" t="s">
        <v>267</v>
      </c>
    </row>
    <row r="58" spans="1:16" ht="12.75" customHeight="1" thickBot="1" x14ac:dyDescent="0.25">
      <c r="A58" s="13" t="str">
        <f t="shared" si="6"/>
        <v>IBVS 4597 </v>
      </c>
      <c r="B58" s="6" t="str">
        <f t="shared" si="7"/>
        <v>II</v>
      </c>
      <c r="C58" s="13">
        <f t="shared" si="8"/>
        <v>50667.334300000002</v>
      </c>
      <c r="D58" s="52" t="str">
        <f t="shared" si="9"/>
        <v>vis</v>
      </c>
      <c r="E58" s="60">
        <f>VLOOKUP(C58,Active!C$21:E$973,3,FALSE)</f>
        <v>4522.4892464584664</v>
      </c>
      <c r="F58" s="6" t="s">
        <v>72</v>
      </c>
      <c r="G58" s="52" t="str">
        <f t="shared" si="10"/>
        <v>50667.3343</v>
      </c>
      <c r="H58" s="13">
        <f t="shared" si="11"/>
        <v>-562.5</v>
      </c>
      <c r="I58" s="61" t="s">
        <v>268</v>
      </c>
      <c r="J58" s="62" t="s">
        <v>269</v>
      </c>
      <c r="K58" s="61">
        <v>-562.5</v>
      </c>
      <c r="L58" s="61" t="s">
        <v>270</v>
      </c>
      <c r="M58" s="62" t="s">
        <v>247</v>
      </c>
      <c r="N58" s="62" t="s">
        <v>265</v>
      </c>
      <c r="O58" s="63" t="s">
        <v>266</v>
      </c>
      <c r="P58" s="64" t="s">
        <v>267</v>
      </c>
    </row>
    <row r="59" spans="1:16" ht="12.75" customHeight="1" thickBot="1" x14ac:dyDescent="0.25">
      <c r="A59" s="13" t="str">
        <f t="shared" si="6"/>
        <v>IBVS 4597 </v>
      </c>
      <c r="B59" s="6" t="str">
        <f t="shared" si="7"/>
        <v>I</v>
      </c>
      <c r="C59" s="13">
        <f t="shared" si="8"/>
        <v>50675.306299999997</v>
      </c>
      <c r="D59" s="52" t="str">
        <f t="shared" si="9"/>
        <v>vis</v>
      </c>
      <c r="E59" s="60">
        <f>VLOOKUP(C59,Active!C$21:E$973,3,FALSE)</f>
        <v>4525.9943975620463</v>
      </c>
      <c r="F59" s="6" t="s">
        <v>72</v>
      </c>
      <c r="G59" s="52" t="str">
        <f t="shared" si="10"/>
        <v>50675.3063</v>
      </c>
      <c r="H59" s="13">
        <f t="shared" si="11"/>
        <v>-559</v>
      </c>
      <c r="I59" s="61" t="s">
        <v>271</v>
      </c>
      <c r="J59" s="62" t="s">
        <v>272</v>
      </c>
      <c r="K59" s="61">
        <v>-559</v>
      </c>
      <c r="L59" s="61" t="s">
        <v>273</v>
      </c>
      <c r="M59" s="62" t="s">
        <v>247</v>
      </c>
      <c r="N59" s="62" t="s">
        <v>265</v>
      </c>
      <c r="O59" s="63" t="s">
        <v>266</v>
      </c>
      <c r="P59" s="64" t="s">
        <v>267</v>
      </c>
    </row>
    <row r="60" spans="1:16" ht="12.75" customHeight="1" thickBot="1" x14ac:dyDescent="0.25">
      <c r="A60" s="13" t="str">
        <f t="shared" si="6"/>
        <v>IBVS 4597 </v>
      </c>
      <c r="B60" s="6" t="str">
        <f t="shared" si="7"/>
        <v>I</v>
      </c>
      <c r="C60" s="13">
        <f t="shared" si="8"/>
        <v>50843.6054</v>
      </c>
      <c r="D60" s="52" t="str">
        <f t="shared" si="9"/>
        <v>vis</v>
      </c>
      <c r="E60" s="60">
        <f>VLOOKUP(C60,Active!C$21:E$973,3,FALSE)</f>
        <v>4599.9926133293357</v>
      </c>
      <c r="F60" s="6" t="s">
        <v>72</v>
      </c>
      <c r="G60" s="52" t="str">
        <f t="shared" si="10"/>
        <v>50843.6054</v>
      </c>
      <c r="H60" s="13">
        <f t="shared" si="11"/>
        <v>-485</v>
      </c>
      <c r="I60" s="61" t="s">
        <v>274</v>
      </c>
      <c r="J60" s="62" t="s">
        <v>275</v>
      </c>
      <c r="K60" s="61">
        <v>-485</v>
      </c>
      <c r="L60" s="61" t="s">
        <v>246</v>
      </c>
      <c r="M60" s="62" t="s">
        <v>247</v>
      </c>
      <c r="N60" s="62" t="s">
        <v>265</v>
      </c>
      <c r="O60" s="63" t="s">
        <v>266</v>
      </c>
      <c r="P60" s="64" t="s">
        <v>267</v>
      </c>
    </row>
    <row r="61" spans="1:16" ht="12.75" customHeight="1" thickBot="1" x14ac:dyDescent="0.25">
      <c r="A61" s="13" t="str">
        <f t="shared" si="6"/>
        <v>IBVS 4597 </v>
      </c>
      <c r="B61" s="6" t="str">
        <f t="shared" si="7"/>
        <v>I</v>
      </c>
      <c r="C61" s="13">
        <f t="shared" si="8"/>
        <v>50852.702799999999</v>
      </c>
      <c r="D61" s="52" t="str">
        <f t="shared" si="9"/>
        <v>vis</v>
      </c>
      <c r="E61" s="60">
        <f>VLOOKUP(C61,Active!C$21:E$973,3,FALSE)</f>
        <v>4603.9925834309061</v>
      </c>
      <c r="F61" s="6" t="s">
        <v>72</v>
      </c>
      <c r="G61" s="52" t="str">
        <f t="shared" si="10"/>
        <v>50852.7028</v>
      </c>
      <c r="H61" s="13">
        <f t="shared" si="11"/>
        <v>-481</v>
      </c>
      <c r="I61" s="61" t="s">
        <v>276</v>
      </c>
      <c r="J61" s="62" t="s">
        <v>277</v>
      </c>
      <c r="K61" s="61">
        <v>-481</v>
      </c>
      <c r="L61" s="61" t="s">
        <v>278</v>
      </c>
      <c r="M61" s="62" t="s">
        <v>247</v>
      </c>
      <c r="N61" s="62" t="s">
        <v>265</v>
      </c>
      <c r="O61" s="63" t="s">
        <v>266</v>
      </c>
      <c r="P61" s="64" t="s">
        <v>267</v>
      </c>
    </row>
    <row r="62" spans="1:16" ht="12.75" customHeight="1" thickBot="1" x14ac:dyDescent="0.25">
      <c r="A62" s="13" t="str">
        <f t="shared" si="6"/>
        <v>IBVS 4597 </v>
      </c>
      <c r="B62" s="6" t="str">
        <f t="shared" si="7"/>
        <v>I</v>
      </c>
      <c r="C62" s="13">
        <f t="shared" si="8"/>
        <v>50868.620900000002</v>
      </c>
      <c r="D62" s="52" t="str">
        <f t="shared" si="9"/>
        <v>vis</v>
      </c>
      <c r="E62" s="60">
        <f>VLOOKUP(C62,Active!C$21:E$973,3,FALSE)</f>
        <v>4610.9914978541292</v>
      </c>
      <c r="F62" s="6" t="s">
        <v>72</v>
      </c>
      <c r="G62" s="52" t="str">
        <f t="shared" si="10"/>
        <v>50868.6209</v>
      </c>
      <c r="H62" s="13">
        <f t="shared" si="11"/>
        <v>-474</v>
      </c>
      <c r="I62" s="61" t="s">
        <v>279</v>
      </c>
      <c r="J62" s="62" t="s">
        <v>280</v>
      </c>
      <c r="K62" s="61">
        <v>-474</v>
      </c>
      <c r="L62" s="61" t="s">
        <v>281</v>
      </c>
      <c r="M62" s="62" t="s">
        <v>247</v>
      </c>
      <c r="N62" s="62" t="s">
        <v>265</v>
      </c>
      <c r="O62" s="63" t="s">
        <v>266</v>
      </c>
      <c r="P62" s="64" t="s">
        <v>267</v>
      </c>
    </row>
    <row r="63" spans="1:16" ht="12.75" customHeight="1" thickBot="1" x14ac:dyDescent="0.25">
      <c r="A63" s="13" t="str">
        <f t="shared" si="6"/>
        <v>IBVS 4737 </v>
      </c>
      <c r="B63" s="6" t="str">
        <f t="shared" si="7"/>
        <v>I</v>
      </c>
      <c r="C63" s="13">
        <f t="shared" si="8"/>
        <v>51134.7232</v>
      </c>
      <c r="D63" s="52" t="str">
        <f t="shared" si="9"/>
        <v>vis</v>
      </c>
      <c r="E63" s="60">
        <f>VLOOKUP(C63,Active!C$21:E$973,3,FALSE)</f>
        <v>4727.9920962623892</v>
      </c>
      <c r="F63" s="6" t="s">
        <v>72</v>
      </c>
      <c r="G63" s="52" t="str">
        <f t="shared" si="10"/>
        <v>51134.7232</v>
      </c>
      <c r="H63" s="13">
        <f t="shared" si="11"/>
        <v>-357</v>
      </c>
      <c r="I63" s="61" t="s">
        <v>282</v>
      </c>
      <c r="J63" s="62" t="s">
        <v>283</v>
      </c>
      <c r="K63" s="61">
        <v>-357</v>
      </c>
      <c r="L63" s="61" t="s">
        <v>284</v>
      </c>
      <c r="M63" s="62" t="s">
        <v>247</v>
      </c>
      <c r="N63" s="62" t="s">
        <v>265</v>
      </c>
      <c r="O63" s="63" t="s">
        <v>266</v>
      </c>
      <c r="P63" s="64" t="s">
        <v>285</v>
      </c>
    </row>
    <row r="64" spans="1:16" ht="12.75" customHeight="1" thickBot="1" x14ac:dyDescent="0.25">
      <c r="A64" s="13" t="str">
        <f t="shared" si="6"/>
        <v>IBVS 5067 </v>
      </c>
      <c r="B64" s="6" t="str">
        <f t="shared" si="7"/>
        <v>II</v>
      </c>
      <c r="C64" s="13">
        <f t="shared" si="8"/>
        <v>51474.729500000001</v>
      </c>
      <c r="D64" s="52" t="str">
        <f t="shared" si="9"/>
        <v>vis</v>
      </c>
      <c r="E64" s="60">
        <f>VLOOKUP(C64,Active!C$21:E$973,3,FALSE)</f>
        <v>4877.4870106715416</v>
      </c>
      <c r="F64" s="6" t="s">
        <v>72</v>
      </c>
      <c r="G64" s="52" t="str">
        <f t="shared" si="10"/>
        <v>51474.7295</v>
      </c>
      <c r="H64" s="13">
        <f t="shared" si="11"/>
        <v>-207.5</v>
      </c>
      <c r="I64" s="61" t="s">
        <v>286</v>
      </c>
      <c r="J64" s="62" t="s">
        <v>287</v>
      </c>
      <c r="K64" s="61">
        <v>-207.5</v>
      </c>
      <c r="L64" s="61" t="s">
        <v>288</v>
      </c>
      <c r="M64" s="62" t="s">
        <v>247</v>
      </c>
      <c r="N64" s="62" t="s">
        <v>265</v>
      </c>
      <c r="O64" s="63" t="s">
        <v>266</v>
      </c>
      <c r="P64" s="64" t="s">
        <v>289</v>
      </c>
    </row>
    <row r="65" spans="1:16" ht="12.75" customHeight="1" thickBot="1" x14ac:dyDescent="0.25">
      <c r="A65" s="13" t="str">
        <f t="shared" si="6"/>
        <v>IBVS 5040 </v>
      </c>
      <c r="B65" s="6" t="str">
        <f t="shared" si="7"/>
        <v>I</v>
      </c>
      <c r="C65" s="13">
        <f t="shared" si="8"/>
        <v>51607.792099999999</v>
      </c>
      <c r="D65" s="52" t="str">
        <f t="shared" si="9"/>
        <v>vis</v>
      </c>
      <c r="E65" s="60">
        <f>VLOOKUP(C65,Active!C$21:E$973,3,FALSE)</f>
        <v>4935.9923442434756</v>
      </c>
      <c r="F65" s="6" t="s">
        <v>72</v>
      </c>
      <c r="G65" s="52" t="str">
        <f t="shared" si="10"/>
        <v>51607.7921</v>
      </c>
      <c r="H65" s="13">
        <f t="shared" si="11"/>
        <v>-149</v>
      </c>
      <c r="I65" s="61" t="s">
        <v>290</v>
      </c>
      <c r="J65" s="62" t="s">
        <v>291</v>
      </c>
      <c r="K65" s="61">
        <v>-149</v>
      </c>
      <c r="L65" s="61" t="s">
        <v>292</v>
      </c>
      <c r="M65" s="62" t="s">
        <v>247</v>
      </c>
      <c r="N65" s="62" t="s">
        <v>265</v>
      </c>
      <c r="O65" s="63" t="s">
        <v>293</v>
      </c>
      <c r="P65" s="64" t="s">
        <v>294</v>
      </c>
    </row>
    <row r="66" spans="1:16" ht="12.75" customHeight="1" thickBot="1" x14ac:dyDescent="0.25">
      <c r="A66" s="13" t="str">
        <f t="shared" si="6"/>
        <v>IBVS 5371 </v>
      </c>
      <c r="B66" s="6" t="str">
        <f t="shared" si="7"/>
        <v>I</v>
      </c>
      <c r="C66" s="13">
        <f t="shared" si="8"/>
        <v>52528.906999999999</v>
      </c>
      <c r="D66" s="52" t="str">
        <f t="shared" si="9"/>
        <v>vis</v>
      </c>
      <c r="E66" s="60">
        <f>VLOOKUP(C66,Active!C$21:E$973,3,FALSE)</f>
        <v>5340.9907020283008</v>
      </c>
      <c r="F66" s="6" t="s">
        <v>72</v>
      </c>
      <c r="G66" s="52" t="str">
        <f t="shared" si="10"/>
        <v>52528.9070</v>
      </c>
      <c r="H66" s="13">
        <f t="shared" si="11"/>
        <v>256</v>
      </c>
      <c r="I66" s="61" t="s">
        <v>295</v>
      </c>
      <c r="J66" s="62" t="s">
        <v>296</v>
      </c>
      <c r="K66" s="61">
        <v>256</v>
      </c>
      <c r="L66" s="61" t="s">
        <v>297</v>
      </c>
      <c r="M66" s="62" t="s">
        <v>247</v>
      </c>
      <c r="N66" s="62" t="s">
        <v>265</v>
      </c>
      <c r="O66" s="63" t="s">
        <v>298</v>
      </c>
      <c r="P66" s="64" t="s">
        <v>299</v>
      </c>
    </row>
    <row r="67" spans="1:16" ht="12.75" customHeight="1" thickBot="1" x14ac:dyDescent="0.25">
      <c r="A67" s="13" t="str">
        <f t="shared" si="6"/>
        <v> BBS 129 </v>
      </c>
      <c r="B67" s="6" t="str">
        <f t="shared" si="7"/>
        <v>I</v>
      </c>
      <c r="C67" s="13">
        <f t="shared" si="8"/>
        <v>52658.546399999999</v>
      </c>
      <c r="D67" s="52" t="str">
        <f t="shared" si="9"/>
        <v>PE</v>
      </c>
      <c r="E67" s="60">
        <f>VLOOKUP(C67,Active!C$21:E$973,3,FALSE)</f>
        <v>5397.9909135157168</v>
      </c>
      <c r="F67" s="6" t="str">
        <f>LEFT(M67,1)</f>
        <v>E</v>
      </c>
      <c r="G67" s="52" t="str">
        <f t="shared" si="10"/>
        <v>52658.5464</v>
      </c>
      <c r="H67" s="13">
        <f t="shared" si="11"/>
        <v>313</v>
      </c>
      <c r="I67" s="61" t="s">
        <v>300</v>
      </c>
      <c r="J67" s="62" t="s">
        <v>301</v>
      </c>
      <c r="K67" s="61">
        <v>313</v>
      </c>
      <c r="L67" s="61" t="s">
        <v>302</v>
      </c>
      <c r="M67" s="62" t="s">
        <v>247</v>
      </c>
      <c r="N67" s="62" t="s">
        <v>265</v>
      </c>
      <c r="O67" s="63" t="s">
        <v>214</v>
      </c>
      <c r="P67" s="63" t="s">
        <v>303</v>
      </c>
    </row>
    <row r="68" spans="1:16" ht="12.75" customHeight="1" thickBot="1" x14ac:dyDescent="0.25">
      <c r="A68" s="13" t="str">
        <f t="shared" si="6"/>
        <v>BAVM 173 </v>
      </c>
      <c r="B68" s="6" t="str">
        <f t="shared" si="7"/>
        <v>I</v>
      </c>
      <c r="C68" s="13">
        <f t="shared" si="8"/>
        <v>53386.343000000001</v>
      </c>
      <c r="D68" s="52" t="str">
        <f t="shared" si="9"/>
        <v>PE</v>
      </c>
      <c r="E68" s="60">
        <f>VLOOKUP(C68,Active!C$21:E$973,3,FALSE)</f>
        <v>5717.9905441821847</v>
      </c>
      <c r="F68" s="6" t="str">
        <f>LEFT(M68,1)</f>
        <v>E</v>
      </c>
      <c r="G68" s="52" t="str">
        <f t="shared" si="10"/>
        <v>53386.3430</v>
      </c>
      <c r="H68" s="13">
        <f t="shared" si="11"/>
        <v>633</v>
      </c>
      <c r="I68" s="61" t="s">
        <v>304</v>
      </c>
      <c r="J68" s="62" t="s">
        <v>305</v>
      </c>
      <c r="K68" s="61">
        <v>633</v>
      </c>
      <c r="L68" s="61" t="s">
        <v>306</v>
      </c>
      <c r="M68" s="62" t="s">
        <v>247</v>
      </c>
      <c r="N68" s="62" t="s">
        <v>307</v>
      </c>
      <c r="O68" s="63" t="s">
        <v>308</v>
      </c>
      <c r="P68" s="64" t="s">
        <v>309</v>
      </c>
    </row>
    <row r="69" spans="1:16" ht="12.75" customHeight="1" thickBot="1" x14ac:dyDescent="0.25">
      <c r="A69" s="13" t="str">
        <f t="shared" si="6"/>
        <v>IBVS 5694 </v>
      </c>
      <c r="B69" s="6" t="str">
        <f t="shared" si="7"/>
        <v>I</v>
      </c>
      <c r="C69" s="13">
        <f t="shared" si="8"/>
        <v>53434.106299999999</v>
      </c>
      <c r="D69" s="52" t="str">
        <f t="shared" si="9"/>
        <v>PE</v>
      </c>
      <c r="E69" s="60">
        <f>VLOOKUP(C69,Active!C$21:E$973,3,FALSE)</f>
        <v>5738.9912445968484</v>
      </c>
      <c r="F69" s="6" t="str">
        <f>LEFT(M69,1)</f>
        <v>E</v>
      </c>
      <c r="G69" s="52" t="str">
        <f t="shared" si="10"/>
        <v>53434.1063</v>
      </c>
      <c r="H69" s="13">
        <f t="shared" si="11"/>
        <v>654</v>
      </c>
      <c r="I69" s="61" t="s">
        <v>310</v>
      </c>
      <c r="J69" s="62" t="s">
        <v>311</v>
      </c>
      <c r="K69" s="61" t="s">
        <v>312</v>
      </c>
      <c r="L69" s="61" t="s">
        <v>313</v>
      </c>
      <c r="M69" s="62" t="s">
        <v>247</v>
      </c>
      <c r="N69" s="62" t="s">
        <v>265</v>
      </c>
      <c r="O69" s="63" t="s">
        <v>314</v>
      </c>
      <c r="P69" s="64" t="s">
        <v>315</v>
      </c>
    </row>
    <row r="70" spans="1:16" ht="12.75" customHeight="1" thickBot="1" x14ac:dyDescent="0.25">
      <c r="A70" s="13" t="str">
        <f t="shared" si="6"/>
        <v>OEJV 0074 </v>
      </c>
      <c r="B70" s="6" t="str">
        <f t="shared" si="7"/>
        <v>II</v>
      </c>
      <c r="C70" s="13">
        <f t="shared" si="8"/>
        <v>53760.46269</v>
      </c>
      <c r="D70" s="52" t="str">
        <f t="shared" si="9"/>
        <v>CCD</v>
      </c>
      <c r="E70" s="60">
        <f>VLOOKUP(C70,Active!C$21:E$973,3,FALSE)</f>
        <v>5882.4845286622613</v>
      </c>
      <c r="F70" s="6" t="str">
        <f>LEFT(M70,1)</f>
        <v>C</v>
      </c>
      <c r="G70" s="52" t="str">
        <f t="shared" si="10"/>
        <v>53760.46269</v>
      </c>
      <c r="H70" s="13">
        <f t="shared" si="11"/>
        <v>797.5</v>
      </c>
      <c r="I70" s="61" t="s">
        <v>316</v>
      </c>
      <c r="J70" s="62" t="s">
        <v>317</v>
      </c>
      <c r="K70" s="61" t="s">
        <v>318</v>
      </c>
      <c r="L70" s="61" t="s">
        <v>319</v>
      </c>
      <c r="M70" s="62" t="s">
        <v>320</v>
      </c>
      <c r="N70" s="62" t="s">
        <v>43</v>
      </c>
      <c r="O70" s="63" t="s">
        <v>321</v>
      </c>
      <c r="P70" s="64" t="s">
        <v>322</v>
      </c>
    </row>
    <row r="71" spans="1:16" ht="12.75" customHeight="1" thickBot="1" x14ac:dyDescent="0.25">
      <c r="A71" s="13" t="str">
        <f t="shared" si="6"/>
        <v>OEJV 0074 </v>
      </c>
      <c r="B71" s="6" t="str">
        <f t="shared" si="7"/>
        <v>II</v>
      </c>
      <c r="C71" s="13">
        <f t="shared" si="8"/>
        <v>53760.463389999997</v>
      </c>
      <c r="D71" s="52" t="str">
        <f t="shared" si="9"/>
        <v>CCD</v>
      </c>
      <c r="E71" s="60">
        <f>VLOOKUP(C71,Active!C$21:E$973,3,FALSE)</f>
        <v>5882.4848364402042</v>
      </c>
      <c r="F71" s="6" t="str">
        <f>LEFT(M71,1)</f>
        <v>C</v>
      </c>
      <c r="G71" s="52" t="str">
        <f t="shared" si="10"/>
        <v>53760.46339</v>
      </c>
      <c r="H71" s="13">
        <f t="shared" si="11"/>
        <v>797.5</v>
      </c>
      <c r="I71" s="61" t="s">
        <v>323</v>
      </c>
      <c r="J71" s="62" t="s">
        <v>324</v>
      </c>
      <c r="K71" s="61" t="s">
        <v>318</v>
      </c>
      <c r="L71" s="61" t="s">
        <v>325</v>
      </c>
      <c r="M71" s="62" t="s">
        <v>320</v>
      </c>
      <c r="N71" s="62" t="s">
        <v>72</v>
      </c>
      <c r="O71" s="63" t="s">
        <v>321</v>
      </c>
      <c r="P71" s="64" t="s">
        <v>322</v>
      </c>
    </row>
    <row r="72" spans="1:16" ht="12.75" customHeight="1" thickBot="1" x14ac:dyDescent="0.25">
      <c r="A72" s="13" t="str">
        <f t="shared" si="6"/>
        <v>OEJV 0074 </v>
      </c>
      <c r="B72" s="6" t="str">
        <f t="shared" si="7"/>
        <v>II</v>
      </c>
      <c r="C72" s="13">
        <f t="shared" si="8"/>
        <v>53760.463389999997</v>
      </c>
      <c r="D72" s="52" t="str">
        <f t="shared" si="9"/>
        <v>vis</v>
      </c>
      <c r="E72" s="60">
        <f>VLOOKUP(C72,Active!C$21:E$973,3,FALSE)</f>
        <v>5882.4848364402042</v>
      </c>
      <c r="F72" s="6" t="s">
        <v>72</v>
      </c>
      <c r="G72" s="52" t="str">
        <f t="shared" si="10"/>
        <v>53760.46339</v>
      </c>
      <c r="H72" s="13">
        <f t="shared" si="11"/>
        <v>797.5</v>
      </c>
      <c r="I72" s="61" t="s">
        <v>323</v>
      </c>
      <c r="J72" s="62" t="s">
        <v>324</v>
      </c>
      <c r="K72" s="61" t="s">
        <v>318</v>
      </c>
      <c r="L72" s="61" t="s">
        <v>325</v>
      </c>
      <c r="M72" s="62" t="s">
        <v>320</v>
      </c>
      <c r="N72" s="62" t="s">
        <v>248</v>
      </c>
      <c r="O72" s="63" t="s">
        <v>321</v>
      </c>
      <c r="P72" s="64" t="s">
        <v>322</v>
      </c>
    </row>
    <row r="73" spans="1:16" ht="12.75" customHeight="1" thickBot="1" x14ac:dyDescent="0.25">
      <c r="A73" s="13" t="str">
        <f t="shared" si="6"/>
        <v>OEJV 0074 </v>
      </c>
      <c r="B73" s="6" t="str">
        <f t="shared" si="7"/>
        <v>II</v>
      </c>
      <c r="C73" s="13">
        <f t="shared" si="8"/>
        <v>53760.464079999998</v>
      </c>
      <c r="D73" s="52" t="str">
        <f t="shared" si="9"/>
        <v>vis</v>
      </c>
      <c r="E73" s="60">
        <f>VLOOKUP(C73,Active!C$21:E$973,3,FALSE)</f>
        <v>5882.4851398213214</v>
      </c>
      <c r="F73" s="6" t="s">
        <v>72</v>
      </c>
      <c r="G73" s="52" t="str">
        <f t="shared" si="10"/>
        <v>53760.46408</v>
      </c>
      <c r="H73" s="13">
        <f t="shared" si="11"/>
        <v>797.5</v>
      </c>
      <c r="I73" s="61" t="s">
        <v>326</v>
      </c>
      <c r="J73" s="62" t="s">
        <v>327</v>
      </c>
      <c r="K73" s="61" t="s">
        <v>318</v>
      </c>
      <c r="L73" s="61" t="s">
        <v>328</v>
      </c>
      <c r="M73" s="62" t="s">
        <v>320</v>
      </c>
      <c r="N73" s="62" t="s">
        <v>329</v>
      </c>
      <c r="O73" s="63" t="s">
        <v>321</v>
      </c>
      <c r="P73" s="64" t="s">
        <v>322</v>
      </c>
    </row>
    <row r="74" spans="1:16" ht="12.75" customHeight="1" thickBot="1" x14ac:dyDescent="0.25">
      <c r="A74" s="13" t="str">
        <f t="shared" si="6"/>
        <v>IBVS 5871 </v>
      </c>
      <c r="B74" s="6" t="str">
        <f t="shared" si="7"/>
        <v>II</v>
      </c>
      <c r="C74" s="13">
        <f t="shared" si="8"/>
        <v>54774.830399999999</v>
      </c>
      <c r="D74" s="52" t="str">
        <f t="shared" si="9"/>
        <v>vis</v>
      </c>
      <c r="E74" s="60">
        <f>VLOOKUP(C74,Active!C$21:E$973,3,FALSE)</f>
        <v>6328.4845409733789</v>
      </c>
      <c r="F74" s="6" t="s">
        <v>72</v>
      </c>
      <c r="G74" s="52" t="str">
        <f t="shared" si="10"/>
        <v>54774.8304</v>
      </c>
      <c r="H74" s="13">
        <f t="shared" si="11"/>
        <v>1243.5</v>
      </c>
      <c r="I74" s="61" t="s">
        <v>336</v>
      </c>
      <c r="J74" s="62" t="s">
        <v>337</v>
      </c>
      <c r="K74" s="61" t="s">
        <v>338</v>
      </c>
      <c r="L74" s="61" t="s">
        <v>339</v>
      </c>
      <c r="M74" s="62" t="s">
        <v>320</v>
      </c>
      <c r="N74" s="62" t="s">
        <v>72</v>
      </c>
      <c r="O74" s="63" t="s">
        <v>214</v>
      </c>
      <c r="P74" s="64" t="s">
        <v>340</v>
      </c>
    </row>
    <row r="75" spans="1:16" ht="12.75" customHeight="1" thickBot="1" x14ac:dyDescent="0.25">
      <c r="A75" s="13" t="str">
        <f t="shared" ref="A75:A97" si="12">P75</f>
        <v>IBVS 5894 </v>
      </c>
      <c r="B75" s="6" t="str">
        <f t="shared" ref="B75:B97" si="13">IF(H75=INT(H75),"I","II")</f>
        <v>I</v>
      </c>
      <c r="C75" s="13">
        <f t="shared" ref="C75:C97" si="14">1*G75</f>
        <v>54839.663999999997</v>
      </c>
      <c r="D75" s="52" t="str">
        <f t="shared" ref="D75:D97" si="15">VLOOKUP(F75,I$1:J$5,2,FALSE)</f>
        <v>vis</v>
      </c>
      <c r="E75" s="60">
        <f>VLOOKUP(C75,Active!C$21:E$973,3,FALSE)</f>
        <v>6356.9907583076956</v>
      </c>
      <c r="F75" s="6" t="s">
        <v>72</v>
      </c>
      <c r="G75" s="52" t="str">
        <f t="shared" ref="G75:G97" si="16">MID(I75,3,LEN(I75)-3)</f>
        <v>54839.664</v>
      </c>
      <c r="H75" s="13">
        <f t="shared" ref="H75:H97" si="17">1*K75</f>
        <v>1272</v>
      </c>
      <c r="I75" s="61" t="s">
        <v>341</v>
      </c>
      <c r="J75" s="62" t="s">
        <v>342</v>
      </c>
      <c r="K75" s="61" t="s">
        <v>343</v>
      </c>
      <c r="L75" s="61" t="s">
        <v>173</v>
      </c>
      <c r="M75" s="62" t="s">
        <v>320</v>
      </c>
      <c r="N75" s="62" t="s">
        <v>72</v>
      </c>
      <c r="O75" s="63" t="s">
        <v>214</v>
      </c>
      <c r="P75" s="64" t="s">
        <v>344</v>
      </c>
    </row>
    <row r="76" spans="1:16" ht="12.75" customHeight="1" thickBot="1" x14ac:dyDescent="0.25">
      <c r="A76" s="13" t="str">
        <f t="shared" si="12"/>
        <v>IBVS 5960 </v>
      </c>
      <c r="B76" s="6" t="str">
        <f t="shared" si="13"/>
        <v>I</v>
      </c>
      <c r="C76" s="13">
        <f t="shared" si="14"/>
        <v>55544.7137</v>
      </c>
      <c r="D76" s="52" t="str">
        <f t="shared" si="15"/>
        <v>vis</v>
      </c>
      <c r="E76" s="60">
        <f>VLOOKUP(C76,Active!C$21:E$973,3,FALSE)</f>
        <v>6666.9889687987916</v>
      </c>
      <c r="F76" s="6" t="s">
        <v>72</v>
      </c>
      <c r="G76" s="52" t="str">
        <f t="shared" si="16"/>
        <v>55544.7137</v>
      </c>
      <c r="H76" s="13">
        <f t="shared" si="17"/>
        <v>1582</v>
      </c>
      <c r="I76" s="61" t="s">
        <v>352</v>
      </c>
      <c r="J76" s="62" t="s">
        <v>353</v>
      </c>
      <c r="K76" s="61" t="s">
        <v>354</v>
      </c>
      <c r="L76" s="61" t="s">
        <v>306</v>
      </c>
      <c r="M76" s="62" t="s">
        <v>320</v>
      </c>
      <c r="N76" s="62" t="s">
        <v>72</v>
      </c>
      <c r="O76" s="63" t="s">
        <v>214</v>
      </c>
      <c r="P76" s="64" t="s">
        <v>355</v>
      </c>
    </row>
    <row r="77" spans="1:16" ht="12.75" customHeight="1" thickBot="1" x14ac:dyDescent="0.25">
      <c r="A77" s="13" t="str">
        <f t="shared" si="12"/>
        <v>OEJV 0160 </v>
      </c>
      <c r="B77" s="6" t="str">
        <f t="shared" si="13"/>
        <v>II</v>
      </c>
      <c r="C77" s="13">
        <f t="shared" si="14"/>
        <v>55850.602339999998</v>
      </c>
      <c r="D77" s="52" t="str">
        <f t="shared" si="15"/>
        <v>vis</v>
      </c>
      <c r="E77" s="60">
        <f>VLOOKUP(C77,Active!C$21:E$973,3,FALSE)</f>
        <v>6801.482935691557</v>
      </c>
      <c r="F77" s="6" t="s">
        <v>72</v>
      </c>
      <c r="G77" s="52" t="str">
        <f t="shared" si="16"/>
        <v>55850.60234</v>
      </c>
      <c r="H77" s="13">
        <f t="shared" si="17"/>
        <v>1716.5</v>
      </c>
      <c r="I77" s="61" t="s">
        <v>356</v>
      </c>
      <c r="J77" s="62" t="s">
        <v>357</v>
      </c>
      <c r="K77" s="61" t="s">
        <v>358</v>
      </c>
      <c r="L77" s="61" t="s">
        <v>359</v>
      </c>
      <c r="M77" s="62" t="s">
        <v>320</v>
      </c>
      <c r="N77" s="62" t="s">
        <v>329</v>
      </c>
      <c r="O77" s="63" t="s">
        <v>360</v>
      </c>
      <c r="P77" s="64" t="s">
        <v>361</v>
      </c>
    </row>
    <row r="78" spans="1:16" ht="12.75" customHeight="1" thickBot="1" x14ac:dyDescent="0.25">
      <c r="A78" s="13" t="str">
        <f t="shared" si="12"/>
        <v>OEJV 0160 </v>
      </c>
      <c r="B78" s="6" t="str">
        <f t="shared" si="13"/>
        <v>I</v>
      </c>
      <c r="C78" s="13">
        <f t="shared" si="14"/>
        <v>55867.673340000001</v>
      </c>
      <c r="D78" s="52" t="str">
        <f t="shared" si="15"/>
        <v>vis</v>
      </c>
      <c r="E78" s="60">
        <f>VLOOKUP(C78,Active!C$21:E$973,3,FALSE)</f>
        <v>6808.9887603891557</v>
      </c>
      <c r="F78" s="6" t="s">
        <v>72</v>
      </c>
      <c r="G78" s="52" t="str">
        <f t="shared" si="16"/>
        <v>55867.67334</v>
      </c>
      <c r="H78" s="13">
        <f t="shared" si="17"/>
        <v>1724</v>
      </c>
      <c r="I78" s="61" t="s">
        <v>362</v>
      </c>
      <c r="J78" s="62" t="s">
        <v>363</v>
      </c>
      <c r="K78" s="61" t="s">
        <v>364</v>
      </c>
      <c r="L78" s="61" t="s">
        <v>365</v>
      </c>
      <c r="M78" s="62" t="s">
        <v>320</v>
      </c>
      <c r="N78" s="62" t="s">
        <v>329</v>
      </c>
      <c r="O78" s="63" t="s">
        <v>366</v>
      </c>
      <c r="P78" s="64" t="s">
        <v>361</v>
      </c>
    </row>
    <row r="79" spans="1:16" ht="12.75" customHeight="1" thickBot="1" x14ac:dyDescent="0.25">
      <c r="A79" s="13" t="str">
        <f t="shared" si="12"/>
        <v>OEJV 0160 </v>
      </c>
      <c r="B79" s="6" t="str">
        <f t="shared" si="13"/>
        <v>I</v>
      </c>
      <c r="C79" s="13">
        <f t="shared" si="14"/>
        <v>55867.673340000001</v>
      </c>
      <c r="D79" s="52" t="str">
        <f t="shared" si="15"/>
        <v>vis</v>
      </c>
      <c r="E79" s="60">
        <f>VLOOKUP(C79,Active!C$21:E$973,3,FALSE)</f>
        <v>6808.9887603891557</v>
      </c>
      <c r="F79" s="6" t="s">
        <v>72</v>
      </c>
      <c r="G79" s="52" t="str">
        <f t="shared" si="16"/>
        <v>55867.67334</v>
      </c>
      <c r="H79" s="13">
        <f t="shared" si="17"/>
        <v>1724</v>
      </c>
      <c r="I79" s="61" t="s">
        <v>362</v>
      </c>
      <c r="J79" s="62" t="s">
        <v>363</v>
      </c>
      <c r="K79" s="61" t="s">
        <v>364</v>
      </c>
      <c r="L79" s="61" t="s">
        <v>365</v>
      </c>
      <c r="M79" s="62" t="s">
        <v>320</v>
      </c>
      <c r="N79" s="62" t="s">
        <v>72</v>
      </c>
      <c r="O79" s="63" t="s">
        <v>366</v>
      </c>
      <c r="P79" s="64" t="s">
        <v>361</v>
      </c>
    </row>
    <row r="80" spans="1:16" ht="12.75" customHeight="1" thickBot="1" x14ac:dyDescent="0.25">
      <c r="A80" s="13" t="str">
        <f t="shared" si="12"/>
        <v>IBVS 6011 </v>
      </c>
      <c r="B80" s="6" t="str">
        <f t="shared" si="13"/>
        <v>I</v>
      </c>
      <c r="C80" s="13">
        <f t="shared" si="14"/>
        <v>55933.627500000002</v>
      </c>
      <c r="D80" s="52" t="str">
        <f t="shared" si="15"/>
        <v>vis</v>
      </c>
      <c r="E80" s="60">
        <f>VLOOKUP(C80,Active!C$21:E$973,3,FALSE)</f>
        <v>6837.9876686568196</v>
      </c>
      <c r="F80" s="6" t="s">
        <v>72</v>
      </c>
      <c r="G80" s="52" t="str">
        <f t="shared" si="16"/>
        <v>55933.6275</v>
      </c>
      <c r="H80" s="13">
        <f t="shared" si="17"/>
        <v>1753</v>
      </c>
      <c r="I80" s="61" t="s">
        <v>367</v>
      </c>
      <c r="J80" s="62" t="s">
        <v>368</v>
      </c>
      <c r="K80" s="61" t="s">
        <v>369</v>
      </c>
      <c r="L80" s="61" t="s">
        <v>370</v>
      </c>
      <c r="M80" s="62" t="s">
        <v>320</v>
      </c>
      <c r="N80" s="62" t="s">
        <v>72</v>
      </c>
      <c r="O80" s="63" t="s">
        <v>214</v>
      </c>
      <c r="P80" s="64" t="s">
        <v>371</v>
      </c>
    </row>
    <row r="81" spans="1:16" ht="12.75" customHeight="1" thickBot="1" x14ac:dyDescent="0.25">
      <c r="A81" s="13" t="str">
        <f t="shared" si="12"/>
        <v>BAVM 238 </v>
      </c>
      <c r="B81" s="6" t="str">
        <f t="shared" si="13"/>
        <v>I</v>
      </c>
      <c r="C81" s="13">
        <f t="shared" si="14"/>
        <v>56727.383600000001</v>
      </c>
      <c r="D81" s="52" t="str">
        <f t="shared" si="15"/>
        <v>vis</v>
      </c>
      <c r="E81" s="60">
        <f>VLOOKUP(C81,Active!C$21:E$973,3,FALSE)</f>
        <v>7186.9885554969815</v>
      </c>
      <c r="F81" s="6" t="s">
        <v>72</v>
      </c>
      <c r="G81" s="52" t="str">
        <f t="shared" si="16"/>
        <v>56727.3836</v>
      </c>
      <c r="H81" s="13">
        <f t="shared" si="17"/>
        <v>2102</v>
      </c>
      <c r="I81" s="61" t="s">
        <v>381</v>
      </c>
      <c r="J81" s="62" t="s">
        <v>382</v>
      </c>
      <c r="K81" s="61" t="s">
        <v>383</v>
      </c>
      <c r="L81" s="61" t="s">
        <v>288</v>
      </c>
      <c r="M81" s="62" t="s">
        <v>320</v>
      </c>
      <c r="N81" s="62" t="e">
        <f>-#NAME?</f>
        <v>#NAME?</v>
      </c>
      <c r="O81" s="63" t="s">
        <v>249</v>
      </c>
      <c r="P81" s="64" t="s">
        <v>384</v>
      </c>
    </row>
    <row r="82" spans="1:16" ht="12.75" customHeight="1" thickBot="1" x14ac:dyDescent="0.25">
      <c r="A82" s="13" t="str">
        <f t="shared" si="12"/>
        <v>BAVM 239 </v>
      </c>
      <c r="B82" s="6" t="str">
        <f t="shared" si="13"/>
        <v>I</v>
      </c>
      <c r="C82" s="13">
        <f t="shared" si="14"/>
        <v>56943.446900000003</v>
      </c>
      <c r="D82" s="52" t="str">
        <f t="shared" si="15"/>
        <v>vis</v>
      </c>
      <c r="E82" s="60">
        <f>VLOOKUP(C82,Active!C$21:E$973,3,FALSE)</f>
        <v>7281.9878673934345</v>
      </c>
      <c r="F82" s="6" t="s">
        <v>72</v>
      </c>
      <c r="G82" s="52" t="str">
        <f t="shared" si="16"/>
        <v>56943.4469</v>
      </c>
      <c r="H82" s="13">
        <f t="shared" si="17"/>
        <v>2197</v>
      </c>
      <c r="I82" s="61" t="s">
        <v>385</v>
      </c>
      <c r="J82" s="62" t="s">
        <v>386</v>
      </c>
      <c r="K82" s="61">
        <v>2197</v>
      </c>
      <c r="L82" s="61" t="s">
        <v>284</v>
      </c>
      <c r="M82" s="62" t="s">
        <v>320</v>
      </c>
      <c r="N82" s="62" t="e">
        <f>-#NAME?</f>
        <v>#NAME?</v>
      </c>
      <c r="O82" s="63" t="s">
        <v>249</v>
      </c>
      <c r="P82" s="64" t="s">
        <v>387</v>
      </c>
    </row>
    <row r="83" spans="1:16" ht="12.75" customHeight="1" thickBot="1" x14ac:dyDescent="0.25">
      <c r="A83" s="13" t="str">
        <f t="shared" si="12"/>
        <v> HB 914.11 </v>
      </c>
      <c r="B83" s="6" t="str">
        <f t="shared" si="13"/>
        <v>I</v>
      </c>
      <c r="C83" s="13">
        <f t="shared" si="14"/>
        <v>27114.761999999999</v>
      </c>
      <c r="D83" s="52" t="str">
        <f t="shared" si="15"/>
        <v>vis</v>
      </c>
      <c r="E83" s="60">
        <f>VLOOKUP(C83,Active!C$21:E$973,3,FALSE)</f>
        <v>-5833.1711636688369</v>
      </c>
      <c r="F83" s="6" t="s">
        <v>72</v>
      </c>
      <c r="G83" s="52" t="str">
        <f t="shared" si="16"/>
        <v>27114.762</v>
      </c>
      <c r="H83" s="13">
        <f t="shared" si="17"/>
        <v>-10918</v>
      </c>
      <c r="I83" s="61" t="s">
        <v>82</v>
      </c>
      <c r="J83" s="62" t="s">
        <v>83</v>
      </c>
      <c r="K83" s="61">
        <v>-10918</v>
      </c>
      <c r="L83" s="61" t="s">
        <v>84</v>
      </c>
      <c r="M83" s="62" t="s">
        <v>75</v>
      </c>
      <c r="N83" s="62"/>
      <c r="O83" s="63" t="s">
        <v>85</v>
      </c>
      <c r="P83" s="63" t="s">
        <v>86</v>
      </c>
    </row>
    <row r="84" spans="1:16" ht="12.75" customHeight="1" thickBot="1" x14ac:dyDescent="0.25">
      <c r="A84" s="13" t="str">
        <f t="shared" si="12"/>
        <v> MVS 6.94 </v>
      </c>
      <c r="B84" s="6" t="str">
        <f t="shared" si="13"/>
        <v>II</v>
      </c>
      <c r="C84" s="13">
        <f t="shared" si="14"/>
        <v>37944.569000000003</v>
      </c>
      <c r="D84" s="52" t="str">
        <f t="shared" si="15"/>
        <v>vis</v>
      </c>
      <c r="E84" s="60">
        <f>VLOOKUP(C84,Active!C$21:E$973,3,FALSE)</f>
        <v>-1071.4915402835147</v>
      </c>
      <c r="F84" s="6" t="s">
        <v>72</v>
      </c>
      <c r="G84" s="52" t="str">
        <f t="shared" si="16"/>
        <v>37944.569</v>
      </c>
      <c r="H84" s="13">
        <f t="shared" si="17"/>
        <v>-6156.5</v>
      </c>
      <c r="I84" s="61" t="s">
        <v>125</v>
      </c>
      <c r="J84" s="62" t="s">
        <v>126</v>
      </c>
      <c r="K84" s="61">
        <v>-6156.5</v>
      </c>
      <c r="L84" s="61" t="s">
        <v>127</v>
      </c>
      <c r="M84" s="62" t="s">
        <v>79</v>
      </c>
      <c r="N84" s="62"/>
      <c r="O84" s="63" t="s">
        <v>80</v>
      </c>
      <c r="P84" s="63" t="s">
        <v>81</v>
      </c>
    </row>
    <row r="85" spans="1:16" ht="12.75" customHeight="1" thickBot="1" x14ac:dyDescent="0.25">
      <c r="A85" s="13" t="str">
        <f t="shared" si="12"/>
        <v> MVS 6.94 </v>
      </c>
      <c r="B85" s="6" t="str">
        <f t="shared" si="13"/>
        <v>I</v>
      </c>
      <c r="C85" s="13">
        <f t="shared" si="14"/>
        <v>39403.555999999997</v>
      </c>
      <c r="D85" s="52" t="str">
        <f t="shared" si="15"/>
        <v>vis</v>
      </c>
      <c r="E85" s="60">
        <f>VLOOKUP(C85,Active!C$21:E$973,3,FALSE)</f>
        <v>-430.00008353972902</v>
      </c>
      <c r="F85" s="6" t="s">
        <v>72</v>
      </c>
      <c r="G85" s="52" t="str">
        <f t="shared" si="16"/>
        <v>39403.556</v>
      </c>
      <c r="H85" s="13">
        <f t="shared" si="17"/>
        <v>-5515</v>
      </c>
      <c r="I85" s="61" t="s">
        <v>149</v>
      </c>
      <c r="J85" s="62" t="s">
        <v>150</v>
      </c>
      <c r="K85" s="61">
        <v>-5515</v>
      </c>
      <c r="L85" s="61" t="s">
        <v>151</v>
      </c>
      <c r="M85" s="62" t="s">
        <v>79</v>
      </c>
      <c r="N85" s="62"/>
      <c r="O85" s="63" t="s">
        <v>80</v>
      </c>
      <c r="P85" s="63" t="s">
        <v>81</v>
      </c>
    </row>
    <row r="86" spans="1:16" ht="12.75" customHeight="1" thickBot="1" x14ac:dyDescent="0.25">
      <c r="A86" s="13" t="str">
        <f t="shared" si="12"/>
        <v> MVS 6.94 </v>
      </c>
      <c r="B86" s="6" t="str">
        <f t="shared" si="13"/>
        <v>II</v>
      </c>
      <c r="C86" s="13">
        <f t="shared" si="14"/>
        <v>41567.546000000002</v>
      </c>
      <c r="D86" s="52" t="str">
        <f t="shared" si="15"/>
        <v>vis</v>
      </c>
      <c r="E86" s="60">
        <f>VLOOKUP(C86,Active!C$21:E$973,3,FALSE)</f>
        <v>521.46905050943963</v>
      </c>
      <c r="F86" s="6" t="s">
        <v>72</v>
      </c>
      <c r="G86" s="52" t="str">
        <f t="shared" si="16"/>
        <v>41567.546</v>
      </c>
      <c r="H86" s="13">
        <f t="shared" si="17"/>
        <v>-4563.5</v>
      </c>
      <c r="I86" s="61" t="s">
        <v>206</v>
      </c>
      <c r="J86" s="62" t="s">
        <v>207</v>
      </c>
      <c r="K86" s="61">
        <v>-4563.5</v>
      </c>
      <c r="L86" s="61" t="s">
        <v>208</v>
      </c>
      <c r="M86" s="62" t="s">
        <v>79</v>
      </c>
      <c r="N86" s="62"/>
      <c r="O86" s="63" t="s">
        <v>80</v>
      </c>
      <c r="P86" s="63" t="s">
        <v>81</v>
      </c>
    </row>
    <row r="87" spans="1:16" ht="12.75" customHeight="1" thickBot="1" x14ac:dyDescent="0.25">
      <c r="A87" s="13" t="str">
        <f t="shared" si="12"/>
        <v> BBS 6 </v>
      </c>
      <c r="B87" s="6" t="str">
        <f t="shared" si="13"/>
        <v>I</v>
      </c>
      <c r="C87" s="13">
        <f t="shared" si="14"/>
        <v>41607.417999999998</v>
      </c>
      <c r="D87" s="52" t="str">
        <f t="shared" si="15"/>
        <v>vis</v>
      </c>
      <c r="E87" s="60">
        <f>VLOOKUP(C87,Active!C$21:E$973,3,FALSE)</f>
        <v>539.00008222067868</v>
      </c>
      <c r="F87" s="6" t="s">
        <v>72</v>
      </c>
      <c r="G87" s="52" t="str">
        <f t="shared" si="16"/>
        <v>41607.418</v>
      </c>
      <c r="H87" s="13">
        <f t="shared" si="17"/>
        <v>-4546</v>
      </c>
      <c r="I87" s="61" t="s">
        <v>216</v>
      </c>
      <c r="J87" s="62" t="s">
        <v>217</v>
      </c>
      <c r="K87" s="61">
        <v>-4546</v>
      </c>
      <c r="L87" s="61" t="s">
        <v>188</v>
      </c>
      <c r="M87" s="62" t="s">
        <v>146</v>
      </c>
      <c r="N87" s="62"/>
      <c r="O87" s="63" t="s">
        <v>174</v>
      </c>
      <c r="P87" s="63" t="s">
        <v>218</v>
      </c>
    </row>
    <row r="88" spans="1:16" ht="12.75" customHeight="1" thickBot="1" x14ac:dyDescent="0.25">
      <c r="A88" s="13" t="str">
        <f t="shared" si="12"/>
        <v>BAVM 34 </v>
      </c>
      <c r="B88" s="6" t="str">
        <f t="shared" si="13"/>
        <v>II</v>
      </c>
      <c r="C88" s="13">
        <f t="shared" si="14"/>
        <v>45022.347000000002</v>
      </c>
      <c r="D88" s="52" t="str">
        <f t="shared" si="15"/>
        <v>vis</v>
      </c>
      <c r="E88" s="60">
        <f>VLOOKUP(C88,Active!C$21:E$973,3,FALSE)</f>
        <v>2040.485550485037</v>
      </c>
      <c r="F88" s="6" t="s">
        <v>72</v>
      </c>
      <c r="G88" s="52" t="str">
        <f t="shared" si="16"/>
        <v>45022.347</v>
      </c>
      <c r="H88" s="13">
        <f t="shared" si="17"/>
        <v>-3044.5</v>
      </c>
      <c r="I88" s="61" t="s">
        <v>229</v>
      </c>
      <c r="J88" s="62" t="s">
        <v>230</v>
      </c>
      <c r="K88" s="61">
        <v>-3044.5</v>
      </c>
      <c r="L88" s="61" t="s">
        <v>231</v>
      </c>
      <c r="M88" s="62" t="s">
        <v>146</v>
      </c>
      <c r="N88" s="62"/>
      <c r="O88" s="63" t="s">
        <v>147</v>
      </c>
      <c r="P88" s="64" t="s">
        <v>232</v>
      </c>
    </row>
    <row r="89" spans="1:16" ht="12.75" customHeight="1" thickBot="1" x14ac:dyDescent="0.25">
      <c r="A89" s="13" t="str">
        <f t="shared" si="12"/>
        <v>BAVM 34 </v>
      </c>
      <c r="B89" s="6" t="str">
        <f t="shared" si="13"/>
        <v>II</v>
      </c>
      <c r="C89" s="13">
        <f t="shared" si="14"/>
        <v>45022.366000000002</v>
      </c>
      <c r="D89" s="52" t="str">
        <f t="shared" si="15"/>
        <v>vis</v>
      </c>
      <c r="E89" s="60">
        <f>VLOOKUP(C89,Active!C$21:E$973,3,FALSE)</f>
        <v>2040.493904457813</v>
      </c>
      <c r="F89" s="6" t="s">
        <v>72</v>
      </c>
      <c r="G89" s="52" t="str">
        <f t="shared" si="16"/>
        <v>45022.366</v>
      </c>
      <c r="H89" s="13">
        <f t="shared" si="17"/>
        <v>-3044.5</v>
      </c>
      <c r="I89" s="61" t="s">
        <v>233</v>
      </c>
      <c r="J89" s="62" t="s">
        <v>234</v>
      </c>
      <c r="K89" s="61">
        <v>-3044.5</v>
      </c>
      <c r="L89" s="61" t="s">
        <v>78</v>
      </c>
      <c r="M89" s="62" t="s">
        <v>146</v>
      </c>
      <c r="N89" s="62"/>
      <c r="O89" s="63" t="s">
        <v>235</v>
      </c>
      <c r="P89" s="64" t="s">
        <v>232</v>
      </c>
    </row>
    <row r="90" spans="1:16" ht="12.75" customHeight="1" thickBot="1" x14ac:dyDescent="0.25">
      <c r="A90" s="13" t="str">
        <f t="shared" si="12"/>
        <v>BAVM 36 </v>
      </c>
      <c r="B90" s="6" t="str">
        <f t="shared" si="13"/>
        <v>I</v>
      </c>
      <c r="C90" s="13">
        <f t="shared" si="14"/>
        <v>45387.396999999997</v>
      </c>
      <c r="D90" s="52" t="str">
        <f t="shared" si="15"/>
        <v>vis</v>
      </c>
      <c r="E90" s="60">
        <f>VLOOKUP(C90,Active!C$21:E$973,3,FALSE)</f>
        <v>2200.9917484733105</v>
      </c>
      <c r="F90" s="6" t="s">
        <v>72</v>
      </c>
      <c r="G90" s="52" t="str">
        <f t="shared" si="16"/>
        <v>45387.397</v>
      </c>
      <c r="H90" s="13">
        <f t="shared" si="17"/>
        <v>-2884</v>
      </c>
      <c r="I90" s="61" t="s">
        <v>236</v>
      </c>
      <c r="J90" s="62" t="s">
        <v>237</v>
      </c>
      <c r="K90" s="61">
        <v>-2884</v>
      </c>
      <c r="L90" s="61" t="s">
        <v>238</v>
      </c>
      <c r="M90" s="62" t="s">
        <v>146</v>
      </c>
      <c r="N90" s="62"/>
      <c r="O90" s="63" t="s">
        <v>239</v>
      </c>
      <c r="P90" s="64" t="s">
        <v>240</v>
      </c>
    </row>
    <row r="91" spans="1:16" ht="12.75" customHeight="1" thickBot="1" x14ac:dyDescent="0.25">
      <c r="A91" s="13" t="str">
        <f t="shared" si="12"/>
        <v>BAVM 46 </v>
      </c>
      <c r="B91" s="6" t="str">
        <f t="shared" si="13"/>
        <v>II</v>
      </c>
      <c r="C91" s="13">
        <f t="shared" si="14"/>
        <v>46737.233</v>
      </c>
      <c r="D91" s="52" t="str">
        <f t="shared" si="15"/>
        <v>vis</v>
      </c>
      <c r="E91" s="60">
        <f>VLOOKUP(C91,Active!C$21:E$973,3,FALSE)</f>
        <v>2794.4913903516895</v>
      </c>
      <c r="F91" s="6" t="s">
        <v>72</v>
      </c>
      <c r="G91" s="52" t="str">
        <f t="shared" si="16"/>
        <v>46737.233</v>
      </c>
      <c r="H91" s="13">
        <f t="shared" si="17"/>
        <v>-2290.5</v>
      </c>
      <c r="I91" s="61" t="s">
        <v>241</v>
      </c>
      <c r="J91" s="62" t="s">
        <v>242</v>
      </c>
      <c r="K91" s="61">
        <v>-2290.5</v>
      </c>
      <c r="L91" s="61" t="s">
        <v>173</v>
      </c>
      <c r="M91" s="62" t="s">
        <v>146</v>
      </c>
      <c r="N91" s="62"/>
      <c r="O91" s="63" t="s">
        <v>147</v>
      </c>
      <c r="P91" s="64" t="s">
        <v>243</v>
      </c>
    </row>
    <row r="92" spans="1:16" ht="12.75" customHeight="1" thickBot="1" x14ac:dyDescent="0.25">
      <c r="A92" s="13" t="str">
        <f t="shared" si="12"/>
        <v>BAVM 62 </v>
      </c>
      <c r="B92" s="6" t="str">
        <f t="shared" si="13"/>
        <v>II</v>
      </c>
      <c r="C92" s="13">
        <f t="shared" si="14"/>
        <v>48984.301200000002</v>
      </c>
      <c r="D92" s="52" t="str">
        <f t="shared" si="15"/>
        <v>vis</v>
      </c>
      <c r="E92" s="60">
        <f>VLOOKUP(C92,Active!C$21:E$973,3,FALSE)</f>
        <v>3782.4885781406442</v>
      </c>
      <c r="F92" s="6" t="s">
        <v>72</v>
      </c>
      <c r="G92" s="52" t="str">
        <f t="shared" si="16"/>
        <v>48984.3012</v>
      </c>
      <c r="H92" s="13">
        <f t="shared" si="17"/>
        <v>-1302.5</v>
      </c>
      <c r="I92" s="61" t="s">
        <v>244</v>
      </c>
      <c r="J92" s="62" t="s">
        <v>245</v>
      </c>
      <c r="K92" s="61">
        <v>-1302.5</v>
      </c>
      <c r="L92" s="61" t="s">
        <v>246</v>
      </c>
      <c r="M92" s="62" t="s">
        <v>247</v>
      </c>
      <c r="N92" s="62" t="s">
        <v>248</v>
      </c>
      <c r="O92" s="63" t="s">
        <v>249</v>
      </c>
      <c r="P92" s="64" t="s">
        <v>250</v>
      </c>
    </row>
    <row r="93" spans="1:16" ht="12.75" customHeight="1" thickBot="1" x14ac:dyDescent="0.25">
      <c r="A93" s="13" t="str">
        <f t="shared" si="12"/>
        <v>BAVM 62 </v>
      </c>
      <c r="B93" s="6" t="str">
        <f t="shared" si="13"/>
        <v>II</v>
      </c>
      <c r="C93" s="13">
        <f t="shared" si="14"/>
        <v>48984.302600000003</v>
      </c>
      <c r="D93" s="52" t="str">
        <f t="shared" si="15"/>
        <v>vis</v>
      </c>
      <c r="E93" s="60">
        <f>VLOOKUP(C93,Active!C$21:E$973,3,FALSE)</f>
        <v>3782.4891936965337</v>
      </c>
      <c r="F93" s="6" t="s">
        <v>72</v>
      </c>
      <c r="G93" s="52" t="str">
        <f t="shared" si="16"/>
        <v>48984.3026</v>
      </c>
      <c r="H93" s="13">
        <f t="shared" si="17"/>
        <v>-1302.5</v>
      </c>
      <c r="I93" s="61" t="s">
        <v>251</v>
      </c>
      <c r="J93" s="62" t="s">
        <v>252</v>
      </c>
      <c r="K93" s="61">
        <v>-1302.5</v>
      </c>
      <c r="L93" s="61" t="s">
        <v>253</v>
      </c>
      <c r="M93" s="62" t="s">
        <v>247</v>
      </c>
      <c r="N93" s="62" t="s">
        <v>254</v>
      </c>
      <c r="O93" s="63" t="s">
        <v>249</v>
      </c>
      <c r="P93" s="64" t="s">
        <v>250</v>
      </c>
    </row>
    <row r="94" spans="1:16" ht="12.75" customHeight="1" thickBot="1" x14ac:dyDescent="0.25">
      <c r="A94" s="13" t="str">
        <f t="shared" si="12"/>
        <v>OEJV 0094 </v>
      </c>
      <c r="B94" s="6" t="str">
        <f t="shared" si="13"/>
        <v>II</v>
      </c>
      <c r="C94" s="13">
        <f t="shared" si="14"/>
        <v>54513.277399999999</v>
      </c>
      <c r="D94" s="52" t="str">
        <f t="shared" si="15"/>
        <v>vis</v>
      </c>
      <c r="E94" s="60">
        <f>VLOOKUP(C94,Active!C$21:E$973,3,FALSE)</f>
        <v>6213.4841914255703</v>
      </c>
      <c r="F94" s="6" t="s">
        <v>72</v>
      </c>
      <c r="G94" s="52" t="str">
        <f t="shared" si="16"/>
        <v>54513.2774</v>
      </c>
      <c r="H94" s="13">
        <f t="shared" si="17"/>
        <v>1128.5</v>
      </c>
      <c r="I94" s="61" t="s">
        <v>330</v>
      </c>
      <c r="J94" s="62" t="s">
        <v>331</v>
      </c>
      <c r="K94" s="61" t="s">
        <v>332</v>
      </c>
      <c r="L94" s="61" t="s">
        <v>333</v>
      </c>
      <c r="M94" s="62" t="s">
        <v>320</v>
      </c>
      <c r="N94" s="62" t="s">
        <v>329</v>
      </c>
      <c r="O94" s="63" t="s">
        <v>334</v>
      </c>
      <c r="P94" s="64" t="s">
        <v>335</v>
      </c>
    </row>
    <row r="95" spans="1:16" ht="12.75" customHeight="1" thickBot="1" x14ac:dyDescent="0.25">
      <c r="A95" s="13" t="str">
        <f t="shared" si="12"/>
        <v>VSB 51 </v>
      </c>
      <c r="B95" s="6" t="str">
        <f t="shared" si="13"/>
        <v>II</v>
      </c>
      <c r="C95" s="13">
        <f t="shared" si="14"/>
        <v>55200.133999999998</v>
      </c>
      <c r="D95" s="52" t="str">
        <f t="shared" si="15"/>
        <v>vis</v>
      </c>
      <c r="E95" s="60">
        <f>VLOOKUP(C95,Active!C$21:E$973,3,FALSE)</f>
        <v>6515.4832091742446</v>
      </c>
      <c r="F95" s="6" t="s">
        <v>72</v>
      </c>
      <c r="G95" s="52" t="str">
        <f t="shared" si="16"/>
        <v>55200.1340</v>
      </c>
      <c r="H95" s="13">
        <f t="shared" si="17"/>
        <v>1430.5</v>
      </c>
      <c r="I95" s="61" t="s">
        <v>345</v>
      </c>
      <c r="J95" s="62" t="s">
        <v>346</v>
      </c>
      <c r="K95" s="61" t="s">
        <v>347</v>
      </c>
      <c r="L95" s="61" t="s">
        <v>348</v>
      </c>
      <c r="M95" s="62" t="s">
        <v>320</v>
      </c>
      <c r="N95" s="62" t="s">
        <v>349</v>
      </c>
      <c r="O95" s="63" t="s">
        <v>350</v>
      </c>
      <c r="P95" s="64" t="s">
        <v>351</v>
      </c>
    </row>
    <row r="96" spans="1:16" ht="12.75" customHeight="1" thickBot="1" x14ac:dyDescent="0.25">
      <c r="A96" s="13" t="str">
        <f t="shared" si="12"/>
        <v>VSB 55 </v>
      </c>
      <c r="B96" s="6" t="str">
        <f t="shared" si="13"/>
        <v>I</v>
      </c>
      <c r="C96" s="13">
        <f t="shared" si="14"/>
        <v>56220.199699999997</v>
      </c>
      <c r="D96" s="52" t="str">
        <f t="shared" si="15"/>
        <v>vis</v>
      </c>
      <c r="E96" s="60">
        <f>VLOOKUP(C96,Active!C$21:E$973,3,FALSE)</f>
        <v>6963.988529555696</v>
      </c>
      <c r="F96" s="6" t="s">
        <v>72</v>
      </c>
      <c r="G96" s="52" t="str">
        <f t="shared" si="16"/>
        <v>56220.1997</v>
      </c>
      <c r="H96" s="13">
        <f t="shared" si="17"/>
        <v>1879</v>
      </c>
      <c r="I96" s="61" t="s">
        <v>372</v>
      </c>
      <c r="J96" s="62" t="s">
        <v>373</v>
      </c>
      <c r="K96" s="61" t="s">
        <v>374</v>
      </c>
      <c r="L96" s="61" t="s">
        <v>264</v>
      </c>
      <c r="M96" s="62" t="s">
        <v>320</v>
      </c>
      <c r="N96" s="62" t="s">
        <v>349</v>
      </c>
      <c r="O96" s="63" t="s">
        <v>350</v>
      </c>
      <c r="P96" s="64" t="s">
        <v>375</v>
      </c>
    </row>
    <row r="97" spans="1:16" ht="12.75" customHeight="1" thickBot="1" x14ac:dyDescent="0.25">
      <c r="A97" s="13" t="str">
        <f t="shared" si="12"/>
        <v>VSB 56 </v>
      </c>
      <c r="B97" s="6" t="str">
        <f t="shared" si="13"/>
        <v>I</v>
      </c>
      <c r="C97" s="13">
        <f t="shared" si="14"/>
        <v>56634.133699999998</v>
      </c>
      <c r="D97" s="52" t="str">
        <f t="shared" si="15"/>
        <v>vis</v>
      </c>
      <c r="E97" s="60">
        <f>VLOOKUP(C97,Active!C$21:E$973,3,FALSE)</f>
        <v>7145.9881804475708</v>
      </c>
      <c r="F97" s="6" t="s">
        <v>72</v>
      </c>
      <c r="G97" s="52" t="str">
        <f t="shared" si="16"/>
        <v>56634.1337</v>
      </c>
      <c r="H97" s="13">
        <f t="shared" si="17"/>
        <v>2061</v>
      </c>
      <c r="I97" s="61" t="s">
        <v>376</v>
      </c>
      <c r="J97" s="62" t="s">
        <v>377</v>
      </c>
      <c r="K97" s="61" t="s">
        <v>378</v>
      </c>
      <c r="L97" s="61" t="s">
        <v>306</v>
      </c>
      <c r="M97" s="62" t="s">
        <v>320</v>
      </c>
      <c r="N97" s="62" t="s">
        <v>72</v>
      </c>
      <c r="O97" s="63" t="s">
        <v>379</v>
      </c>
      <c r="P97" s="64" t="s">
        <v>380</v>
      </c>
    </row>
    <row r="98" spans="1:16" x14ac:dyDescent="0.2">
      <c r="B98" s="6"/>
      <c r="F98" s="6"/>
    </row>
    <row r="99" spans="1:16" x14ac:dyDescent="0.2">
      <c r="B99" s="6"/>
      <c r="F99" s="6"/>
    </row>
    <row r="100" spans="1:16" x14ac:dyDescent="0.2">
      <c r="B100" s="6"/>
      <c r="F100" s="6"/>
    </row>
    <row r="101" spans="1:16" x14ac:dyDescent="0.2">
      <c r="B101" s="6"/>
      <c r="F101" s="6"/>
    </row>
    <row r="102" spans="1:16" x14ac:dyDescent="0.2">
      <c r="B102" s="6"/>
      <c r="F102" s="6"/>
    </row>
    <row r="103" spans="1:16" x14ac:dyDescent="0.2">
      <c r="B103" s="6"/>
      <c r="F103" s="6"/>
    </row>
    <row r="104" spans="1:16" x14ac:dyDescent="0.2">
      <c r="B104" s="6"/>
      <c r="F104" s="6"/>
    </row>
    <row r="105" spans="1:16" x14ac:dyDescent="0.2">
      <c r="B105" s="6"/>
      <c r="F105" s="6"/>
    </row>
    <row r="106" spans="1:16" x14ac:dyDescent="0.2">
      <c r="B106" s="6"/>
      <c r="F106" s="6"/>
    </row>
    <row r="107" spans="1:16" x14ac:dyDescent="0.2">
      <c r="B107" s="6"/>
      <c r="F107" s="6"/>
    </row>
    <row r="108" spans="1:16" x14ac:dyDescent="0.2">
      <c r="B108" s="6"/>
      <c r="F108" s="6"/>
    </row>
    <row r="109" spans="1:16" x14ac:dyDescent="0.2">
      <c r="B109" s="6"/>
      <c r="F109" s="6"/>
    </row>
    <row r="110" spans="1:16" x14ac:dyDescent="0.2">
      <c r="B110" s="6"/>
      <c r="F110" s="6"/>
    </row>
    <row r="111" spans="1:16" x14ac:dyDescent="0.2">
      <c r="B111" s="6"/>
      <c r="F111" s="6"/>
    </row>
    <row r="112" spans="1:1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</sheetData>
  <phoneticPr fontId="8" type="noConversion"/>
  <hyperlinks>
    <hyperlink ref="A3" r:id="rId1" xr:uid="{00000000-0004-0000-0100-000000000000}"/>
    <hyperlink ref="P30" r:id="rId2" display="http://www.bav-astro.de/sfs/BAVM_link.php?BAVMnr=21" xr:uid="{00000000-0004-0000-0100-000001000000}"/>
    <hyperlink ref="P35" r:id="rId3" display="http://www.bav-astro.de/sfs/BAVM_link.php?BAVMnr=21" xr:uid="{00000000-0004-0000-0100-000002000000}"/>
    <hyperlink ref="P38" r:id="rId4" display="http://www.bav-astro.de/sfs/BAVM_link.php?BAVMnr=21" xr:uid="{00000000-0004-0000-0100-000003000000}"/>
    <hyperlink ref="P39" r:id="rId5" display="http://www.bav-astro.de/sfs/BAVM_link.php?BAVMnr=21" xr:uid="{00000000-0004-0000-0100-000004000000}"/>
    <hyperlink ref="P40" r:id="rId6" display="http://www.bav-astro.de/sfs/BAVM_link.php?BAVMnr=21" xr:uid="{00000000-0004-0000-0100-000005000000}"/>
    <hyperlink ref="P41" r:id="rId7" display="http://www.bav-astro.de/sfs/BAVM_link.php?BAVMnr=21" xr:uid="{00000000-0004-0000-0100-000006000000}"/>
    <hyperlink ref="P43" r:id="rId8" display="http://www.bav-astro.de/sfs/BAVM_link.php?BAVMnr=21" xr:uid="{00000000-0004-0000-0100-000007000000}"/>
    <hyperlink ref="P44" r:id="rId9" display="http://www.bav-astro.de/sfs/BAVM_link.php?BAVMnr=21" xr:uid="{00000000-0004-0000-0100-000008000000}"/>
    <hyperlink ref="P45" r:id="rId10" display="http://www.bav-astro.de/sfs/BAVM_link.php?BAVMnr=21" xr:uid="{00000000-0004-0000-0100-000009000000}"/>
    <hyperlink ref="P46" r:id="rId11" display="http://www.bav-astro.de/sfs/BAVM_link.php?BAVMnr=21" xr:uid="{00000000-0004-0000-0100-00000A000000}"/>
    <hyperlink ref="P52" r:id="rId12" display="http://www.bav-astro.de/sfs/BAVM_link.php?BAVMnr=28" xr:uid="{00000000-0004-0000-0100-00000B000000}"/>
    <hyperlink ref="P88" r:id="rId13" display="http://www.bav-astro.de/sfs/BAVM_link.php?BAVMnr=34" xr:uid="{00000000-0004-0000-0100-00000C000000}"/>
    <hyperlink ref="P89" r:id="rId14" display="http://www.bav-astro.de/sfs/BAVM_link.php?BAVMnr=34" xr:uid="{00000000-0004-0000-0100-00000D000000}"/>
    <hyperlink ref="P90" r:id="rId15" display="http://www.bav-astro.de/sfs/BAVM_link.php?BAVMnr=36" xr:uid="{00000000-0004-0000-0100-00000E000000}"/>
    <hyperlink ref="P91" r:id="rId16" display="http://www.bav-astro.de/sfs/BAVM_link.php?BAVMnr=46" xr:uid="{00000000-0004-0000-0100-00000F000000}"/>
    <hyperlink ref="P92" r:id="rId17" display="http://www.bav-astro.de/sfs/BAVM_link.php?BAVMnr=62" xr:uid="{00000000-0004-0000-0100-000010000000}"/>
    <hyperlink ref="P93" r:id="rId18" display="http://www.bav-astro.de/sfs/BAVM_link.php?BAVMnr=62" xr:uid="{00000000-0004-0000-0100-000011000000}"/>
    <hyperlink ref="P55" r:id="rId19" display="http://www.bav-astro.de/sfs/BAVM_link.php?BAVMnr=80" xr:uid="{00000000-0004-0000-0100-000012000000}"/>
    <hyperlink ref="P56" r:id="rId20" display="http://www.bav-astro.de/sfs/BAVM_link.php?BAVMnr=80" xr:uid="{00000000-0004-0000-0100-000013000000}"/>
    <hyperlink ref="P57" r:id="rId21" display="http://www.konkoly.hu/cgi-bin/IBVS?4597" xr:uid="{00000000-0004-0000-0100-000014000000}"/>
    <hyperlink ref="P58" r:id="rId22" display="http://www.konkoly.hu/cgi-bin/IBVS?4597" xr:uid="{00000000-0004-0000-0100-000015000000}"/>
    <hyperlink ref="P59" r:id="rId23" display="http://www.konkoly.hu/cgi-bin/IBVS?4597" xr:uid="{00000000-0004-0000-0100-000016000000}"/>
    <hyperlink ref="P60" r:id="rId24" display="http://www.konkoly.hu/cgi-bin/IBVS?4597" xr:uid="{00000000-0004-0000-0100-000017000000}"/>
    <hyperlink ref="P61" r:id="rId25" display="http://www.konkoly.hu/cgi-bin/IBVS?4597" xr:uid="{00000000-0004-0000-0100-000018000000}"/>
    <hyperlink ref="P62" r:id="rId26" display="http://www.konkoly.hu/cgi-bin/IBVS?4597" xr:uid="{00000000-0004-0000-0100-000019000000}"/>
    <hyperlink ref="P63" r:id="rId27" display="http://www.konkoly.hu/cgi-bin/IBVS?4737" xr:uid="{00000000-0004-0000-0100-00001A000000}"/>
    <hyperlink ref="P64" r:id="rId28" display="http://www.konkoly.hu/cgi-bin/IBVS?5067" xr:uid="{00000000-0004-0000-0100-00001B000000}"/>
    <hyperlink ref="P65" r:id="rId29" display="http://www.konkoly.hu/cgi-bin/IBVS?5040" xr:uid="{00000000-0004-0000-0100-00001C000000}"/>
    <hyperlink ref="P66" r:id="rId30" display="http://www.konkoly.hu/cgi-bin/IBVS?5371" xr:uid="{00000000-0004-0000-0100-00001D000000}"/>
    <hyperlink ref="P68" r:id="rId31" display="http://www.bav-astro.de/sfs/BAVM_link.php?BAVMnr=173" xr:uid="{00000000-0004-0000-0100-00001E000000}"/>
    <hyperlink ref="P69" r:id="rId32" display="http://www.konkoly.hu/cgi-bin/IBVS?5694" xr:uid="{00000000-0004-0000-0100-00001F000000}"/>
    <hyperlink ref="P70" r:id="rId33" display="http://var.astro.cz/oejv/issues/oejv0074.pdf" xr:uid="{00000000-0004-0000-0100-000020000000}"/>
    <hyperlink ref="P71" r:id="rId34" display="http://var.astro.cz/oejv/issues/oejv0074.pdf" xr:uid="{00000000-0004-0000-0100-000021000000}"/>
    <hyperlink ref="P72" r:id="rId35" display="http://var.astro.cz/oejv/issues/oejv0074.pdf" xr:uid="{00000000-0004-0000-0100-000022000000}"/>
    <hyperlink ref="P73" r:id="rId36" display="http://var.astro.cz/oejv/issues/oejv0074.pdf" xr:uid="{00000000-0004-0000-0100-000023000000}"/>
    <hyperlink ref="P94" r:id="rId37" display="http://var.astro.cz/oejv/issues/oejv0094.pdf" xr:uid="{00000000-0004-0000-0100-000024000000}"/>
    <hyperlink ref="P74" r:id="rId38" display="http://www.konkoly.hu/cgi-bin/IBVS?5871" xr:uid="{00000000-0004-0000-0100-000025000000}"/>
    <hyperlink ref="P75" r:id="rId39" display="http://www.konkoly.hu/cgi-bin/IBVS?5894" xr:uid="{00000000-0004-0000-0100-000026000000}"/>
    <hyperlink ref="P95" r:id="rId40" display="http://vsolj.cetus-net.org/vsoljno51.pdf" xr:uid="{00000000-0004-0000-0100-000027000000}"/>
    <hyperlink ref="P76" r:id="rId41" display="http://www.konkoly.hu/cgi-bin/IBVS?5960" xr:uid="{00000000-0004-0000-0100-000028000000}"/>
    <hyperlink ref="P77" r:id="rId42" display="http://var.astro.cz/oejv/issues/oejv0160.pdf" xr:uid="{00000000-0004-0000-0100-000029000000}"/>
    <hyperlink ref="P78" r:id="rId43" display="http://var.astro.cz/oejv/issues/oejv0160.pdf" xr:uid="{00000000-0004-0000-0100-00002A000000}"/>
    <hyperlink ref="P79" r:id="rId44" display="http://var.astro.cz/oejv/issues/oejv0160.pdf" xr:uid="{00000000-0004-0000-0100-00002B000000}"/>
    <hyperlink ref="P80" r:id="rId45" display="http://www.konkoly.hu/cgi-bin/IBVS?6011" xr:uid="{00000000-0004-0000-0100-00002C000000}"/>
    <hyperlink ref="P96" r:id="rId46" display="http://vsolj.cetus-net.org/vsoljno55.pdf" xr:uid="{00000000-0004-0000-0100-00002D000000}"/>
    <hyperlink ref="P97" r:id="rId47" display="http://vsolj.cetus-net.org/vsoljno56.pdf" xr:uid="{00000000-0004-0000-0100-00002E000000}"/>
    <hyperlink ref="P81" r:id="rId48" display="http://www.bav-astro.de/sfs/BAVM_link.php?BAVMnr=238" xr:uid="{00000000-0004-0000-0100-00002F000000}"/>
    <hyperlink ref="P82" r:id="rId49" display="http://www.bav-astro.de/sfs/BAVM_link.php?BAVMnr=239" xr:uid="{00000000-0004-0000-0100-00003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2023-08-19T07:12:43Z</dcterms:modified>
</cp:coreProperties>
</file>