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118495-83D1-4090-93D8-4C7CDFFDF365}" xr6:coauthVersionLast="47" xr6:coauthVersionMax="47" xr10:uidLastSave="{00000000-0000-0000-0000-000000000000}"/>
  <bookViews>
    <workbookView xWindow="375" yWindow="0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2" i="1"/>
  <c r="R22" i="1" s="1"/>
  <c r="G11" i="1"/>
  <c r="F11" i="1"/>
  <c r="E15" i="1"/>
  <c r="C17" i="1"/>
  <c r="Q21" i="1"/>
  <c r="E21" i="1"/>
  <c r="F21" i="1"/>
  <c r="G21" i="1" s="1"/>
  <c r="H21" i="1" s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<sst xmlns="http://schemas.openxmlformats.org/spreadsheetml/2006/main" count="47" uniqueCount="44">
  <si>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</si>
  <si>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</si>
  <si>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</si>
  <si>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</si>
  <si>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</si>
  <si>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</si>
  <si>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</si>
  <si>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</si>
  <si>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</si>
  <si>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</si>
  <si>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</si>
  <si>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</si>
  <si>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</si>
  <si>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</si>
  <si>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</si>
  <si>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</si>
  <si>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</si>
  <si>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</si>
  <si>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</si>
  <si>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</si>
  <si>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</si>
  <si>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</si>
  <si>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</si>
  <si>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</si>
  <si>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</si>
  <si>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</si>
  <si>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</si>
  <si>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</si>
  <si>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</si>
  <si>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</si>
  <si>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</si>
  <si>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</si>
  <si>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</si>
  <si>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</si>
  <si>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</si>
  <si>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</si>
  <si>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</si>
  <si>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</si>
  <si>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IBVS 5500 Eph.</t>
  </si>
  <si>
    <t>IBVS 5500</t>
  </si>
  <si>
    <t>EW</t>
  </si>
  <si>
    <t>CW Cap / GSC 3328-0163</t>
  </si>
  <si>
    <t>VSX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</si>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</sst>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5" xfId="0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3328-0163 -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63-423C-91F1-97609EE562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63-423C-91F1-97609EE562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63-423C-91F1-97609EE562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63-423C-91F1-97609EE562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63-423C-91F1-97609EE562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63-423C-91F1-97609EE562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63-423C-91F1-97609EE562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-2989.5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-1.0433550000016112E-2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63-423C-91F1-97609EE56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01424"/>
        <c:axId val="1"/>
      </c:scatterChart>
      <c:valAx>
        <c:axId val="649401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9401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C35CC78-9A54-CD1E-9E51-B62D9B46F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24" sqref="F2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40</v>
      </c>
      <c r="C2" s="3"/>
      <c r="D2" s="3"/>
    </row>
    <row r="3" spans="1:7" ht="13.5" thickBot="1" x14ac:dyDescent="0.25"/>
    <row r="4" spans="1:7" ht="13.5" thickBot="1" x14ac:dyDescent="0.25">
      <c r="A4" s="5" t="s">
        <v>38</v>
      </c>
      <c r="C4" s="27">
        <v>52493.417999999998</v>
      </c>
      <c r="D4" s="28">
        <v>0.36416599999999999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53582.1</v>
      </c>
      <c r="D7" t="s">
        <v>42</v>
      </c>
    </row>
    <row r="8" spans="1:7" x14ac:dyDescent="0.2">
      <c r="A8" t="s">
        <v>2</v>
      </c>
      <c r="C8">
        <v>0.36416510000000002</v>
      </c>
      <c r="D8" t="s">
        <v>42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14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15</v>
      </c>
      <c r="B12" s="10"/>
      <c r="C12" s="22">
        <f ca="1">SLOPE(INDIRECT($G$11):G992,INDIRECT($F$11):F992)</f>
        <v>3.4900652283044363E-6</v>
      </c>
      <c r="D12" s="3"/>
      <c r="E12" s="10"/>
    </row>
    <row r="13" spans="1:7" x14ac:dyDescent="0.2">
      <c r="A13" s="10" t="s">
        <v>18</v>
      </c>
      <c r="B13" s="10"/>
      <c r="C13" s="3" t="s">
        <v>12</v>
      </c>
      <c r="D13" s="3"/>
      <c r="E13" s="10"/>
    </row>
    <row r="14" spans="1:7" x14ac:dyDescent="0.2">
      <c r="A14" s="10"/>
      <c r="B14" s="10"/>
      <c r="C14" s="10"/>
      <c r="D14" s="10"/>
      <c r="E14" s="10"/>
    </row>
    <row r="15" spans="1:7" x14ac:dyDescent="0.2">
      <c r="A15" s="12" t="s">
        <v>16</v>
      </c>
      <c r="B15" s="10"/>
      <c r="C15" s="13">
        <f ca="1">(C7+C11)+(C8+C12)*INT(MAX(F21:F3533))</f>
        <v>53582.1</v>
      </c>
      <c r="D15" s="14" t="s">
        <v>32</v>
      </c>
      <c r="E15" s="15">
        <f ca="1">TODAY()+15018.5-B9/24</f>
        <v>60186.5</v>
      </c>
    </row>
    <row r="16" spans="1:7" x14ac:dyDescent="0.2">
      <c r="A16" s="16" t="s">
        <v>3</v>
      </c>
      <c r="B16" s="10"/>
      <c r="C16" s="17">
        <f ca="1">+C8+C12</f>
        <v>0.36416859006522834</v>
      </c>
      <c r="D16" s="14" t="s">
        <v>33</v>
      </c>
      <c r="E16" s="15">
        <f ca="1">ROUND(2*(E15-C15)/C16,0)/2+1</f>
        <v>18136.5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34</v>
      </c>
      <c r="E17" s="18">
        <f ca="1">+C15+C16*E16-15018.5-C9/24</f>
        <v>45168.739467051346</v>
      </c>
    </row>
    <row r="18" spans="1:18" ht="14.25" thickTop="1" thickBot="1" x14ac:dyDescent="0.25">
      <c r="A18" s="16" t="s">
        <v>4</v>
      </c>
      <c r="B18" s="10"/>
      <c r="C18" s="19">
        <f ca="1">+C15</f>
        <v>53582.1</v>
      </c>
      <c r="D18" s="20">
        <f ca="1">+C16</f>
        <v>0.36416859006522834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">
        <v>39</v>
      </c>
      <c r="C21" s="8">
        <v>52493.417999999998</v>
      </c>
      <c r="D21" s="8" t="s">
        <v>12</v>
      </c>
      <c r="E21">
        <f>+(C21-C$7)/C$8</f>
        <v>-2989.5286506038074</v>
      </c>
      <c r="F21">
        <f>ROUND(2*E21,0)/2</f>
        <v>-2989.5</v>
      </c>
      <c r="G21">
        <f>+C21-(C$7+F21*C$8)</f>
        <v>-1.0433550000016112E-2</v>
      </c>
      <c r="H21">
        <f>+G21</f>
        <v>-1.0433550000016112E-2</v>
      </c>
      <c r="O21">
        <f ca="1">+C$11+C$12*$F21</f>
        <v>-1.0433550000016112E-2</v>
      </c>
      <c r="Q21" s="2">
        <f>+C21-15018.5</f>
        <v>37474.917999999998</v>
      </c>
    </row>
    <row r="22" spans="1:18" x14ac:dyDescent="0.2">
      <c r="A22" t="s">
        <v>42</v>
      </c>
      <c r="B22" t="s">
        <v>43</v>
      </c>
      <c r="C22" s="8">
        <f>C7</f>
        <v>53582.1</v>
      </c>
      <c r="D22" s="8"/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38563.599999999999</v>
      </c>
      <c r="R22" t="str">
        <f>IF(ABS(C22-C21)&lt;0.00001,1,"")</f>
        <v/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2023-08-30T05:01:40Z</dcterms:modified>
</cp:coreProperties>
</file>