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24BE626-7860-47A4-AEF1-8C18E955669E}" xr6:coauthVersionLast="47" xr6:coauthVersionMax="47" xr10:uidLastSave="{00000000-0000-0000-0000-000000000000}"/>
  <bookViews>
    <workbookView xWindow="13950" yWindow="750" windowWidth="1360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5" i="1" l="1"/>
  <c r="F45" i="1" s="1"/>
  <c r="G45" i="1" s="1"/>
  <c r="I45" i="1" s="1"/>
  <c r="Q45" i="1"/>
  <c r="E46" i="1"/>
  <c r="F46" i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Q44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G11" i="1"/>
  <c r="F11" i="1"/>
  <c r="E14" i="1"/>
  <c r="C17" i="1"/>
  <c r="Q42" i="1"/>
  <c r="Q43" i="1"/>
  <c r="E21" i="1"/>
  <c r="F21" i="1" s="1"/>
  <c r="G21" i="1" s="1"/>
  <c r="I21" i="1" s="1"/>
  <c r="Q41" i="1"/>
  <c r="E23" i="1"/>
  <c r="F23" i="1" s="1"/>
  <c r="G23" i="1" s="1"/>
  <c r="I23" i="1" s="1"/>
  <c r="E36" i="1"/>
  <c r="F36" i="1"/>
  <c r="G36" i="1" s="1"/>
  <c r="I36" i="1" s="1"/>
  <c r="E28" i="1"/>
  <c r="F28" i="1"/>
  <c r="G28" i="1" s="1"/>
  <c r="I28" i="1" s="1"/>
  <c r="E39" i="1"/>
  <c r="F39" i="1" s="1"/>
  <c r="G39" i="1" s="1"/>
  <c r="I39" i="1" s="1"/>
  <c r="E41" i="1"/>
  <c r="F41" i="1" s="1"/>
  <c r="G41" i="1" s="1"/>
  <c r="H41" i="1" s="1"/>
  <c r="E33" i="1"/>
  <c r="F33" i="1"/>
  <c r="G33" i="1"/>
  <c r="I33" i="1" s="1"/>
  <c r="E25" i="1"/>
  <c r="F25" i="1"/>
  <c r="G25" i="1" s="1"/>
  <c r="I25" i="1" s="1"/>
  <c r="E35" i="1"/>
  <c r="F35" i="1"/>
  <c r="G35" i="1" s="1"/>
  <c r="I35" i="1" s="1"/>
  <c r="E27" i="1"/>
  <c r="F27" i="1" s="1"/>
  <c r="G27" i="1" s="1"/>
  <c r="I27" i="1" s="1"/>
  <c r="E38" i="1"/>
  <c r="F38" i="1"/>
  <c r="G38" i="1" s="1"/>
  <c r="I38" i="1" s="1"/>
  <c r="E22" i="1"/>
  <c r="F22" i="1"/>
  <c r="G22" i="1" s="1"/>
  <c r="I22" i="1" s="1"/>
  <c r="E32" i="1"/>
  <c r="F32" i="1" s="1"/>
  <c r="G32" i="1" s="1"/>
  <c r="I32" i="1" s="1"/>
  <c r="E30" i="1"/>
  <c r="F30" i="1"/>
  <c r="E42" i="1"/>
  <c r="F42" i="1" s="1"/>
  <c r="G42" i="1" s="1"/>
  <c r="I42" i="1" s="1"/>
  <c r="E44" i="1"/>
  <c r="F44" i="1"/>
  <c r="G44" i="1" s="1"/>
  <c r="I44" i="1" s="1"/>
  <c r="E24" i="1"/>
  <c r="F24" i="1" s="1"/>
  <c r="G24" i="1" s="1"/>
  <c r="I24" i="1" s="1"/>
  <c r="E40" i="1"/>
  <c r="F40" i="1"/>
  <c r="G40" i="1" s="1"/>
  <c r="I40" i="1" s="1"/>
  <c r="E43" i="1"/>
  <c r="F43" i="1" s="1"/>
  <c r="G43" i="1" s="1"/>
  <c r="I43" i="1" s="1"/>
  <c r="E31" i="1"/>
  <c r="F31" i="1"/>
  <c r="G31" i="1" s="1"/>
  <c r="I31" i="1" s="1"/>
  <c r="E34" i="1"/>
  <c r="F34" i="1"/>
  <c r="G34" i="1" s="1"/>
  <c r="I34" i="1" s="1"/>
  <c r="E37" i="1"/>
  <c r="F37" i="1" s="1"/>
  <c r="G37" i="1" s="1"/>
  <c r="I37" i="1" s="1"/>
  <c r="E26" i="1"/>
  <c r="F26" i="1" s="1"/>
  <c r="G26" i="1" s="1"/>
  <c r="I26" i="1" s="1"/>
  <c r="G30" i="1"/>
  <c r="I30" i="1" s="1"/>
  <c r="E29" i="1"/>
  <c r="F29" i="1"/>
  <c r="G29" i="1" s="1"/>
  <c r="I29" i="1" s="1"/>
  <c r="C11" i="1"/>
  <c r="E15" i="1" l="1"/>
  <c r="C12" i="1"/>
  <c r="O47" i="1" l="1"/>
  <c r="O53" i="1"/>
  <c r="O51" i="1"/>
  <c r="O48" i="1"/>
  <c r="O55" i="1"/>
  <c r="O52" i="1"/>
  <c r="O46" i="1"/>
  <c r="O56" i="1"/>
  <c r="O50" i="1"/>
  <c r="O49" i="1"/>
  <c r="O54" i="1"/>
  <c r="O45" i="1"/>
  <c r="C16" i="1"/>
  <c r="D18" i="1" s="1"/>
  <c r="O39" i="1"/>
  <c r="O33" i="1"/>
  <c r="O29" i="1"/>
  <c r="O40" i="1"/>
  <c r="O37" i="1"/>
  <c r="O32" i="1"/>
  <c r="O24" i="1"/>
  <c r="O21" i="1"/>
  <c r="C15" i="1"/>
  <c r="O30" i="1"/>
  <c r="O23" i="1"/>
  <c r="O57" i="1"/>
  <c r="O25" i="1"/>
  <c r="O41" i="1"/>
  <c r="O31" i="1"/>
  <c r="O34" i="1"/>
  <c r="O27" i="1"/>
  <c r="O22" i="1"/>
  <c r="O38" i="1"/>
  <c r="O42" i="1"/>
  <c r="O43" i="1"/>
  <c r="O44" i="1"/>
  <c r="O35" i="1"/>
  <c r="O36" i="1"/>
  <c r="O26" i="1"/>
  <c r="O28" i="1"/>
  <c r="C18" i="1" l="1"/>
  <c r="E16" i="1"/>
  <c r="E17" i="1" s="1"/>
</calcChain>
</file>

<file path=xl/sharedStrings.xml><?xml version="1.0" encoding="utf-8"?>
<sst xmlns="http://schemas.openxmlformats.org/spreadsheetml/2006/main" count="140" uniqueCount="54">
  <si>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</si>
  <si>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</si>
  <si>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</si>
  <si>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</si>
  <si>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</si>
  <si>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</si>
  <si>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</si>
  <si>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</si>
  <si>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</si>
  <si>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</si>
  <si>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</si>
  <si>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</si>
  <si>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</si>
  <si>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</si>
  <si>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</si>
  <si>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</si>
  <si>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</si>
  <si>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</si>
  <si>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</si>
  <si>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</si>
  <si>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</si>
  <si>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</si>
  <si>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</si>
  <si>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</si>
  <si>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</si>
  <si>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</si>
  <si>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</si>
  <si>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</si>
  <si>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</si>
  <si>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</si>
  <si>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</si>
  <si>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</si>
  <si>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</si>
  <si>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</si>
  <si>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</si>
  <si>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</si>
  <si>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</si>
  <si>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</si>
  <si>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</si>
  <si>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</si>
  <si>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</si>
  <si>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ST Car / GSC 8943-1005               </t>
  </si>
  <si>
    <t xml:space="preserve">EB/SD     </t>
  </si>
  <si>
    <t>IBVS 5809</t>
  </si>
  <si>
    <t>IBVS 2049</t>
  </si>
  <si>
    <t>PE</t>
  </si>
  <si>
    <t>II</t>
  </si>
  <si>
    <t>Add cycle</t>
  </si>
  <si>
    <t>Old Cycle</t>
  </si>
  <si>
    <t>JAVSO 49, 251</t>
  </si>
  <si>
    <t>VSS SEB Gp</t>
  </si>
  <si>
    <t>BMGA</t>
  </si>
  <si>
    <t>TESS/BAJ/RAA</t>
  </si>
  <si>
    <t>01/12/1897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</si>
</sst>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0000"/>
    <numFmt numFmtId="166" formatCode="0.00000"/>
    <numFmt numFmtId="167" formatCode="0.0000000000000000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20" fillId="0" borderId="0" xfId="0" applyFont="1" applyAlignment="1" applyProtection="1">
      <alignment horizontal="center" vertical="center" wrapText="1"/>
      <protection locked="0"/>
    </xf>
    <xf numFmtId="165" fontId="20" fillId="0" borderId="0" xfId="0" applyNumberFormat="1" applyFont="1" applyAlignment="1" applyProtection="1">
      <protection locked="0"/>
    </xf>
    <xf numFmtId="166" fontId="19" fillId="0" borderId="0" xfId="0" applyNumberFormat="1" applyFont="1" applyAlignment="1"/>
    <xf numFmtId="0" fontId="6" fillId="0" borderId="6" xfId="0" applyFont="1" applyBorder="1" applyAlignment="1"/>
    <xf numFmtId="167" fontId="20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ST Car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81-4FF0-87B4-45EF037E8B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-2.2697399945172947E-3</c:v>
                </c:pt>
                <c:pt idx="1">
                  <c:v>-1.0841199982678518E-3</c:v>
                </c:pt>
                <c:pt idx="2">
                  <c:v>6.1566200056404341E-3</c:v>
                </c:pt>
                <c:pt idx="3">
                  <c:v>-1.3987599959364161E-3</c:v>
                </c:pt>
                <c:pt idx="4">
                  <c:v>3.0124000477371737E-4</c:v>
                </c:pt>
                <c:pt idx="5">
                  <c:v>4.0124000224750489E-4</c:v>
                </c:pt>
                <c:pt idx="6">
                  <c:v>-5.3550000302493572E-4</c:v>
                </c:pt>
                <c:pt idx="7">
                  <c:v>-3.3550000080140308E-4</c:v>
                </c:pt>
                <c:pt idx="8">
                  <c:v>-3.3550000080140308E-4</c:v>
                </c:pt>
                <c:pt idx="9">
                  <c:v>-1.2674799945671111E-3</c:v>
                </c:pt>
                <c:pt idx="10">
                  <c:v>-1.2674799945671111E-3</c:v>
                </c:pt>
                <c:pt idx="11">
                  <c:v>-1.1674799970933236E-3</c:v>
                </c:pt>
                <c:pt idx="12">
                  <c:v>-3.1106000096770003E-4</c:v>
                </c:pt>
                <c:pt idx="13">
                  <c:v>-1.1105999874416739E-4</c:v>
                </c:pt>
                <c:pt idx="14">
                  <c:v>1.8894000095315278E-4</c:v>
                </c:pt>
                <c:pt idx="15">
                  <c:v>1.4948000170988962E-4</c:v>
                </c:pt>
                <c:pt idx="16">
                  <c:v>3.4948000393342227E-4</c:v>
                </c:pt>
                <c:pt idx="17">
                  <c:v>7.4948000110452995E-4</c:v>
                </c:pt>
                <c:pt idx="18">
                  <c:v>-3.0168499943101779E-3</c:v>
                </c:pt>
                <c:pt idx="19">
                  <c:v>2.18315000529401E-3</c:v>
                </c:pt>
                <c:pt idx="21">
                  <c:v>-4.1799939936026931E-6</c:v>
                </c:pt>
                <c:pt idx="22">
                  <c:v>1.9468399987090379E-3</c:v>
                </c:pt>
                <c:pt idx="23">
                  <c:v>9.2406000476330519E-4</c:v>
                </c:pt>
                <c:pt idx="24">
                  <c:v>1.0935445970972069E-3</c:v>
                </c:pt>
                <c:pt idx="25">
                  <c:v>1.268687003175728E-3</c:v>
                </c:pt>
                <c:pt idx="26">
                  <c:v>8.9721253607422113E-4</c:v>
                </c:pt>
                <c:pt idx="27">
                  <c:v>1.0223703939118423E-3</c:v>
                </c:pt>
                <c:pt idx="28">
                  <c:v>1.0717148834373802E-3</c:v>
                </c:pt>
                <c:pt idx="29">
                  <c:v>1.2468661443563178E-3</c:v>
                </c:pt>
                <c:pt idx="30">
                  <c:v>1.0126214328920469E-3</c:v>
                </c:pt>
                <c:pt idx="31">
                  <c:v>4.9777535605244339E-4</c:v>
                </c:pt>
                <c:pt idx="32">
                  <c:v>1.1162674418301322E-3</c:v>
                </c:pt>
                <c:pt idx="33">
                  <c:v>1.4714265853399411E-3</c:v>
                </c:pt>
                <c:pt idx="34">
                  <c:v>1.0211085682385601E-3</c:v>
                </c:pt>
                <c:pt idx="35">
                  <c:v>1.2662715307669714E-3</c:v>
                </c:pt>
                <c:pt idx="36">
                  <c:v>1.5464600073755719E-3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81-4FF0-87B4-45EF037E8B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81-4FF0-87B4-45EF037E8B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81-4FF0-87B4-45EF037E8B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81-4FF0-87B4-45EF037E8B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81-4FF0-87B4-45EF037E8B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81-4FF0-87B4-45EF037E8B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-1.0807072806389676E-3</c:v>
                </c:pt>
                <c:pt idx="1">
                  <c:v>-6.6987367238953313E-4</c:v>
                </c:pt>
                <c:pt idx="2">
                  <c:v>-4.5621560678819537E-4</c:v>
                </c:pt>
                <c:pt idx="3">
                  <c:v>1.9859007780874746E-4</c:v>
                </c:pt>
                <c:pt idx="4">
                  <c:v>1.9859007780874746E-4</c:v>
                </c:pt>
                <c:pt idx="5">
                  <c:v>1.9859007780874746E-4</c:v>
                </c:pt>
                <c:pt idx="6">
                  <c:v>2.0008848898631483E-4</c:v>
                </c:pt>
                <c:pt idx="7">
                  <c:v>2.0008848898631483E-4</c:v>
                </c:pt>
                <c:pt idx="8">
                  <c:v>2.0008848898631483E-4</c:v>
                </c:pt>
                <c:pt idx="9">
                  <c:v>2.0212479135582948E-4</c:v>
                </c:pt>
                <c:pt idx="10">
                  <c:v>2.0212479135582948E-4</c:v>
                </c:pt>
                <c:pt idx="11">
                  <c:v>2.0212479135582948E-4</c:v>
                </c:pt>
                <c:pt idx="12">
                  <c:v>2.1415050157579324E-4</c:v>
                </c:pt>
                <c:pt idx="13">
                  <c:v>2.1415050157579324E-4</c:v>
                </c:pt>
                <c:pt idx="14">
                  <c:v>2.1415050157579324E-4</c:v>
                </c:pt>
                <c:pt idx="15">
                  <c:v>2.1534154635796221E-4</c:v>
                </c:pt>
                <c:pt idx="16">
                  <c:v>2.1534154635796221E-4</c:v>
                </c:pt>
                <c:pt idx="17">
                  <c:v>2.1534154635796221E-4</c:v>
                </c:pt>
                <c:pt idx="18">
                  <c:v>2.1632127674329473E-4</c:v>
                </c:pt>
                <c:pt idx="19">
                  <c:v>2.1632127674329473E-4</c:v>
                </c:pt>
                <c:pt idx="20">
                  <c:v>5.4875724376641556E-4</c:v>
                </c:pt>
                <c:pt idx="21">
                  <c:v>5.7653548175054916E-4</c:v>
                </c:pt>
                <c:pt idx="22">
                  <c:v>5.7665074414882367E-4</c:v>
                </c:pt>
                <c:pt idx="23">
                  <c:v>8.2381174684859081E-4</c:v>
                </c:pt>
                <c:pt idx="24">
                  <c:v>8.3772007624037005E-4</c:v>
                </c:pt>
                <c:pt idx="25">
                  <c:v>8.3773928664008254E-4</c:v>
                </c:pt>
                <c:pt idx="26">
                  <c:v>8.3818112583346779E-4</c:v>
                </c:pt>
                <c:pt idx="27">
                  <c:v>8.3820033623318018E-4</c:v>
                </c:pt>
                <c:pt idx="28">
                  <c:v>8.3871901702541507E-4</c:v>
                </c:pt>
                <c:pt idx="29">
                  <c:v>8.3873822742512746E-4</c:v>
                </c:pt>
                <c:pt idx="30">
                  <c:v>8.3883427942368937E-4</c:v>
                </c:pt>
                <c:pt idx="31">
                  <c:v>8.3885348982340186E-4</c:v>
                </c:pt>
                <c:pt idx="32">
                  <c:v>8.3929532901678712E-4</c:v>
                </c:pt>
                <c:pt idx="33">
                  <c:v>8.393145394164995E-4</c:v>
                </c:pt>
                <c:pt idx="34">
                  <c:v>8.3987164100815916E-4</c:v>
                </c:pt>
                <c:pt idx="35">
                  <c:v>8.3989085140787154E-4</c:v>
                </c:pt>
                <c:pt idx="36">
                  <c:v>8.7030091415260438E-4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81-4FF0-87B4-45EF037E8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092488"/>
        <c:axId val="1"/>
      </c:scatterChart>
      <c:valAx>
        <c:axId val="764092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092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0</xdr:row>
      <xdr:rowOff>0</xdr:rowOff>
    </xdr:from>
    <xdr:to>
      <xdr:col>17</xdr:col>
      <xdr:colOff>9525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FD225F1-4E44-831C-6D85-6C79C3B3B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23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4.4257812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4.5703125" customWidth="1"/>
  </cols>
  <sheetData>
    <row r="1" spans="1:20" ht="20.25">
      <c r="A1" s="1" t="s">
        <v>41</v>
      </c>
      <c r="T1" s="45" t="s">
        <v>50</v>
      </c>
    </row>
    <row r="2" spans="1:20">
      <c r="A2" t="s">
        <v>23</v>
      </c>
      <c r="B2" s="34" t="s">
        <v>42</v>
      </c>
      <c r="C2" s="3"/>
      <c r="D2" s="3"/>
      <c r="T2" s="45" t="s">
        <v>51</v>
      </c>
    </row>
    <row r="3" spans="1:20" ht="13.5" thickBot="1">
      <c r="T3" s="47" t="s">
        <v>52</v>
      </c>
    </row>
    <row r="4" spans="1:20" ht="14.25" thickTop="1" thickBot="1">
      <c r="A4" s="5" t="s">
        <v>40</v>
      </c>
      <c r="C4" s="8">
        <v>52500.2</v>
      </c>
      <c r="D4" s="9">
        <v>0.90164966000000002</v>
      </c>
    </row>
    <row r="5" spans="1:20">
      <c r="C5" s="31" t="s">
        <v>38</v>
      </c>
    </row>
    <row r="6" spans="1:20">
      <c r="A6" s="5" t="s">
        <v>0</v>
      </c>
    </row>
    <row r="7" spans="1:20">
      <c r="A7" t="s">
        <v>1</v>
      </c>
      <c r="C7">
        <v>52500.2</v>
      </c>
    </row>
    <row r="8" spans="1:20">
      <c r="A8" t="s">
        <v>2</v>
      </c>
      <c r="C8">
        <v>0.90164966000000002</v>
      </c>
      <c r="D8" s="30"/>
    </row>
    <row r="9" spans="1:20">
      <c r="A9" s="11" t="s">
        <v>30</v>
      </c>
      <c r="B9" s="12"/>
      <c r="C9" s="13">
        <v>-9.5</v>
      </c>
      <c r="D9" s="12" t="s">
        <v>31</v>
      </c>
      <c r="E9" s="12"/>
    </row>
    <row r="10" spans="1:20" ht="13.5" thickBot="1">
      <c r="A10" s="12"/>
      <c r="B10" s="12"/>
      <c r="C10" s="4" t="s">
        <v>19</v>
      </c>
      <c r="D10" s="4" t="s">
        <v>20</v>
      </c>
      <c r="E10" s="12"/>
    </row>
    <row r="11" spans="1:20">
      <c r="A11" s="12" t="s">
        <v>14</v>
      </c>
      <c r="B11" s="12"/>
      <c r="C11" s="24">
        <f ca="1">INTERCEPT(INDIRECT($G$11):G992,INDIRECT($F$11):F992)</f>
        <v>5.4875724376641556E-4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20">
      <c r="A12" s="12" t="s">
        <v>15</v>
      </c>
      <c r="B12" s="12"/>
      <c r="C12" s="24">
        <f ca="1">SLOPE(INDIRECT($G$11):G992,INDIRECT($F$11):F992)</f>
        <v>3.8420799424804489E-8</v>
      </c>
      <c r="D12" s="3"/>
      <c r="E12" s="12"/>
    </row>
    <row r="13" spans="1:20">
      <c r="A13" s="12" t="s">
        <v>18</v>
      </c>
      <c r="B13" s="12"/>
      <c r="C13" s="3" t="s">
        <v>12</v>
      </c>
      <c r="D13" s="16" t="s">
        <v>47</v>
      </c>
      <c r="E13" s="13">
        <v>1</v>
      </c>
    </row>
    <row r="14" spans="1:20">
      <c r="A14" s="12"/>
      <c r="B14" s="12"/>
      <c r="C14" s="12"/>
      <c r="D14" s="16" t="s">
        <v>32</v>
      </c>
      <c r="E14" s="17">
        <f ca="1">NOW()+15018.5+$C$9/24</f>
        <v>60154.53609606481</v>
      </c>
    </row>
    <row r="15" spans="1:20">
      <c r="A15" s="14" t="s">
        <v>16</v>
      </c>
      <c r="B15" s="12"/>
      <c r="C15" s="15">
        <f ca="1">(C7+C11)+(C8+C12)*INT(MAX(F21:F3533))</f>
        <v>60046.106874840909</v>
      </c>
      <c r="D15" s="16" t="s">
        <v>48</v>
      </c>
      <c r="E15" s="17">
        <f ca="1">ROUND(2*(E14-$C$7)/$C$8,0)/2+E13</f>
        <v>8490.5</v>
      </c>
    </row>
    <row r="16" spans="1:20">
      <c r="A16" s="18" t="s">
        <v>3</v>
      </c>
      <c r="B16" s="12"/>
      <c r="C16" s="19">
        <f ca="1">+C8+C12</f>
        <v>0.90164969842079945</v>
      </c>
      <c r="D16" s="16" t="s">
        <v>33</v>
      </c>
      <c r="E16" s="26">
        <f ca="1">ROUND(2*(E14-$C$15)/$C$16,0)/2+E13</f>
        <v>121.5</v>
      </c>
    </row>
    <row r="17" spans="1:17" ht="13.5" thickBot="1">
      <c r="A17" s="16" t="s">
        <v>29</v>
      </c>
      <c r="B17" s="12"/>
      <c r="C17" s="12">
        <f>COUNT(C21:C2191)</f>
        <v>37</v>
      </c>
      <c r="D17" s="16" t="s">
        <v>34</v>
      </c>
      <c r="E17" s="20">
        <f ca="1">+$C$15+$C$16*E16-15018.5-$C$9/24</f>
        <v>45137.553146532373</v>
      </c>
    </row>
    <row r="18" spans="1:17" ht="14.25" thickTop="1" thickBot="1">
      <c r="A18" s="18" t="s">
        <v>4</v>
      </c>
      <c r="B18" s="12"/>
      <c r="C18" s="21">
        <f ca="1">+C15</f>
        <v>60046.106874840909</v>
      </c>
      <c r="D18" s="22">
        <f ca="1">+C16</f>
        <v>0.90164969842079945</v>
      </c>
      <c r="E18" s="23" t="s">
        <v>35</v>
      </c>
    </row>
    <row r="19" spans="1:17" ht="13.5" thickTop="1">
      <c r="A19" s="27" t="s">
        <v>36</v>
      </c>
      <c r="E19" s="28">
        <v>21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39</v>
      </c>
      <c r="I20" s="7" t="s">
        <v>28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ht="12" customHeight="1">
      <c r="A21" s="37" t="s">
        <v>44</v>
      </c>
      <c r="B21" s="38" t="s">
        <v>37</v>
      </c>
      <c r="C21" s="37">
        <v>14260.333999999999</v>
      </c>
      <c r="D21" s="37" t="s">
        <v>45</v>
      </c>
      <c r="E21">
        <f>+(C21-C$7)/C$8</f>
        <v>-42411.00251731919</v>
      </c>
      <c r="F21">
        <f>ROUND(2*E21,0)/2</f>
        <v>-42411</v>
      </c>
      <c r="G21">
        <f>+C21-(C$7+F21*C$8)</f>
        <v>-2.2697399945172947E-3</v>
      </c>
      <c r="I21">
        <f>+G21</f>
        <v>-2.2697399945172947E-3</v>
      </c>
      <c r="O21">
        <f ca="1">+C$11+C$12*$F21</f>
        <v>-1.0807072806389676E-3</v>
      </c>
      <c r="Q21" s="48" t="s">
        <v>53</v>
      </c>
    </row>
    <row r="22" spans="1:17" ht="12" customHeight="1">
      <c r="A22" s="37" t="s">
        <v>44</v>
      </c>
      <c r="B22" s="38" t="s">
        <v>37</v>
      </c>
      <c r="C22" s="37">
        <v>23901.674999999999</v>
      </c>
      <c r="D22" s="37" t="s">
        <v>45</v>
      </c>
      <c r="E22">
        <f>+(C22-C$7)/C$8</f>
        <v>-31718.001202373878</v>
      </c>
      <c r="F22">
        <f>ROUND(2*E22,0)/2</f>
        <v>-31718</v>
      </c>
      <c r="G22">
        <f>+C22-(C$7+F22*C$8)</f>
        <v>-1.0841199982678518E-3</v>
      </c>
      <c r="I22">
        <f>+G22</f>
        <v>-1.0841199982678518E-3</v>
      </c>
      <c r="O22">
        <f ca="1">+C$11+C$12*$F22</f>
        <v>-6.6987367238953313E-4</v>
      </c>
      <c r="Q22" s="2">
        <f>+C22-15018.5</f>
        <v>8883.1749999999993</v>
      </c>
    </row>
    <row r="23" spans="1:17" ht="12" customHeight="1">
      <c r="A23" s="37" t="s">
        <v>44</v>
      </c>
      <c r="B23" s="38" t="s">
        <v>37</v>
      </c>
      <c r="C23" s="37">
        <v>28915.756000000001</v>
      </c>
      <c r="D23" s="37" t="s">
        <v>45</v>
      </c>
      <c r="E23">
        <f>+(C23-C$7)/C$8</f>
        <v>-26156.993171826845</v>
      </c>
      <c r="F23">
        <f>ROUND(2*E23,0)/2</f>
        <v>-26157</v>
      </c>
      <c r="G23">
        <f>+C23-(C$7+F23*C$8)</f>
        <v>6.1566200056404341E-3</v>
      </c>
      <c r="I23">
        <f>+G23</f>
        <v>6.1566200056404341E-3</v>
      </c>
      <c r="O23">
        <f ca="1">+C$11+C$12*$F23</f>
        <v>-4.5621560678819537E-4</v>
      </c>
      <c r="Q23" s="2">
        <f>+C23-15018.5</f>
        <v>13897.256000000001</v>
      </c>
    </row>
    <row r="24" spans="1:17" ht="12" customHeight="1">
      <c r="A24" s="37" t="s">
        <v>44</v>
      </c>
      <c r="B24" s="38" t="s">
        <v>37</v>
      </c>
      <c r="C24" s="37">
        <v>44282.563600000001</v>
      </c>
      <c r="D24" s="37" t="s">
        <v>45</v>
      </c>
      <c r="E24">
        <f>+(C24-C$7)/C$8</f>
        <v>-9114.001551334246</v>
      </c>
      <c r="F24">
        <f>ROUND(2*E24,0)/2</f>
        <v>-9114</v>
      </c>
      <c r="G24">
        <f>+C24-(C$7+F24*C$8)</f>
        <v>-1.3987599959364161E-3</v>
      </c>
      <c r="I24">
        <f>+G24</f>
        <v>-1.3987599959364161E-3</v>
      </c>
      <c r="O24">
        <f ca="1">+C$11+C$12*$F24</f>
        <v>1.9859007780874746E-4</v>
      </c>
      <c r="Q24" s="2">
        <f>+C24-15018.5</f>
        <v>29264.063600000001</v>
      </c>
    </row>
    <row r="25" spans="1:17" ht="12" customHeight="1">
      <c r="A25" s="37" t="s">
        <v>44</v>
      </c>
      <c r="B25" s="38" t="s">
        <v>37</v>
      </c>
      <c r="C25" s="37">
        <v>44282.565300000002</v>
      </c>
      <c r="D25" s="37" t="s">
        <v>45</v>
      </c>
      <c r="E25">
        <f>+(C25-C$7)/C$8</f>
        <v>-9113.9996659012722</v>
      </c>
      <c r="F25">
        <f>ROUND(2*E25,0)/2</f>
        <v>-9114</v>
      </c>
      <c r="G25">
        <f>+C25-(C$7+F25*C$8)</f>
        <v>3.0124000477371737E-4</v>
      </c>
      <c r="I25">
        <f>+G25</f>
        <v>3.0124000477371737E-4</v>
      </c>
      <c r="O25">
        <f ca="1">+C$11+C$12*$F25</f>
        <v>1.9859007780874746E-4</v>
      </c>
      <c r="Q25" s="2">
        <f>+C25-15018.5</f>
        <v>29264.065300000002</v>
      </c>
    </row>
    <row r="26" spans="1:17" ht="12" customHeight="1">
      <c r="A26" s="37" t="s">
        <v>44</v>
      </c>
      <c r="B26" s="38" t="s">
        <v>37</v>
      </c>
      <c r="C26" s="37">
        <v>44282.565399999999</v>
      </c>
      <c r="D26" s="37" t="s">
        <v>45</v>
      </c>
      <c r="E26">
        <f>+(C26-C$7)/C$8</f>
        <v>-9113.999554993452</v>
      </c>
      <c r="F26">
        <f>ROUND(2*E26,0)/2</f>
        <v>-9114</v>
      </c>
      <c r="G26">
        <f>+C26-(C$7+F26*C$8)</f>
        <v>4.0124000224750489E-4</v>
      </c>
      <c r="I26">
        <f>+G26</f>
        <v>4.0124000224750489E-4</v>
      </c>
      <c r="O26">
        <f ca="1">+C$11+C$12*$F26</f>
        <v>1.9859007780874746E-4</v>
      </c>
      <c r="Q26" s="2">
        <f>+C26-15018.5</f>
        <v>29264.065399999999</v>
      </c>
    </row>
    <row r="27" spans="1:17" ht="12" customHeight="1">
      <c r="A27" s="37" t="s">
        <v>44</v>
      </c>
      <c r="B27" s="38" t="s">
        <v>37</v>
      </c>
      <c r="C27" s="37">
        <v>44317.728799999997</v>
      </c>
      <c r="D27" s="37" t="s">
        <v>45</v>
      </c>
      <c r="E27">
        <f>+(C27-C$7)/C$8</f>
        <v>-9075.0005939113871</v>
      </c>
      <c r="F27">
        <f>ROUND(2*E27,0)/2</f>
        <v>-9075</v>
      </c>
      <c r="G27">
        <f>+C27-(C$7+F27*C$8)</f>
        <v>-5.3550000302493572E-4</v>
      </c>
      <c r="I27">
        <f>+G27</f>
        <v>-5.3550000302493572E-4</v>
      </c>
      <c r="O27">
        <f ca="1">+C$11+C$12*$F27</f>
        <v>2.0008848898631483E-4</v>
      </c>
      <c r="Q27" s="2">
        <f>+C27-15018.5</f>
        <v>29299.228799999997</v>
      </c>
    </row>
    <row r="28" spans="1:17" ht="12" customHeight="1">
      <c r="A28" s="37" t="s">
        <v>44</v>
      </c>
      <c r="B28" s="38" t="s">
        <v>37</v>
      </c>
      <c r="C28" s="37">
        <v>44317.728999999999</v>
      </c>
      <c r="D28" s="37" t="s">
        <v>45</v>
      </c>
      <c r="E28">
        <f>+(C28-C$7)/C$8</f>
        <v>-9075.0003720957393</v>
      </c>
      <c r="F28">
        <f>ROUND(2*E28,0)/2</f>
        <v>-9075</v>
      </c>
      <c r="G28">
        <f>+C28-(C$7+F28*C$8)</f>
        <v>-3.3550000080140308E-4</v>
      </c>
      <c r="I28">
        <f>+G28</f>
        <v>-3.3550000080140308E-4</v>
      </c>
      <c r="O28">
        <f ca="1">+C$11+C$12*$F28</f>
        <v>2.0008848898631483E-4</v>
      </c>
      <c r="Q28" s="2">
        <f>+C28-15018.5</f>
        <v>29299.228999999999</v>
      </c>
    </row>
    <row r="29" spans="1:17" ht="12" customHeight="1">
      <c r="A29" s="37" t="s">
        <v>44</v>
      </c>
      <c r="B29" s="38" t="s">
        <v>37</v>
      </c>
      <c r="C29" s="37">
        <v>44317.728999999999</v>
      </c>
      <c r="D29" s="37" t="s">
        <v>45</v>
      </c>
      <c r="E29">
        <f>+(C29-C$7)/C$8</f>
        <v>-9075.0003720957393</v>
      </c>
      <c r="F29">
        <f>ROUND(2*E29,0)/2</f>
        <v>-9075</v>
      </c>
      <c r="G29">
        <f>+C29-(C$7+F29*C$8)</f>
        <v>-3.3550000080140308E-4</v>
      </c>
      <c r="I29">
        <f>+G29</f>
        <v>-3.3550000080140308E-4</v>
      </c>
      <c r="O29">
        <f ca="1">+C$11+C$12*$F29</f>
        <v>2.0008848898631483E-4</v>
      </c>
      <c r="Q29" s="2">
        <f>+C29-15018.5</f>
        <v>29299.228999999999</v>
      </c>
    </row>
    <row r="30" spans="1:17" ht="12" customHeight="1">
      <c r="A30" s="37" t="s">
        <v>44</v>
      </c>
      <c r="B30" s="38" t="s">
        <v>37</v>
      </c>
      <c r="C30" s="37">
        <v>44365.515500000001</v>
      </c>
      <c r="D30" s="37" t="s">
        <v>45</v>
      </c>
      <c r="E30">
        <f>+(C30-C$7)/C$8</f>
        <v>-9022.0014057344579</v>
      </c>
      <c r="F30">
        <f>ROUND(2*E30,0)/2</f>
        <v>-9022</v>
      </c>
      <c r="G30">
        <f>+C30-(C$7+F30*C$8)</f>
        <v>-1.2674799945671111E-3</v>
      </c>
      <c r="I30">
        <f>+G30</f>
        <v>-1.2674799945671111E-3</v>
      </c>
      <c r="O30">
        <f ca="1">+C$11+C$12*$F30</f>
        <v>2.0212479135582948E-4</v>
      </c>
      <c r="Q30" s="2">
        <f>+C30-15018.5</f>
        <v>29347.015500000001</v>
      </c>
    </row>
    <row r="31" spans="1:17" ht="12" customHeight="1">
      <c r="A31" s="37" t="s">
        <v>44</v>
      </c>
      <c r="B31" s="38" t="s">
        <v>37</v>
      </c>
      <c r="C31" s="37">
        <v>44365.515500000001</v>
      </c>
      <c r="D31" s="37" t="s">
        <v>45</v>
      </c>
      <c r="E31">
        <f>+(C31-C$7)/C$8</f>
        <v>-9022.0014057344579</v>
      </c>
      <c r="F31">
        <f>ROUND(2*E31,0)/2</f>
        <v>-9022</v>
      </c>
      <c r="G31">
        <f>+C31-(C$7+F31*C$8)</f>
        <v>-1.2674799945671111E-3</v>
      </c>
      <c r="I31">
        <f>+G31</f>
        <v>-1.2674799945671111E-3</v>
      </c>
      <c r="O31">
        <f ca="1">+C$11+C$12*$F31</f>
        <v>2.0212479135582948E-4</v>
      </c>
      <c r="Q31" s="2">
        <f>+C31-15018.5</f>
        <v>29347.015500000001</v>
      </c>
    </row>
    <row r="32" spans="1:17" ht="12" customHeight="1">
      <c r="A32" s="37" t="s">
        <v>44</v>
      </c>
      <c r="B32" s="38" t="s">
        <v>37</v>
      </c>
      <c r="C32" s="37">
        <v>44365.515599999999</v>
      </c>
      <c r="D32" s="37" t="s">
        <v>45</v>
      </c>
      <c r="E32">
        <f>+(C32-C$7)/C$8</f>
        <v>-9022.0012948266376</v>
      </c>
      <c r="F32">
        <f>ROUND(2*E32,0)/2</f>
        <v>-9022</v>
      </c>
      <c r="G32">
        <f>+C32-(C$7+F32*C$8)</f>
        <v>-1.1674799970933236E-3</v>
      </c>
      <c r="I32">
        <f>+G32</f>
        <v>-1.1674799970933236E-3</v>
      </c>
      <c r="O32">
        <f ca="1">+C$11+C$12*$F32</f>
        <v>2.0212479135582948E-4</v>
      </c>
      <c r="Q32" s="2">
        <f>+C32-15018.5</f>
        <v>29347.015599999999</v>
      </c>
    </row>
    <row r="33" spans="1:17" ht="12" customHeight="1">
      <c r="A33" s="37" t="s">
        <v>44</v>
      </c>
      <c r="B33" s="38" t="s">
        <v>37</v>
      </c>
      <c r="C33" s="37">
        <v>44647.732799999998</v>
      </c>
      <c r="D33" s="37" t="s">
        <v>45</v>
      </c>
      <c r="E33">
        <f>+(C33-C$7)/C$8</f>
        <v>-8709.0003449898704</v>
      </c>
      <c r="F33">
        <f>ROUND(2*E33,0)/2</f>
        <v>-8709</v>
      </c>
      <c r="G33">
        <f>+C33-(C$7+F33*C$8)</f>
        <v>-3.1106000096770003E-4</v>
      </c>
      <c r="I33">
        <f>+G33</f>
        <v>-3.1106000096770003E-4</v>
      </c>
      <c r="O33">
        <f ca="1">+C$11+C$12*$F33</f>
        <v>2.1415050157579324E-4</v>
      </c>
      <c r="Q33" s="2">
        <f>+C33-15018.5</f>
        <v>29629.232799999998</v>
      </c>
    </row>
    <row r="34" spans="1:17" ht="12" customHeight="1">
      <c r="A34" s="37" t="s">
        <v>44</v>
      </c>
      <c r="B34" s="38" t="s">
        <v>37</v>
      </c>
      <c r="C34" s="37">
        <v>44647.733</v>
      </c>
      <c r="D34" s="37" t="s">
        <v>45</v>
      </c>
      <c r="E34">
        <f>+(C34-C$7)/C$8</f>
        <v>-8709.0001231742226</v>
      </c>
      <c r="F34">
        <f>ROUND(2*E34,0)/2</f>
        <v>-8709</v>
      </c>
      <c r="G34">
        <f>+C34-(C$7+F34*C$8)</f>
        <v>-1.1105999874416739E-4</v>
      </c>
      <c r="I34">
        <f>+G34</f>
        <v>-1.1105999874416739E-4</v>
      </c>
      <c r="O34">
        <f ca="1">+C$11+C$12*$F34</f>
        <v>2.1415050157579324E-4</v>
      </c>
      <c r="Q34" s="2">
        <f>+C34-15018.5</f>
        <v>29629.233</v>
      </c>
    </row>
    <row r="35" spans="1:17" ht="12" customHeight="1">
      <c r="A35" s="37" t="s">
        <v>44</v>
      </c>
      <c r="B35" s="38" t="s">
        <v>37</v>
      </c>
      <c r="C35" s="37">
        <v>44647.7333</v>
      </c>
      <c r="D35" s="37" t="s">
        <v>45</v>
      </c>
      <c r="E35">
        <f>+(C35-C$7)/C$8</f>
        <v>-8708.9997904507582</v>
      </c>
      <c r="F35">
        <f>ROUND(2*E35,0)/2</f>
        <v>-8709</v>
      </c>
      <c r="G35">
        <f>+C35-(C$7+F35*C$8)</f>
        <v>1.8894000095315278E-4</v>
      </c>
      <c r="I35">
        <f>+G35</f>
        <v>1.8894000095315278E-4</v>
      </c>
      <c r="O35">
        <f ca="1">+C$11+C$12*$F35</f>
        <v>2.1415050157579324E-4</v>
      </c>
      <c r="Q35" s="2">
        <f>+C35-15018.5</f>
        <v>29629.2333</v>
      </c>
    </row>
    <row r="36" spans="1:17" ht="12" customHeight="1">
      <c r="A36" s="37" t="s">
        <v>44</v>
      </c>
      <c r="B36" s="38" t="s">
        <v>37</v>
      </c>
      <c r="C36" s="37">
        <v>44675.684399999998</v>
      </c>
      <c r="D36" s="37" t="s">
        <v>45</v>
      </c>
      <c r="E36">
        <f>+(C36-C$7)/C$8</f>
        <v>-8677.9998342149865</v>
      </c>
      <c r="F36">
        <f>ROUND(2*E36,0)/2</f>
        <v>-8678</v>
      </c>
      <c r="G36">
        <f>+C36-(C$7+F36*C$8)</f>
        <v>1.4948000170988962E-4</v>
      </c>
      <c r="I36">
        <f>+G36</f>
        <v>1.4948000170988962E-4</v>
      </c>
      <c r="O36">
        <f ca="1">+C$11+C$12*$F36</f>
        <v>2.1534154635796221E-4</v>
      </c>
      <c r="Q36" s="2">
        <f>+C36-15018.5</f>
        <v>29657.184399999998</v>
      </c>
    </row>
    <row r="37" spans="1:17" ht="12" customHeight="1">
      <c r="A37" s="37" t="s">
        <v>44</v>
      </c>
      <c r="B37" s="38" t="s">
        <v>37</v>
      </c>
      <c r="C37" s="37">
        <v>44675.684600000001</v>
      </c>
      <c r="D37" s="37" t="s">
        <v>45</v>
      </c>
      <c r="E37">
        <f>+(C37-C$7)/C$8</f>
        <v>-8677.9996123993405</v>
      </c>
      <c r="F37">
        <f>ROUND(2*E37,0)/2</f>
        <v>-8678</v>
      </c>
      <c r="G37">
        <f>+C37-(C$7+F37*C$8)</f>
        <v>3.4948000393342227E-4</v>
      </c>
      <c r="I37">
        <f>+G37</f>
        <v>3.4948000393342227E-4</v>
      </c>
      <c r="O37">
        <f ca="1">+C$11+C$12*$F37</f>
        <v>2.1534154635796221E-4</v>
      </c>
      <c r="Q37" s="2">
        <f>+C37-15018.5</f>
        <v>29657.184600000001</v>
      </c>
    </row>
    <row r="38" spans="1:17" ht="12" customHeight="1">
      <c r="A38" s="37" t="s">
        <v>44</v>
      </c>
      <c r="B38" s="38" t="s">
        <v>37</v>
      </c>
      <c r="C38" s="37">
        <v>44675.684999999998</v>
      </c>
      <c r="D38" s="37" t="s">
        <v>45</v>
      </c>
      <c r="E38">
        <f>+(C38-C$7)/C$8</f>
        <v>-8677.999168768054</v>
      </c>
      <c r="F38">
        <f>ROUND(2*E38,0)/2</f>
        <v>-8678</v>
      </c>
      <c r="G38">
        <f>+C38-(C$7+F38*C$8)</f>
        <v>7.4948000110452995E-4</v>
      </c>
      <c r="I38">
        <f>+G38</f>
        <v>7.4948000110452995E-4</v>
      </c>
      <c r="O38">
        <f ca="1">+C$11+C$12*$F38</f>
        <v>2.1534154635796221E-4</v>
      </c>
      <c r="Q38" s="2">
        <f>+C38-15018.5</f>
        <v>29657.184999999998</v>
      </c>
    </row>
    <row r="39" spans="1:17" ht="12" customHeight="1">
      <c r="A39" s="37" t="s">
        <v>44</v>
      </c>
      <c r="B39" s="38" t="s">
        <v>46</v>
      </c>
      <c r="C39" s="37">
        <v>44698.673300000002</v>
      </c>
      <c r="D39" s="37" t="s">
        <v>45</v>
      </c>
      <c r="E39">
        <f>+(C39-C$7)/C$8</f>
        <v>-8652.5033459226215</v>
      </c>
      <c r="F39">
        <f>ROUND(2*E39,0)/2</f>
        <v>-8652.5</v>
      </c>
      <c r="G39">
        <f>+C39-(C$7+F39*C$8)</f>
        <v>-3.0168499943101779E-3</v>
      </c>
      <c r="I39">
        <f>+G39</f>
        <v>-3.0168499943101779E-3</v>
      </c>
      <c r="O39">
        <f ca="1">+C$11+C$12*$F39</f>
        <v>2.1632127674329473E-4</v>
      </c>
      <c r="Q39" s="2">
        <f>+C39-15018.5</f>
        <v>29680.173300000002</v>
      </c>
    </row>
    <row r="40" spans="1:17" ht="12" customHeight="1">
      <c r="A40" s="37" t="s">
        <v>44</v>
      </c>
      <c r="B40" s="38" t="s">
        <v>46</v>
      </c>
      <c r="C40" s="37">
        <v>44698.678500000002</v>
      </c>
      <c r="D40" s="37" t="s">
        <v>45</v>
      </c>
      <c r="E40">
        <f>+(C40-C$7)/C$8</f>
        <v>-8652.4975787158783</v>
      </c>
      <c r="F40">
        <f>ROUND(2*E40,0)/2</f>
        <v>-8652.5</v>
      </c>
      <c r="G40">
        <f>+C40-(C$7+F40*C$8)</f>
        <v>2.18315000529401E-3</v>
      </c>
      <c r="I40">
        <f>+G40</f>
        <v>2.18315000529401E-3</v>
      </c>
      <c r="O40">
        <f ca="1">+C$11+C$12*$F40</f>
        <v>2.1632127674329473E-4</v>
      </c>
      <c r="Q40" s="2">
        <f>+C40-15018.5</f>
        <v>29680.178500000002</v>
      </c>
    </row>
    <row r="41" spans="1:17" ht="12" customHeight="1">
      <c r="A41" s="33" t="s">
        <v>39</v>
      </c>
      <c r="B41" s="32" t="s">
        <v>37</v>
      </c>
      <c r="C41" s="33">
        <v>52500.2</v>
      </c>
      <c r="D41" s="29"/>
      <c r="E41">
        <f>+(C41-C$7)/C$8</f>
        <v>0</v>
      </c>
      <c r="F41">
        <f>ROUND(2*E41,0)/2</f>
        <v>0</v>
      </c>
      <c r="G41">
        <f>+C41-(C$7+F41*C$8)</f>
        <v>0</v>
      </c>
      <c r="H41">
        <f>+G41</f>
        <v>0</v>
      </c>
      <c r="O41">
        <f ca="1">+C$11+C$12*$F41</f>
        <v>5.4875724376641556E-4</v>
      </c>
      <c r="Q41" s="2">
        <f>+C41-15018.5</f>
        <v>37481.699999999997</v>
      </c>
    </row>
    <row r="42" spans="1:17" ht="12" customHeight="1">
      <c r="A42" s="29" t="s">
        <v>43</v>
      </c>
      <c r="B42" s="35"/>
      <c r="C42" s="36">
        <v>53152.092700000001</v>
      </c>
      <c r="D42" s="36">
        <v>5.0000000000000001E-4</v>
      </c>
      <c r="E42">
        <f>+(C42-C$7)/C$8</f>
        <v>722.99999536405744</v>
      </c>
      <c r="F42">
        <f>ROUND(2*E42,0)/2</f>
        <v>723</v>
      </c>
      <c r="G42">
        <f>+C42-(C$7+F42*C$8)</f>
        <v>-4.1799939936026931E-6</v>
      </c>
      <c r="I42">
        <f>+G42</f>
        <v>-4.1799939936026931E-6</v>
      </c>
      <c r="O42">
        <f ca="1">+C$11+C$12*$F42</f>
        <v>5.7653548175054916E-4</v>
      </c>
      <c r="Q42" s="2">
        <f>+C42-15018.5</f>
        <v>38133.592700000001</v>
      </c>
    </row>
    <row r="43" spans="1:17" ht="12" customHeight="1">
      <c r="A43" s="29" t="s">
        <v>43</v>
      </c>
      <c r="B43" s="35"/>
      <c r="C43" s="36">
        <v>53154.799599999998</v>
      </c>
      <c r="D43" s="36">
        <v>2.9999999999999997E-4</v>
      </c>
      <c r="E43">
        <f>+(C43-C$7)/C$8</f>
        <v>726.00215919784341</v>
      </c>
      <c r="F43">
        <f>ROUND(2*E43,0)/2</f>
        <v>726</v>
      </c>
      <c r="G43">
        <f>+C43-(C$7+F43*C$8)</f>
        <v>1.9468399987090379E-3</v>
      </c>
      <c r="I43">
        <f>+G43</f>
        <v>1.9468399987090379E-3</v>
      </c>
      <c r="O43">
        <f ca="1">+C$11+C$12*$F43</f>
        <v>5.7665074414882367E-4</v>
      </c>
      <c r="Q43" s="2">
        <f>+C43-15018.5</f>
        <v>38136.299599999998</v>
      </c>
    </row>
    <row r="44" spans="1:17" ht="12" customHeight="1">
      <c r="A44" s="39" t="s">
        <v>49</v>
      </c>
      <c r="B44" s="40" t="s">
        <v>46</v>
      </c>
      <c r="C44" s="35">
        <v>58955.110840000001</v>
      </c>
      <c r="D44" s="35">
        <v>7.2000000000000005E-4</v>
      </c>
      <c r="E44">
        <f>+(C44-C$7)/C$8</f>
        <v>7159.0010248548242</v>
      </c>
      <c r="F44">
        <f>ROUND(2*E44,0)/2</f>
        <v>7159</v>
      </c>
      <c r="G44">
        <f>+C44-(C$7+F44*C$8)</f>
        <v>9.2406000476330519E-4</v>
      </c>
      <c r="I44">
        <f>+G44</f>
        <v>9.2406000476330519E-4</v>
      </c>
      <c r="O44">
        <f ca="1">+C$11+C$12*$F44</f>
        <v>8.2381174684859081E-4</v>
      </c>
      <c r="Q44" s="2">
        <f>+C44-15018.5</f>
        <v>43936.610840000001</v>
      </c>
    </row>
    <row r="45" spans="1:17" ht="12" customHeight="1">
      <c r="A45" s="41" t="s">
        <v>52</v>
      </c>
      <c r="B45" s="46" t="s">
        <v>37</v>
      </c>
      <c r="C45" s="41">
        <v>59281.508186404593</v>
      </c>
      <c r="D45" s="41">
        <v>2.1100000000000001E-4</v>
      </c>
      <c r="E45">
        <f>+(C45-C$7)/C$8</f>
        <v>7521.0012128264943</v>
      </c>
      <c r="F45">
        <f>ROUND(2*E45,0)/2</f>
        <v>7521</v>
      </c>
      <c r="G45">
        <f>+C45-(C$7+F45*C$8)</f>
        <v>1.0935445970972069E-3</v>
      </c>
      <c r="I45">
        <f>+G45</f>
        <v>1.0935445970972069E-3</v>
      </c>
      <c r="O45">
        <f ca="1">+C$11+C$12*$F45</f>
        <v>8.3772007624037005E-4</v>
      </c>
      <c r="Q45" s="2">
        <f>+C45-15018.5</f>
        <v>44263.008186404593</v>
      </c>
    </row>
    <row r="46" spans="1:17" ht="12" customHeight="1">
      <c r="A46" s="41" t="s">
        <v>52</v>
      </c>
      <c r="B46" s="46" t="s">
        <v>46</v>
      </c>
      <c r="C46" s="41">
        <v>59281.959186377004</v>
      </c>
      <c r="D46" s="41">
        <v>2.52E-4</v>
      </c>
      <c r="E46">
        <f>+(C46-C$7)/C$8</f>
        <v>7521.5014070731268</v>
      </c>
      <c r="F46">
        <f>ROUND(2*E46,0)/2</f>
        <v>7521.5</v>
      </c>
      <c r="G46">
        <f>+C46-(C$7+F46*C$8)</f>
        <v>1.268687003175728E-3</v>
      </c>
      <c r="I46">
        <f>+G46</f>
        <v>1.268687003175728E-3</v>
      </c>
      <c r="O46">
        <f ca="1">+C$11+C$12*$F46</f>
        <v>8.3773928664008254E-4</v>
      </c>
      <c r="Q46" s="2">
        <f>+C46-15018.5</f>
        <v>44263.459186377004</v>
      </c>
    </row>
    <row r="47" spans="1:17" ht="12" customHeight="1">
      <c r="A47" s="41" t="s">
        <v>52</v>
      </c>
      <c r="B47" s="46" t="s">
        <v>37</v>
      </c>
      <c r="C47" s="41">
        <v>59292.327785992529</v>
      </c>
      <c r="D47" s="41">
        <v>5.5699999999999999E-4</v>
      </c>
      <c r="E47">
        <f>+(C47-C$7)/C$8</f>
        <v>7533.0009950788781</v>
      </c>
      <c r="F47">
        <f>ROUND(2*E47,0)/2</f>
        <v>7533</v>
      </c>
      <c r="G47">
        <f>+C47-(C$7+F47*C$8)</f>
        <v>8.9721253607422113E-4</v>
      </c>
      <c r="I47">
        <f>+G47</f>
        <v>8.9721253607422113E-4</v>
      </c>
      <c r="O47">
        <f ca="1">+C$11+C$12*$F47</f>
        <v>8.3818112583346779E-4</v>
      </c>
      <c r="Q47" s="2">
        <f>+C47-15018.5</f>
        <v>44273.827785992529</v>
      </c>
    </row>
    <row r="48" spans="1:17" ht="12" customHeight="1">
      <c r="A48" s="41" t="s">
        <v>52</v>
      </c>
      <c r="B48" s="46" t="s">
        <v>46</v>
      </c>
      <c r="C48" s="41">
        <v>59292.778735980392</v>
      </c>
      <c r="D48" s="41">
        <v>3.2899999999999997E-4</v>
      </c>
      <c r="E48">
        <f>+(C48-C$7)/C$8</f>
        <v>7533.5011338887371</v>
      </c>
      <c r="F48">
        <f>ROUND(2*E48,0)/2</f>
        <v>7533.5</v>
      </c>
      <c r="G48">
        <f>+C48-(C$7+F48*C$8)</f>
        <v>1.0223703939118423E-3</v>
      </c>
      <c r="I48">
        <f>+G48</f>
        <v>1.0223703939118423E-3</v>
      </c>
      <c r="O48">
        <f ca="1">+C$11+C$12*$F48</f>
        <v>8.3820033623318018E-4</v>
      </c>
      <c r="Q48" s="2">
        <f>+C48-15018.5</f>
        <v>44274.278735980392</v>
      </c>
    </row>
    <row r="49" spans="1:17" ht="12" customHeight="1">
      <c r="A49" s="41" t="s">
        <v>52</v>
      </c>
      <c r="B49" s="46" t="s">
        <v>37</v>
      </c>
      <c r="C49" s="41">
        <v>59304.951055734884</v>
      </c>
      <c r="D49" s="41">
        <v>2.5999999999999998E-4</v>
      </c>
      <c r="E49">
        <f>+(C49-C$7)/C$8</f>
        <v>7547.001188615639</v>
      </c>
      <c r="F49">
        <f>ROUND(2*E49,0)/2</f>
        <v>7547</v>
      </c>
      <c r="G49">
        <f>+C49-(C$7+F49*C$8)</f>
        <v>1.0717148834373802E-3</v>
      </c>
      <c r="I49">
        <f>+G49</f>
        <v>1.0717148834373802E-3</v>
      </c>
      <c r="O49">
        <f ca="1">+C$11+C$12*$F49</f>
        <v>8.3871901702541507E-4</v>
      </c>
      <c r="Q49" s="2">
        <f>+C49-15018.5</f>
        <v>44286.451055734884</v>
      </c>
    </row>
    <row r="50" spans="1:17" ht="12" customHeight="1">
      <c r="A50" s="41" t="s">
        <v>52</v>
      </c>
      <c r="B50" s="46" t="s">
        <v>46</v>
      </c>
      <c r="C50" s="41">
        <v>59305.402055716142</v>
      </c>
      <c r="D50" s="41">
        <v>6.7699999999999998E-4</v>
      </c>
      <c r="E50">
        <f>+(C50-C$7)/C$8</f>
        <v>7547.5013828720848</v>
      </c>
      <c r="F50">
        <f>ROUND(2*E50,0)/2</f>
        <v>7547.5</v>
      </c>
      <c r="G50">
        <f>+C50-(C$7+F50*C$8)</f>
        <v>1.2468661443563178E-3</v>
      </c>
      <c r="I50">
        <f>+G50</f>
        <v>1.2468661443563178E-3</v>
      </c>
      <c r="O50">
        <f ca="1">+C$11+C$12*$F50</f>
        <v>8.3873822742512746E-4</v>
      </c>
      <c r="Q50" s="2">
        <f>+C50-15018.5</f>
        <v>44286.902055716142</v>
      </c>
    </row>
    <row r="51" spans="1:17" ht="12" customHeight="1">
      <c r="A51" s="41" t="s">
        <v>52</v>
      </c>
      <c r="B51" s="46" t="s">
        <v>37</v>
      </c>
      <c r="C51" s="41">
        <v>59307.655945621431</v>
      </c>
      <c r="D51" s="41">
        <v>4.2499999999999998E-4</v>
      </c>
      <c r="E51">
        <f>+(C51-C$7)/C$8</f>
        <v>7550.0011230763776</v>
      </c>
      <c r="F51">
        <f>ROUND(2*E51,0)/2</f>
        <v>7550</v>
      </c>
      <c r="G51">
        <f>+C51-(C$7+F51*C$8)</f>
        <v>1.0126214328920469E-3</v>
      </c>
      <c r="I51">
        <f>+G51</f>
        <v>1.0126214328920469E-3</v>
      </c>
      <c r="O51">
        <f ca="1">+C$11+C$12*$F51</f>
        <v>8.3883427942368937E-4</v>
      </c>
      <c r="Q51" s="2">
        <f>+C51-15018.5</f>
        <v>44289.155945621431</v>
      </c>
    </row>
    <row r="52" spans="1:17" ht="12" customHeight="1">
      <c r="A52" s="41" t="s">
        <v>52</v>
      </c>
      <c r="B52" s="46" t="s">
        <v>46</v>
      </c>
      <c r="C52" s="41">
        <v>59308.106255605351</v>
      </c>
      <c r="D52" s="41">
        <v>2.2800000000000001E-4</v>
      </c>
      <c r="E52">
        <f>+(C52-C$7)/C$8</f>
        <v>7550.5005520718032</v>
      </c>
      <c r="F52">
        <f>ROUND(2*E52,0)/2</f>
        <v>7550.5</v>
      </c>
      <c r="G52">
        <f>+C52-(C$7+F52*C$8)</f>
        <v>4.9777535605244339E-4</v>
      </c>
      <c r="I52">
        <f>+G52</f>
        <v>4.9777535605244339E-4</v>
      </c>
      <c r="O52">
        <f ca="1">+C$11+C$12*$F52</f>
        <v>8.3885348982340186E-4</v>
      </c>
      <c r="Q52" s="2">
        <f>+C52-15018.5</f>
        <v>44289.606255605351</v>
      </c>
    </row>
    <row r="53" spans="1:17" ht="12" customHeight="1">
      <c r="A53" s="41" t="s">
        <v>52</v>
      </c>
      <c r="B53" s="46" t="s">
        <v>37</v>
      </c>
      <c r="C53" s="41">
        <v>59318.475845187437</v>
      </c>
      <c r="D53" s="41">
        <v>3.8699999999999997E-4</v>
      </c>
      <c r="E53">
        <f>+(C53-C$7)/C$8</f>
        <v>7562.0012380279049</v>
      </c>
      <c r="F53">
        <f>ROUND(2*E53,0)/2</f>
        <v>7562</v>
      </c>
      <c r="G53">
        <f>+C53-(C$7+F53*C$8)</f>
        <v>1.1162674418301322E-3</v>
      </c>
      <c r="I53">
        <f>+G53</f>
        <v>1.1162674418301322E-3</v>
      </c>
      <c r="O53">
        <f ca="1">+C$11+C$12*$F53</f>
        <v>8.3929532901678712E-4</v>
      </c>
      <c r="Q53" s="2">
        <f>+C53-15018.5</f>
        <v>44299.975845187437</v>
      </c>
    </row>
    <row r="54" spans="1:17" ht="12" customHeight="1">
      <c r="A54" s="41" t="s">
        <v>52</v>
      </c>
      <c r="B54" s="46" t="s">
        <v>46</v>
      </c>
      <c r="C54" s="41">
        <v>59318.927025176585</v>
      </c>
      <c r="D54" s="41">
        <v>3.1000000000000001E-5</v>
      </c>
      <c r="E54">
        <f>+(C54-C$7)/C$8</f>
        <v>7562.5016319271808</v>
      </c>
      <c r="F54">
        <f>ROUND(2*E54,0)/2</f>
        <v>7562.5</v>
      </c>
      <c r="G54">
        <f>+C54-(C$7+F54*C$8)</f>
        <v>1.4714265853399411E-3</v>
      </c>
      <c r="I54">
        <f>+G54</f>
        <v>1.4714265853399411E-3</v>
      </c>
      <c r="O54">
        <f ca="1">+C$11+C$12*$F54</f>
        <v>8.393145394164995E-4</v>
      </c>
      <c r="Q54" s="2">
        <f>+C54-15018.5</f>
        <v>44300.427025176585</v>
      </c>
    </row>
    <row r="55" spans="1:17" ht="12" customHeight="1">
      <c r="A55" s="41" t="s">
        <v>52</v>
      </c>
      <c r="B55" s="46" t="s">
        <v>37</v>
      </c>
      <c r="C55" s="41">
        <v>59332.000494928565</v>
      </c>
      <c r="D55" s="41">
        <v>2.72E-4</v>
      </c>
      <c r="E55">
        <f>+(C55-C$7)/C$8</f>
        <v>7577.001132489273</v>
      </c>
      <c r="F55">
        <f>ROUND(2*E55,0)/2</f>
        <v>7577</v>
      </c>
      <c r="G55">
        <f>+C55-(C$7+F55*C$8)</f>
        <v>1.0211085682385601E-3</v>
      </c>
      <c r="I55">
        <f>+G55</f>
        <v>1.0211085682385601E-3</v>
      </c>
      <c r="O55">
        <f ca="1">+C$11+C$12*$F55</f>
        <v>8.3987164100815916E-4</v>
      </c>
      <c r="Q55" s="2">
        <f>+C55-15018.5</f>
        <v>44313.500494928565</v>
      </c>
    </row>
    <row r="56" spans="1:17" ht="12" customHeight="1">
      <c r="A56" s="41" t="s">
        <v>52</v>
      </c>
      <c r="B56" s="46" t="s">
        <v>46</v>
      </c>
      <c r="C56" s="41">
        <v>59332.451564921532</v>
      </c>
      <c r="D56" s="41">
        <v>1.64E-4</v>
      </c>
      <c r="E56">
        <f>+(C56-C$7)/C$8</f>
        <v>7577.5014043941801</v>
      </c>
      <c r="F56">
        <f>ROUND(2*E56,0)/2</f>
        <v>7577.5</v>
      </c>
      <c r="G56">
        <f>+C56-(C$7+F56*C$8)</f>
        <v>1.2662715307669714E-3</v>
      </c>
      <c r="I56">
        <f>+G56</f>
        <v>1.2662715307669714E-3</v>
      </c>
      <c r="O56">
        <f ca="1">+C$11+C$12*$F56</f>
        <v>8.3989085140787154E-4</v>
      </c>
      <c r="Q56" s="2">
        <f>+C56-15018.5</f>
        <v>44313.951564921532</v>
      </c>
    </row>
    <row r="57" spans="1:17" ht="12" customHeight="1">
      <c r="A57" s="41" t="s">
        <v>51</v>
      </c>
      <c r="B57" s="42" t="s">
        <v>37</v>
      </c>
      <c r="C57" s="43">
        <v>60046.107551000001</v>
      </c>
      <c r="D57" s="44">
        <v>1.0870000000000001E-3</v>
      </c>
      <c r="E57">
        <f>+(C57-C$7)/C$8</f>
        <v>8369.0017151451084</v>
      </c>
      <c r="F57">
        <f>ROUND(2*E57,0)/2</f>
        <v>8369</v>
      </c>
      <c r="G57">
        <f>+C57-(C$7+F57*C$8)</f>
        <v>1.5464600073755719E-3</v>
      </c>
      <c r="I57">
        <f>+G57</f>
        <v>1.5464600073755719E-3</v>
      </c>
      <c r="O57">
        <f ca="1">+C$11+C$12*$F57</f>
        <v>8.7030091415260438E-4</v>
      </c>
      <c r="Q57" s="2">
        <f>+C57-15018.5</f>
        <v>45027.607551000001</v>
      </c>
    </row>
    <row r="58" spans="1:17" ht="12" customHeight="1">
      <c r="C58" s="10"/>
      <c r="D58" s="10"/>
    </row>
    <row r="59" spans="1:17" ht="12" customHeight="1">
      <c r="C59" s="10"/>
      <c r="D59" s="10"/>
    </row>
    <row r="60" spans="1:17" ht="12" customHeight="1">
      <c r="C60" s="10"/>
      <c r="D60" s="10"/>
    </row>
    <row r="61" spans="1:17" ht="12" customHeight="1">
      <c r="C61" s="10"/>
      <c r="D61" s="10"/>
    </row>
    <row r="62" spans="1:17" ht="12" customHeight="1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sortState xmlns:xlrd2="http://schemas.microsoft.com/office/spreadsheetml/2017/richdata2" ref="A21:Q58">
    <sortCondition ref="C21:C5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2023-07-29T00:51:58Z</dcterms:modified>
</cp:coreProperties>
</file>