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A97906A-F3A0-4EA5-A9E1-909B6FAEB0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F41" i="1" s="1"/>
  <c r="G41" i="1" s="1"/>
  <c r="L41" i="1" s="1"/>
  <c r="Q41" i="1"/>
  <c r="E23" i="1"/>
  <c r="F23" i="1"/>
  <c r="G23" i="1" s="1"/>
  <c r="L23" i="1" s="1"/>
  <c r="Q23" i="1"/>
  <c r="E24" i="1"/>
  <c r="F24" i="1"/>
  <c r="G24" i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/>
  <c r="G29" i="1" s="1"/>
  <c r="L29" i="1" s="1"/>
  <c r="Q29" i="1"/>
  <c r="E30" i="1"/>
  <c r="F30" i="1"/>
  <c r="G30" i="1" s="1"/>
  <c r="L30" i="1" s="1"/>
  <c r="Q30" i="1"/>
  <c r="E31" i="1"/>
  <c r="F31" i="1"/>
  <c r="G31" i="1" s="1"/>
  <c r="L31" i="1" s="1"/>
  <c r="Q31" i="1"/>
  <c r="E32" i="1"/>
  <c r="F32" i="1"/>
  <c r="G32" i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/>
  <c r="G37" i="1" s="1"/>
  <c r="L37" i="1" s="1"/>
  <c r="Q37" i="1"/>
  <c r="E38" i="1"/>
  <c r="F38" i="1"/>
  <c r="G38" i="1" s="1"/>
  <c r="L38" i="1" s="1"/>
  <c r="Q38" i="1"/>
  <c r="E39" i="1"/>
  <c r="F39" i="1"/>
  <c r="G39" i="1" s="1"/>
  <c r="L39" i="1" s="1"/>
  <c r="Q39" i="1"/>
  <c r="E40" i="1"/>
  <c r="F40" i="1"/>
  <c r="G40" i="1"/>
  <c r="L40" i="1" s="1"/>
  <c r="Q40" i="1"/>
  <c r="E22" i="1"/>
  <c r="F22" i="1" s="1"/>
  <c r="G22" i="1" s="1"/>
  <c r="K22" i="1" s="1"/>
  <c r="Q22" i="1"/>
  <c r="D9" i="1"/>
  <c r="E21" i="1"/>
  <c r="F21" i="1"/>
  <c r="G21" i="1" s="1"/>
  <c r="I21" i="1" s="1"/>
  <c r="E9" i="1"/>
  <c r="F16" i="1"/>
  <c r="C17" i="1"/>
  <c r="Q21" i="1"/>
  <c r="C12" i="1"/>
  <c r="C11" i="1"/>
  <c r="O41" i="1" l="1"/>
  <c r="O30" i="1"/>
  <c r="O33" i="1"/>
  <c r="O39" i="1"/>
  <c r="O34" i="1"/>
  <c r="O37" i="1"/>
  <c r="O28" i="1"/>
  <c r="O31" i="1"/>
  <c r="O27" i="1"/>
  <c r="O25" i="1"/>
  <c r="O40" i="1"/>
  <c r="O35" i="1"/>
  <c r="O36" i="1"/>
  <c r="O23" i="1"/>
  <c r="O26" i="1"/>
  <c r="O38" i="1"/>
  <c r="O24" i="1"/>
  <c r="O22" i="1"/>
  <c r="C15" i="1"/>
  <c r="F18" i="1" s="1"/>
  <c r="O32" i="1"/>
  <c r="O21" i="1"/>
  <c r="O29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<sst xmlns="http://schemas.openxmlformats.org/spreadsheetml/2006/main" count="97" uniqueCount="55">
  <si>
    <t>OEJV 0198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</si>
  <si>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</si>
  <si>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</si>
  <si>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</si>
  <si>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</si>
  <si>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</si>
  <si>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</si>
  <si>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</si>
  <si>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</si>
  <si>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</si>
  <si>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</si>
  <si>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</si>
  <si>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</si>
  <si>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</si>
  <si>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</si>
  <si>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</si>
  <si>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</si>
  <si>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</si>
  <si>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</si>
  <si>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</si>
  <si>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</si>
  <si>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</si>
  <si>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</si>
  <si>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</si>
  <si>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</si>
  <si>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</si>
  <si>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</si>
  <si>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</si>
  <si>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</si>
  <si>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</si>
  <si>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</si>
  <si>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</si>
  <si>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</si>
  <si>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</si>
  <si>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</si>
  <si>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</si>
  <si>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</si>
  <si>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</si>
  <si>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</si>
  <si>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</si>
  <si>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</si>
  <si>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</si>
  <si>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V0462 Car</t>
  </si>
  <si>
    <t>G8570-0695</t>
  </si>
  <si>
    <t>EB</t>
  </si>
  <si>
    <t>pr_0</t>
  </si>
  <si>
    <t>B3Vn...</t>
  </si>
  <si>
    <t>V0462 Car / GSC 8570-0695</t>
  </si>
  <si>
    <t>as of 2019-07-04</t>
  </si>
  <si>
    <t>GCVS</t>
  </si>
  <si>
    <t>TESS/RAA/BAJ</t>
  </si>
  <si>
    <t>II</t>
  </si>
  <si>
    <t>TESS</t>
  </si>
  <si>
    <t>BMGA</t>
  </si>
  <si>
    <t>VSS SEB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</si>
</sst>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00000"/>
    <numFmt numFmtId="166" formatCode="0.00000000"/>
    <numFmt numFmtId="167" formatCode="0.00000"/>
  </numFmts>
  <fonts count="3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 Unicode MS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6" fillId="24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7" fillId="25" borderId="5" xfId="0" applyFont="1" applyFill="1" applyBorder="1" applyAlignment="1">
      <alignment vertical="center"/>
    </xf>
    <xf numFmtId="0" fontId="19" fillId="0" borderId="11" xfId="0" applyFont="1" applyBorder="1" applyAlignment="1"/>
    <xf numFmtId="0" fontId="0" fillId="0" borderId="12" xfId="0" applyBorder="1" applyAlignment="1">
      <alignment horizontal="center"/>
    </xf>
    <xf numFmtId="0" fontId="20" fillId="0" borderId="0" xfId="0" applyFont="1" applyAlignment="1"/>
    <xf numFmtId="0" fontId="18" fillId="0" borderId="0" xfId="41" applyFont="1" applyAlignment="1">
      <alignment horizontal="left"/>
    </xf>
    <xf numFmtId="0" fontId="18" fillId="0" borderId="0" xfId="41" applyFont="1" applyAlignment="1">
      <alignment horizontal="center"/>
    </xf>
    <xf numFmtId="0" fontId="35" fillId="0" borderId="0" xfId="0" applyFont="1" applyAlignment="1"/>
    <xf numFmtId="0" fontId="36" fillId="0" borderId="0" xfId="0" applyFont="1" applyAlignment="1" applyProtection="1">
      <alignment horizontal="center" vertical="center" wrapText="1"/>
      <protection locked="0"/>
    </xf>
    <xf numFmtId="165" fontId="36" fillId="0" borderId="0" xfId="0" applyNumberFormat="1" applyFont="1" applyAlignment="1" applyProtection="1">
      <alignment vertical="center" wrapText="1"/>
      <protection locked="0"/>
    </xf>
    <xf numFmtId="166" fontId="35" fillId="0" borderId="0" xfId="0" applyNumberFormat="1" applyFont="1" applyAlignment="1"/>
    <xf numFmtId="0" fontId="6" fillId="0" borderId="13" xfId="0" applyFont="1" applyBorder="1" applyAlignment="1"/>
    <xf numFmtId="0" fontId="35" fillId="0" borderId="13" xfId="0" applyFont="1" applyBorder="1" applyAlignment="1"/>
    <xf numFmtId="166" fontId="36" fillId="0" borderId="0" xfId="0" applyNumberFormat="1" applyFont="1" applyAlignment="1" applyProtection="1">
      <protection locked="0"/>
    </xf>
    <xf numFmtId="167" fontId="35" fillId="0" borderId="0" xfId="0" applyNumberFormat="1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V0462 Car - O-C Diagr.</a:t>
            </a:r>
          </a:p>
        </c:rich>
      </c:tx>
      <c:layout>
        <c:manualLayout>
          <c:xMode val="edge"/>
          <c:yMode val="edge"/>
          <c:x val="0.36992481203007521"/>
          <c:y val="3.52942616866769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117667333506626"/>
          <c:w val="0.82556390977443606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87-4ECB-9977-D51A488DB3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87-4ECB-9977-D51A488DB3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87-4ECB-9977-D51A488DB3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9.5910000003641471E-2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87-4ECB-9977-D51A488DB3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2">
                  <c:v>-4.5154444240324665E-2</c:v>
                </c:pt>
                <c:pt idx="3">
                  <c:v>-4.7756302657944616E-2</c:v>
                </c:pt>
                <c:pt idx="4">
                  <c:v>-4.5644105979590677E-2</c:v>
                </c:pt>
                <c:pt idx="5">
                  <c:v>-4.5074797992128879E-2</c:v>
                </c:pt>
                <c:pt idx="6">
                  <c:v>-4.5950478917802684E-2</c:v>
                </c:pt>
                <c:pt idx="7">
                  <c:v>-4.4979518046602607E-2</c:v>
                </c:pt>
                <c:pt idx="8">
                  <c:v>-4.6379062143387273E-2</c:v>
                </c:pt>
                <c:pt idx="9">
                  <c:v>-4.5179008957347833E-2</c:v>
                </c:pt>
                <c:pt idx="10">
                  <c:v>-4.5809375566022936E-2</c:v>
                </c:pt>
                <c:pt idx="11">
                  <c:v>-4.6598194807302207E-2</c:v>
                </c:pt>
                <c:pt idx="12">
                  <c:v>-4.6857236804498825E-2</c:v>
                </c:pt>
                <c:pt idx="13">
                  <c:v>-4.5328007188800257E-2</c:v>
                </c:pt>
                <c:pt idx="14">
                  <c:v>-4.6024347328057047E-2</c:v>
                </c:pt>
                <c:pt idx="15">
                  <c:v>-4.6913110512832645E-2</c:v>
                </c:pt>
                <c:pt idx="16">
                  <c:v>-4.6890220932255033E-2</c:v>
                </c:pt>
                <c:pt idx="17">
                  <c:v>-4.6999923004477751E-2</c:v>
                </c:pt>
                <c:pt idx="18">
                  <c:v>-4.643393203150481E-2</c:v>
                </c:pt>
                <c:pt idx="19">
                  <c:v>-4.7040030432981439E-2</c:v>
                </c:pt>
                <c:pt idx="20">
                  <c:v>8.3180001747678034E-3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87-4ECB-9977-D51A488DB3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87-4ECB-9977-D51A488DB3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1.477E-3</c:v>
                  </c:pt>
                  <c:pt idx="3">
                    <c:v>1.74E-3</c:v>
                  </c:pt>
                  <c:pt idx="4">
                    <c:v>1.3129999999999999E-3</c:v>
                  </c:pt>
                  <c:pt idx="5">
                    <c:v>1.39E-3</c:v>
                  </c:pt>
                  <c:pt idx="6">
                    <c:v>1.462E-3</c:v>
                  </c:pt>
                  <c:pt idx="7">
                    <c:v>1.4779999999999999E-3</c:v>
                  </c:pt>
                  <c:pt idx="8">
                    <c:v>1.823E-3</c:v>
                  </c:pt>
                  <c:pt idx="9">
                    <c:v>2.176E-3</c:v>
                  </c:pt>
                  <c:pt idx="10">
                    <c:v>1.3439999999999999E-3</c:v>
                  </c:pt>
                  <c:pt idx="11">
                    <c:v>1.591E-3</c:v>
                  </c:pt>
                  <c:pt idx="12">
                    <c:v>1.6299999999999999E-3</c:v>
                  </c:pt>
                  <c:pt idx="13">
                    <c:v>1.8600000000000001E-3</c:v>
                  </c:pt>
                  <c:pt idx="14">
                    <c:v>1.5939999999999999E-3</c:v>
                  </c:pt>
                  <c:pt idx="15">
                    <c:v>1.451E-3</c:v>
                  </c:pt>
                  <c:pt idx="16">
                    <c:v>1.4159999999999999E-3</c:v>
                  </c:pt>
                  <c:pt idx="17">
                    <c:v>1.343E-3</c:v>
                  </c:pt>
                  <c:pt idx="18">
                    <c:v>1.3879999999999999E-3</c:v>
                  </c:pt>
                  <c:pt idx="19">
                    <c:v>1.3389999999999999E-3</c:v>
                  </c:pt>
                  <c:pt idx="20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87-4ECB-9977-D51A488DB3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-3.0308201922890424E-3</c:v>
                </c:pt>
                <c:pt idx="1">
                  <c:v>-3.4884881801020985E-2</c:v>
                </c:pt>
                <c:pt idx="2">
                  <c:v>-3.5873393467601142E-2</c:v>
                </c:pt>
                <c:pt idx="3">
                  <c:v>-3.5875210584635296E-2</c:v>
                </c:pt>
                <c:pt idx="4">
                  <c:v>-3.5902467340147619E-2</c:v>
                </c:pt>
                <c:pt idx="5">
                  <c:v>-3.5904284457181773E-2</c:v>
                </c:pt>
                <c:pt idx="6">
                  <c:v>-3.5946078148967331E-2</c:v>
                </c:pt>
                <c:pt idx="7">
                  <c:v>-3.5947895266001485E-2</c:v>
                </c:pt>
                <c:pt idx="8">
                  <c:v>-3.5956980851172257E-2</c:v>
                </c:pt>
                <c:pt idx="9">
                  <c:v>-3.5958797968206412E-2</c:v>
                </c:pt>
                <c:pt idx="10">
                  <c:v>-3.5989688957787043E-2</c:v>
                </c:pt>
                <c:pt idx="11">
                  <c:v>-3.5991506074821197E-2</c:v>
                </c:pt>
                <c:pt idx="12">
                  <c:v>-3.6033299766606755E-2</c:v>
                </c:pt>
                <c:pt idx="13">
                  <c:v>-3.6035116883640909E-2</c:v>
                </c:pt>
                <c:pt idx="14">
                  <c:v>-3.6044202468811681E-2</c:v>
                </c:pt>
                <c:pt idx="15">
                  <c:v>-3.6046019585845836E-2</c:v>
                </c:pt>
                <c:pt idx="16">
                  <c:v>-3.6076910575426467E-2</c:v>
                </c:pt>
                <c:pt idx="17">
                  <c:v>-3.6078727692460622E-2</c:v>
                </c:pt>
                <c:pt idx="18">
                  <c:v>-3.611688715017787E-2</c:v>
                </c:pt>
                <c:pt idx="19">
                  <c:v>-3.6118704267212025E-2</c:v>
                </c:pt>
                <c:pt idx="20">
                  <c:v>-4.0972223865439236E-2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87-4ECB-9977-D51A488DB3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8765</c:v>
                </c:pt>
                <c:pt idx="2">
                  <c:v>9037</c:v>
                </c:pt>
                <c:pt idx="3">
                  <c:v>9037.5</c:v>
                </c:pt>
                <c:pt idx="4">
                  <c:v>9045</c:v>
                </c:pt>
                <c:pt idx="5">
                  <c:v>9045.5</c:v>
                </c:pt>
                <c:pt idx="6">
                  <c:v>9057</c:v>
                </c:pt>
                <c:pt idx="7">
                  <c:v>9057.5</c:v>
                </c:pt>
                <c:pt idx="8">
                  <c:v>9060</c:v>
                </c:pt>
                <c:pt idx="9">
                  <c:v>9060.5</c:v>
                </c:pt>
                <c:pt idx="10">
                  <c:v>9069</c:v>
                </c:pt>
                <c:pt idx="11">
                  <c:v>9069.5</c:v>
                </c:pt>
                <c:pt idx="12">
                  <c:v>9081</c:v>
                </c:pt>
                <c:pt idx="13">
                  <c:v>9081.5</c:v>
                </c:pt>
                <c:pt idx="14">
                  <c:v>9084</c:v>
                </c:pt>
                <c:pt idx="15">
                  <c:v>9084.5</c:v>
                </c:pt>
                <c:pt idx="16">
                  <c:v>9093</c:v>
                </c:pt>
                <c:pt idx="17">
                  <c:v>9093.5</c:v>
                </c:pt>
                <c:pt idx="18">
                  <c:v>9104</c:v>
                </c:pt>
                <c:pt idx="19">
                  <c:v>9104.5</c:v>
                </c:pt>
                <c:pt idx="20">
                  <c:v>10440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87-4ECB-9977-D51A488DB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764152"/>
        <c:axId val="1"/>
      </c:scatterChart>
      <c:valAx>
        <c:axId val="531764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118974924052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145466510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764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5306811138404"/>
          <c:w val="0.7142857142857143"/>
          <c:h val="5.88235654216692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56635D8-25D5-1262-8762-BBA030EDA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3" ySplit="21" topLeftCell="N32" activePane="bottomRight" state="frozen"/>
      <selection pane="topRight" activeCell="N1" sqref="N1"/>
      <selection pane="bottomLeft" activeCell="A22" sqref="A22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4.85546875" customWidth="1"/>
    <col min="3" max="3" width="18.5703125" customWidth="1"/>
    <col min="4" max="4" width="13.285156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2" max="22" width="15.7109375" customWidth="1"/>
  </cols>
  <sheetData>
    <row r="1" spans="1:22" ht="20.25">
      <c r="A1" s="1" t="s">
        <v>47</v>
      </c>
      <c r="F1" s="31" t="s">
        <v>42</v>
      </c>
      <c r="G1" s="32">
        <v>2013</v>
      </c>
      <c r="H1" s="33"/>
      <c r="I1" s="34" t="s">
        <v>43</v>
      </c>
      <c r="J1" s="35" t="s">
        <v>42</v>
      </c>
      <c r="K1" s="36">
        <v>8.0215499999999995</v>
      </c>
      <c r="L1" s="37">
        <v>-55.322600000000001</v>
      </c>
      <c r="M1" s="38">
        <v>48500.546999999999</v>
      </c>
      <c r="N1" s="38">
        <v>1.1056859999999999</v>
      </c>
      <c r="O1" s="39" t="s">
        <v>44</v>
      </c>
      <c r="P1" s="37">
        <v>6.68</v>
      </c>
      <c r="Q1" s="37">
        <v>6.84</v>
      </c>
      <c r="R1" s="40" t="s">
        <v>45</v>
      </c>
      <c r="S1" s="39" t="s">
        <v>46</v>
      </c>
      <c r="V1" s="50" t="s">
        <v>54</v>
      </c>
    </row>
    <row r="2" spans="1:22" ht="15">
      <c r="A2" t="s">
        <v>25</v>
      </c>
      <c r="B2" t="s">
        <v>44</v>
      </c>
      <c r="C2" s="28"/>
      <c r="D2" s="3"/>
      <c r="V2" s="51" t="s">
        <v>50</v>
      </c>
    </row>
    <row r="3" spans="1:22" ht="13.5" thickBot="1">
      <c r="V3" s="50" t="s">
        <v>53</v>
      </c>
    </row>
    <row r="4" spans="1:22" ht="13.5" thickBot="1">
      <c r="A4" s="5" t="s">
        <v>2</v>
      </c>
      <c r="C4" s="41">
        <v>48500.546999999999</v>
      </c>
      <c r="D4" s="42">
        <v>1.1056859999999999</v>
      </c>
      <c r="E4" s="43" t="s">
        <v>48</v>
      </c>
    </row>
    <row r="5" spans="1:22">
      <c r="A5" s="9" t="s">
        <v>29</v>
      </c>
      <c r="B5" s="10"/>
      <c r="C5" s="11">
        <v>-9.5</v>
      </c>
      <c r="D5" s="10" t="s">
        <v>30</v>
      </c>
      <c r="E5" s="10"/>
    </row>
    <row r="6" spans="1:22">
      <c r="A6" s="5" t="s">
        <v>3</v>
      </c>
    </row>
    <row r="7" spans="1:22">
      <c r="A7" t="s">
        <v>4</v>
      </c>
      <c r="C7" s="8">
        <v>48500.546999999999</v>
      </c>
      <c r="D7" s="27" t="s">
        <v>49</v>
      </c>
    </row>
    <row r="8" spans="1:22">
      <c r="A8" t="s">
        <v>5</v>
      </c>
      <c r="C8" s="8">
        <v>1.1056859999999999</v>
      </c>
      <c r="D8" s="27" t="s">
        <v>49</v>
      </c>
    </row>
    <row r="9" spans="1:22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2" ht="13.5" thickBot="1">
      <c r="A10" s="10"/>
      <c r="B10" s="10"/>
      <c r="C10" s="4" t="s">
        <v>21</v>
      </c>
      <c r="D10" s="4" t="s">
        <v>22</v>
      </c>
      <c r="E10" s="10"/>
    </row>
    <row r="11" spans="1:22">
      <c r="A11" s="10" t="s">
        <v>17</v>
      </c>
      <c r="B11" s="10"/>
      <c r="C11" s="21">
        <f ca="1">INTERCEPT(INDIRECT($E$9):G992,INDIRECT($D$9):F992)</f>
        <v>-3.0308201922890424E-3</v>
      </c>
      <c r="D11" s="3"/>
      <c r="E11" s="10"/>
    </row>
    <row r="12" spans="1:22">
      <c r="A12" s="10" t="s">
        <v>18</v>
      </c>
      <c r="B12" s="10"/>
      <c r="C12" s="21">
        <f ca="1">SLOPE(INDIRECT($E$9):G992,INDIRECT($D$9):F992)</f>
        <v>-3.6342340683094057E-6</v>
      </c>
      <c r="D12" s="3"/>
      <c r="E12" s="10"/>
    </row>
    <row r="13" spans="1:22">
      <c r="A13" s="10" t="s">
        <v>20</v>
      </c>
      <c r="B13" s="10"/>
      <c r="C13" s="3" t="s">
        <v>15</v>
      </c>
    </row>
    <row r="14" spans="1:22">
      <c r="A14" s="10"/>
      <c r="B14" s="10"/>
      <c r="C14" s="10"/>
    </row>
    <row r="15" spans="1:22">
      <c r="A15" s="12" t="s">
        <v>19</v>
      </c>
      <c r="B15" s="10"/>
      <c r="C15" s="13">
        <f ca="1">(C7+C11)+(C8+C12)*INT(MAX(F21:F3533))</f>
        <v>60043.867867776135</v>
      </c>
      <c r="E15" s="14" t="s">
        <v>35</v>
      </c>
      <c r="F15" s="29">
        <v>1</v>
      </c>
    </row>
    <row r="16" spans="1:22">
      <c r="A16" s="16" t="s">
        <v>6</v>
      </c>
      <c r="B16" s="10"/>
      <c r="C16" s="17">
        <f ca="1">+C8+C12</f>
        <v>1.1056823657659316</v>
      </c>
      <c r="E16" s="14" t="s">
        <v>31</v>
      </c>
      <c r="F16" s="30">
        <f ca="1">NOW()+15018.5+$C$5/24</f>
        <v>60068.774683217591</v>
      </c>
    </row>
    <row r="17" spans="1:21" ht="13.5" thickBot="1">
      <c r="A17" s="14" t="s">
        <v>28</v>
      </c>
      <c r="B17" s="10"/>
      <c r="C17" s="10">
        <f>COUNT(C21:C2191)</f>
        <v>21</v>
      </c>
      <c r="E17" s="14" t="s">
        <v>36</v>
      </c>
      <c r="F17" s="15">
        <f ca="1">ROUND(2*(F16-$C$7)/$C$8,0)/2+F15</f>
        <v>10463.5</v>
      </c>
    </row>
    <row r="18" spans="1:21" ht="14.25" thickTop="1" thickBot="1">
      <c r="A18" s="16" t="s">
        <v>7</v>
      </c>
      <c r="B18" s="10"/>
      <c r="C18" s="19">
        <f ca="1">+C15</f>
        <v>60043.867867776135</v>
      </c>
      <c r="D18" s="20">
        <f ca="1">+C16</f>
        <v>1.1056823657659316</v>
      </c>
      <c r="E18" s="14" t="s">
        <v>37</v>
      </c>
      <c r="F18" s="23">
        <f ca="1">ROUND(2*(F16-$C$15)/$C$16,0)/2+F15</f>
        <v>23.5</v>
      </c>
    </row>
    <row r="19" spans="1:21" ht="13.5" thickTop="1">
      <c r="E19" s="14" t="s">
        <v>32</v>
      </c>
      <c r="F19" s="18">
        <f ca="1">+$C$15+$C$16*F18-15018.5-$C$5/24</f>
        <v>45051.74723670497</v>
      </c>
    </row>
    <row r="20" spans="1:21" ht="13.5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52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U20" s="26" t="s">
        <v>34</v>
      </c>
    </row>
    <row r="21" spans="1:21">
      <c r="A21" t="s">
        <v>49</v>
      </c>
      <c r="C21" s="8">
        <v>48500.546999999999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-3.0308201922890424E-3</v>
      </c>
      <c r="Q21" s="2">
        <f>+C21-15018.5</f>
        <v>33482.046999999999</v>
      </c>
    </row>
    <row r="22" spans="1:21">
      <c r="A22" s="44" t="s">
        <v>0</v>
      </c>
      <c r="B22" s="45" t="s">
        <v>1</v>
      </c>
      <c r="C22" s="44">
        <v>58191.9807</v>
      </c>
      <c r="D22" s="44">
        <v>4.1999999999999997E-3</v>
      </c>
      <c r="E22">
        <f>+(C22-C$7)/C$8</f>
        <v>8765.0867425290744</v>
      </c>
      <c r="F22">
        <f>ROUND(2*E22,0)/2</f>
        <v>8765</v>
      </c>
      <c r="G22">
        <f>+C22-(C$7+F22*C$8)</f>
        <v>9.5910000003641471E-2</v>
      </c>
      <c r="K22">
        <f>+G22</f>
        <v>9.5910000003641471E-2</v>
      </c>
      <c r="O22">
        <f ca="1">+C$11+C$12*$F22</f>
        <v>-3.4884881801020985E-2</v>
      </c>
      <c r="Q22" s="2">
        <f>+C22-15018.5</f>
        <v>43173.4807</v>
      </c>
    </row>
    <row r="23" spans="1:21" ht="15">
      <c r="A23" s="46" t="s">
        <v>50</v>
      </c>
      <c r="B23" s="47" t="s">
        <v>1</v>
      </c>
      <c r="C23" s="48">
        <v>58492.586227555759</v>
      </c>
      <c r="D23" s="49">
        <v>1.477E-3</v>
      </c>
      <c r="E23">
        <f t="shared" ref="E23:E40" si="0">+(C23-C$7)/C$8</f>
        <v>9036.9591616026264</v>
      </c>
      <c r="F23">
        <f t="shared" ref="F23:F40" si="1">ROUND(2*E23,0)/2</f>
        <v>9037</v>
      </c>
      <c r="G23">
        <f t="shared" ref="G23:G40" si="2">+C23-(C$7+F23*C$8)</f>
        <v>-4.5154444240324665E-2</v>
      </c>
      <c r="L23">
        <f t="shared" ref="L23:L40" si="3">+G23</f>
        <v>-4.5154444240324665E-2</v>
      </c>
      <c r="O23">
        <f t="shared" ref="O23:O40" ca="1" si="4">+C$11+C$12*$F23</f>
        <v>-3.5873393467601142E-2</v>
      </c>
      <c r="Q23" s="2">
        <f t="shared" ref="Q23:Q40" si="5">+C23-15018.5</f>
        <v>43474.086227555759</v>
      </c>
    </row>
    <row r="24" spans="1:21" ht="15">
      <c r="A24" s="46" t="s">
        <v>50</v>
      </c>
      <c r="B24" s="47" t="s">
        <v>51</v>
      </c>
      <c r="C24" s="48">
        <v>58493.136468697339</v>
      </c>
      <c r="D24" s="49">
        <v>1.74E-3</v>
      </c>
      <c r="E24">
        <f t="shared" si="0"/>
        <v>9037.4568084404982</v>
      </c>
      <c r="F24">
        <f t="shared" si="1"/>
        <v>9037.5</v>
      </c>
      <c r="G24">
        <f t="shared" si="2"/>
        <v>-4.7756302657944616E-2</v>
      </c>
      <c r="L24">
        <f t="shared" si="3"/>
        <v>-4.7756302657944616E-2</v>
      </c>
      <c r="O24">
        <f t="shared" ca="1" si="4"/>
        <v>-3.5875210584635296E-2</v>
      </c>
      <c r="Q24" s="2">
        <f t="shared" si="5"/>
        <v>43474.636468697339</v>
      </c>
    </row>
    <row r="25" spans="1:21" ht="15">
      <c r="A25" s="46" t="s">
        <v>50</v>
      </c>
      <c r="B25" s="47" t="s">
        <v>1</v>
      </c>
      <c r="C25" s="48">
        <v>58501.431225894019</v>
      </c>
      <c r="D25" s="49">
        <v>1.3129999999999999E-3</v>
      </c>
      <c r="E25">
        <f t="shared" si="0"/>
        <v>9044.9587187447614</v>
      </c>
      <c r="F25">
        <f t="shared" si="1"/>
        <v>9045</v>
      </c>
      <c r="G25">
        <f t="shared" si="2"/>
        <v>-4.5644105979590677E-2</v>
      </c>
      <c r="L25">
        <f t="shared" si="3"/>
        <v>-4.5644105979590677E-2</v>
      </c>
      <c r="O25">
        <f t="shared" ca="1" si="4"/>
        <v>-3.5902467340147619E-2</v>
      </c>
      <c r="Q25" s="2">
        <f t="shared" si="5"/>
        <v>43482.931225894019</v>
      </c>
    </row>
    <row r="26" spans="1:21" ht="15">
      <c r="A26" s="46" t="s">
        <v>50</v>
      </c>
      <c r="B26" s="47" t="s">
        <v>51</v>
      </c>
      <c r="C26" s="48">
        <v>58501.984638202004</v>
      </c>
      <c r="D26" s="49">
        <v>1.39E-3</v>
      </c>
      <c r="E26">
        <f t="shared" si="0"/>
        <v>9045.4592336359565</v>
      </c>
      <c r="F26">
        <f t="shared" si="1"/>
        <v>9045.5</v>
      </c>
      <c r="G26">
        <f t="shared" si="2"/>
        <v>-4.5074797992128879E-2</v>
      </c>
      <c r="L26">
        <f t="shared" si="3"/>
        <v>-4.5074797992128879E-2</v>
      </c>
      <c r="O26">
        <f t="shared" ca="1" si="4"/>
        <v>-3.5904284457181773E-2</v>
      </c>
      <c r="Q26" s="2">
        <f t="shared" si="5"/>
        <v>43483.484638202004</v>
      </c>
    </row>
    <row r="27" spans="1:21" ht="15">
      <c r="A27" s="46" t="s">
        <v>50</v>
      </c>
      <c r="B27" s="47" t="s">
        <v>1</v>
      </c>
      <c r="C27" s="48">
        <v>58514.699151521083</v>
      </c>
      <c r="D27" s="49">
        <v>1.462E-3</v>
      </c>
      <c r="E27">
        <f t="shared" si="0"/>
        <v>9056.9584416562066</v>
      </c>
      <c r="F27">
        <f t="shared" si="1"/>
        <v>9057</v>
      </c>
      <c r="G27">
        <f t="shared" si="2"/>
        <v>-4.5950478917802684E-2</v>
      </c>
      <c r="L27">
        <f t="shared" si="3"/>
        <v>-4.5950478917802684E-2</v>
      </c>
      <c r="O27">
        <f t="shared" ca="1" si="4"/>
        <v>-3.5946078148967331E-2</v>
      </c>
      <c r="Q27" s="2">
        <f t="shared" si="5"/>
        <v>43496.199151521083</v>
      </c>
    </row>
    <row r="28" spans="1:21" ht="15">
      <c r="A28" s="46" t="s">
        <v>50</v>
      </c>
      <c r="B28" s="47" t="s">
        <v>51</v>
      </c>
      <c r="C28" s="48">
        <v>58515.252965481952</v>
      </c>
      <c r="D28" s="49">
        <v>1.4779999999999999E-3</v>
      </c>
      <c r="E28">
        <f t="shared" si="0"/>
        <v>9057.4593198086568</v>
      </c>
      <c r="F28">
        <f t="shared" si="1"/>
        <v>9057.5</v>
      </c>
      <c r="G28">
        <f t="shared" si="2"/>
        <v>-4.4979518046602607E-2</v>
      </c>
      <c r="L28">
        <f t="shared" si="3"/>
        <v>-4.4979518046602607E-2</v>
      </c>
      <c r="O28">
        <f t="shared" ca="1" si="4"/>
        <v>-3.5947895266001485E-2</v>
      </c>
      <c r="Q28" s="2">
        <f t="shared" si="5"/>
        <v>43496.752965481952</v>
      </c>
    </row>
    <row r="29" spans="1:21" ht="15">
      <c r="A29" s="46" t="s">
        <v>50</v>
      </c>
      <c r="B29" s="47" t="s">
        <v>1</v>
      </c>
      <c r="C29" s="48">
        <v>58518.015780937858</v>
      </c>
      <c r="D29" s="49">
        <v>1.823E-3</v>
      </c>
      <c r="E29">
        <f t="shared" si="0"/>
        <v>9059.9580540387233</v>
      </c>
      <c r="F29">
        <f t="shared" si="1"/>
        <v>9060</v>
      </c>
      <c r="G29">
        <f t="shared" si="2"/>
        <v>-4.6379062143387273E-2</v>
      </c>
      <c r="L29">
        <f t="shared" si="3"/>
        <v>-4.6379062143387273E-2</v>
      </c>
      <c r="O29">
        <f t="shared" ca="1" si="4"/>
        <v>-3.5956980851172257E-2</v>
      </c>
      <c r="Q29" s="2">
        <f t="shared" si="5"/>
        <v>43499.515780937858</v>
      </c>
    </row>
    <row r="30" spans="1:21" ht="15">
      <c r="A30" s="46" t="s">
        <v>50</v>
      </c>
      <c r="B30" s="47" t="s">
        <v>51</v>
      </c>
      <c r="C30" s="48">
        <v>58518.569823991042</v>
      </c>
      <c r="D30" s="49">
        <v>2.176E-3</v>
      </c>
      <c r="E30">
        <f t="shared" si="0"/>
        <v>9060.4591393859046</v>
      </c>
      <c r="F30">
        <f t="shared" si="1"/>
        <v>9060.5</v>
      </c>
      <c r="G30">
        <f t="shared" si="2"/>
        <v>-4.5179008957347833E-2</v>
      </c>
      <c r="L30">
        <f t="shared" si="3"/>
        <v>-4.5179008957347833E-2</v>
      </c>
      <c r="O30">
        <f t="shared" ca="1" si="4"/>
        <v>-3.5958797968206412E-2</v>
      </c>
      <c r="Q30" s="2">
        <f t="shared" si="5"/>
        <v>43500.069823991042</v>
      </c>
    </row>
    <row r="31" spans="1:21" ht="15">
      <c r="A31" s="46" t="s">
        <v>50</v>
      </c>
      <c r="B31" s="47" t="s">
        <v>1</v>
      </c>
      <c r="C31" s="48">
        <v>58527.96752462443</v>
      </c>
      <c r="D31" s="49">
        <v>1.3439999999999999E-3</v>
      </c>
      <c r="E31">
        <f t="shared" si="0"/>
        <v>9068.9585692723176</v>
      </c>
      <c r="F31">
        <f t="shared" si="1"/>
        <v>9069</v>
      </c>
      <c r="G31">
        <f t="shared" si="2"/>
        <v>-4.5809375566022936E-2</v>
      </c>
      <c r="L31">
        <f t="shared" si="3"/>
        <v>-4.5809375566022936E-2</v>
      </c>
      <c r="O31">
        <f t="shared" ca="1" si="4"/>
        <v>-3.5989688957787043E-2</v>
      </c>
      <c r="Q31" s="2">
        <f t="shared" si="5"/>
        <v>43509.46752462443</v>
      </c>
    </row>
    <row r="32" spans="1:21" ht="15">
      <c r="A32" s="46" t="s">
        <v>50</v>
      </c>
      <c r="B32" s="47" t="s">
        <v>51</v>
      </c>
      <c r="C32" s="48">
        <v>58528.519578805193</v>
      </c>
      <c r="D32" s="49">
        <v>1.591E-3</v>
      </c>
      <c r="E32">
        <f t="shared" si="0"/>
        <v>9069.4578558516569</v>
      </c>
      <c r="F32">
        <f t="shared" si="1"/>
        <v>9069.5</v>
      </c>
      <c r="G32">
        <f t="shared" si="2"/>
        <v>-4.6598194807302207E-2</v>
      </c>
      <c r="L32">
        <f t="shared" si="3"/>
        <v>-4.6598194807302207E-2</v>
      </c>
      <c r="O32">
        <f t="shared" ca="1" si="4"/>
        <v>-3.5991506074821197E-2</v>
      </c>
      <c r="Q32" s="2">
        <f t="shared" si="5"/>
        <v>43510.019578805193</v>
      </c>
    </row>
    <row r="33" spans="1:17" ht="15">
      <c r="A33" s="46" t="s">
        <v>50</v>
      </c>
      <c r="B33" s="47" t="s">
        <v>1</v>
      </c>
      <c r="C33" s="48">
        <v>58541.234708763193</v>
      </c>
      <c r="D33" s="49">
        <v>1.6299999999999999E-3</v>
      </c>
      <c r="E33">
        <f t="shared" si="0"/>
        <v>9080.9576215699526</v>
      </c>
      <c r="F33">
        <f t="shared" si="1"/>
        <v>9081</v>
      </c>
      <c r="G33">
        <f t="shared" si="2"/>
        <v>-4.6857236804498825E-2</v>
      </c>
      <c r="L33">
        <f t="shared" si="3"/>
        <v>-4.6857236804498825E-2</v>
      </c>
      <c r="O33">
        <f t="shared" ca="1" si="4"/>
        <v>-3.6033299766606755E-2</v>
      </c>
      <c r="Q33" s="2">
        <f t="shared" si="5"/>
        <v>43522.734708763193</v>
      </c>
    </row>
    <row r="34" spans="1:17" ht="15">
      <c r="A34" s="46" t="s">
        <v>50</v>
      </c>
      <c r="B34" s="47" t="s">
        <v>51</v>
      </c>
      <c r="C34" s="48">
        <v>58541.789080992807</v>
      </c>
      <c r="D34" s="49">
        <v>1.8600000000000001E-3</v>
      </c>
      <c r="E34">
        <f t="shared" si="0"/>
        <v>9081.4590046295325</v>
      </c>
      <c r="F34">
        <f t="shared" si="1"/>
        <v>9081.5</v>
      </c>
      <c r="G34">
        <f t="shared" si="2"/>
        <v>-4.5328007188800257E-2</v>
      </c>
      <c r="L34">
        <f t="shared" si="3"/>
        <v>-4.5328007188800257E-2</v>
      </c>
      <c r="O34">
        <f t="shared" ca="1" si="4"/>
        <v>-3.6035116883640909E-2</v>
      </c>
      <c r="Q34" s="2">
        <f t="shared" si="5"/>
        <v>43523.289080992807</v>
      </c>
    </row>
    <row r="35" spans="1:17" ht="15">
      <c r="A35" s="46" t="s">
        <v>50</v>
      </c>
      <c r="B35" s="47" t="s">
        <v>1</v>
      </c>
      <c r="C35" s="48">
        <v>58544.55259965267</v>
      </c>
      <c r="D35" s="49">
        <v>1.5939999999999999E-3</v>
      </c>
      <c r="E35">
        <f t="shared" si="0"/>
        <v>9083.9583748484401</v>
      </c>
      <c r="F35">
        <f t="shared" si="1"/>
        <v>9084</v>
      </c>
      <c r="G35">
        <f t="shared" si="2"/>
        <v>-4.6024347328057047E-2</v>
      </c>
      <c r="L35">
        <f t="shared" si="3"/>
        <v>-4.6024347328057047E-2</v>
      </c>
      <c r="O35">
        <f t="shared" ca="1" si="4"/>
        <v>-3.6044202468811681E-2</v>
      </c>
      <c r="Q35" s="2">
        <f t="shared" si="5"/>
        <v>43526.05259965267</v>
      </c>
    </row>
    <row r="36" spans="1:17" ht="15">
      <c r="A36" s="46" t="s">
        <v>50</v>
      </c>
      <c r="B36" s="47" t="s">
        <v>51</v>
      </c>
      <c r="C36" s="48">
        <v>58545.104553889483</v>
      </c>
      <c r="D36" s="49">
        <v>1.451E-3</v>
      </c>
      <c r="E36">
        <f t="shared" si="0"/>
        <v>9084.4575710368808</v>
      </c>
      <c r="F36">
        <f t="shared" si="1"/>
        <v>9084.5</v>
      </c>
      <c r="G36">
        <f t="shared" si="2"/>
        <v>-4.6913110512832645E-2</v>
      </c>
      <c r="L36">
        <f t="shared" si="3"/>
        <v>-4.6913110512832645E-2</v>
      </c>
      <c r="O36">
        <f t="shared" ca="1" si="4"/>
        <v>-3.6046019585845836E-2</v>
      </c>
      <c r="Q36" s="2">
        <f t="shared" si="5"/>
        <v>43526.604553889483</v>
      </c>
    </row>
    <row r="37" spans="1:17" ht="15">
      <c r="A37" s="46" t="s">
        <v>50</v>
      </c>
      <c r="B37" s="47" t="s">
        <v>1</v>
      </c>
      <c r="C37" s="48">
        <v>58554.502907779068</v>
      </c>
      <c r="D37" s="49">
        <v>1.4159999999999999E-3</v>
      </c>
      <c r="E37">
        <f t="shared" si="0"/>
        <v>9092.9575917385846</v>
      </c>
      <c r="F37">
        <f t="shared" si="1"/>
        <v>9093</v>
      </c>
      <c r="G37">
        <f t="shared" si="2"/>
        <v>-4.6890220932255033E-2</v>
      </c>
      <c r="L37">
        <f t="shared" si="3"/>
        <v>-4.6890220932255033E-2</v>
      </c>
      <c r="O37">
        <f t="shared" ca="1" si="4"/>
        <v>-3.6076910575426467E-2</v>
      </c>
      <c r="Q37" s="2">
        <f t="shared" si="5"/>
        <v>43536.002907779068</v>
      </c>
    </row>
    <row r="38" spans="1:17" ht="15">
      <c r="A38" s="46" t="s">
        <v>50</v>
      </c>
      <c r="B38" s="47" t="s">
        <v>51</v>
      </c>
      <c r="C38" s="48">
        <v>58555.055641076993</v>
      </c>
      <c r="D38" s="49">
        <v>1.343E-3</v>
      </c>
      <c r="E38">
        <f t="shared" si="0"/>
        <v>9093.4574925222842</v>
      </c>
      <c r="F38">
        <f t="shared" si="1"/>
        <v>9093.5</v>
      </c>
      <c r="G38">
        <f t="shared" si="2"/>
        <v>-4.6999923004477751E-2</v>
      </c>
      <c r="L38">
        <f t="shared" si="3"/>
        <v>-4.6999923004477751E-2</v>
      </c>
      <c r="O38">
        <f t="shared" ca="1" si="4"/>
        <v>-3.6078727692460622E-2</v>
      </c>
      <c r="Q38" s="2">
        <f t="shared" si="5"/>
        <v>43536.555641076993</v>
      </c>
    </row>
    <row r="39" spans="1:17" ht="15">
      <c r="A39" s="46" t="s">
        <v>50</v>
      </c>
      <c r="B39" s="47" t="s">
        <v>1</v>
      </c>
      <c r="C39" s="48">
        <v>58566.665910067968</v>
      </c>
      <c r="D39" s="49">
        <v>1.3879999999999999E-3</v>
      </c>
      <c r="E39">
        <f t="shared" si="0"/>
        <v>9103.9580044135218</v>
      </c>
      <c r="F39">
        <f t="shared" si="1"/>
        <v>9104</v>
      </c>
      <c r="G39">
        <f t="shared" si="2"/>
        <v>-4.643393203150481E-2</v>
      </c>
      <c r="L39">
        <f t="shared" si="3"/>
        <v>-4.643393203150481E-2</v>
      </c>
      <c r="O39">
        <f t="shared" ca="1" si="4"/>
        <v>-3.611688715017787E-2</v>
      </c>
      <c r="Q39" s="2">
        <f t="shared" si="5"/>
        <v>43548.165910067968</v>
      </c>
    </row>
    <row r="40" spans="1:17" ht="15">
      <c r="A40" s="46" t="s">
        <v>50</v>
      </c>
      <c r="B40" s="47" t="s">
        <v>51</v>
      </c>
      <c r="C40" s="48">
        <v>58567.218146969564</v>
      </c>
      <c r="D40" s="49">
        <v>1.3389999999999999E-3</v>
      </c>
      <c r="E40">
        <f t="shared" si="0"/>
        <v>9104.4574562484886</v>
      </c>
      <c r="F40">
        <f t="shared" si="1"/>
        <v>9104.5</v>
      </c>
      <c r="G40">
        <f t="shared" si="2"/>
        <v>-4.7040030432981439E-2</v>
      </c>
      <c r="L40">
        <f t="shared" si="3"/>
        <v>-4.7040030432981439E-2</v>
      </c>
      <c r="O40">
        <f t="shared" ca="1" si="4"/>
        <v>-3.6118704267212025E-2</v>
      </c>
      <c r="Q40" s="2">
        <f t="shared" si="5"/>
        <v>43548.718146969564</v>
      </c>
    </row>
    <row r="41" spans="1:17" ht="15">
      <c r="A41" s="46" t="s">
        <v>53</v>
      </c>
      <c r="B41" s="47" t="s">
        <v>1</v>
      </c>
      <c r="C41" s="52">
        <v>60043.917158000171</v>
      </c>
      <c r="D41" s="53">
        <v>4.7699999999999999E-4</v>
      </c>
      <c r="E41">
        <f t="shared" ref="E41" si="6">+(C41-C$7)/C$8</f>
        <v>10440.007522931623</v>
      </c>
      <c r="F41">
        <f t="shared" ref="F41" si="7">ROUND(2*E41,0)/2</f>
        <v>10440</v>
      </c>
      <c r="G41">
        <f t="shared" ref="G41" si="8">+C41-(C$7+F41*C$8)</f>
        <v>8.3180001747678034E-3</v>
      </c>
      <c r="L41">
        <f t="shared" ref="L41" si="9">+G41</f>
        <v>8.3180001747678034E-3</v>
      </c>
      <c r="O41">
        <f t="shared" ref="O41" ca="1" si="10">+C$11+C$12*$F41</f>
        <v>-4.0972223865439236E-2</v>
      </c>
      <c r="Q41" s="2">
        <f t="shared" ref="Q41" si="11">+C41-15018.5</f>
        <v>45025.417158000171</v>
      </c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hyperlinks>
    <hyperlink ref="H64769" r:id="rId1" display="http://vsolj.cetus-net.org/bulletin.html" xr:uid="{00000000-0004-0000-0000-000000000000}"/>
    <hyperlink ref="H64762" r:id="rId2" display="https://www.aavso.org/ejaavso" xr:uid="{00000000-0004-0000-0000-000001000000}"/>
    <hyperlink ref="I64769" r:id="rId3" display="http://vsolj.cetus-net.org/bulletin.html" xr:uid="{00000000-0004-0000-0000-000002000000}"/>
    <hyperlink ref="AQ58420" r:id="rId4" display="http://cdsbib.u-strasbg.fr/cgi-bin/cdsbib?1990RMxAA..21..381G" xr:uid="{00000000-0004-0000-0000-000003000000}"/>
    <hyperlink ref="H64766" r:id="rId5" display="https://www.aavso.org/ejaavso" xr:uid="{00000000-0004-0000-0000-000004000000}"/>
    <hyperlink ref="AP5784" r:id="rId6" display="http://cdsbib.u-strasbg.fr/cgi-bin/cdsbib?1990RMxAA..21..381G" xr:uid="{00000000-0004-0000-0000-000005000000}"/>
    <hyperlink ref="AP5787" r:id="rId7" display="http://cdsbib.u-strasbg.fr/cgi-bin/cdsbib?1990RMxAA..21..381G" xr:uid="{00000000-0004-0000-0000-000006000000}"/>
    <hyperlink ref="AP5785" r:id="rId8" display="http://cdsbib.u-strasbg.fr/cgi-bin/cdsbib?1990RMxAA..21..381G" xr:uid="{00000000-0004-0000-0000-000007000000}"/>
    <hyperlink ref="AP5769" r:id="rId9" display="http://cdsbib.u-strasbg.fr/cgi-bin/cdsbib?1990RMxAA..21..381G" xr:uid="{00000000-0004-0000-0000-000008000000}"/>
    <hyperlink ref="AQ5998" r:id="rId10" display="http://cdsbib.u-strasbg.fr/cgi-bin/cdsbib?1990RMxAA..21..381G" xr:uid="{00000000-0004-0000-0000-000009000000}"/>
    <hyperlink ref="AQ6002" r:id="rId11" display="http://cdsbib.u-strasbg.fr/cgi-bin/cdsbib?1990RMxAA..21..381G" xr:uid="{00000000-0004-0000-0000-00000A000000}"/>
    <hyperlink ref="AQ146" r:id="rId12" display="http://cdsbib.u-strasbg.fr/cgi-bin/cdsbib?1990RMxAA..21..381G" xr:uid="{00000000-0004-0000-0000-00000B000000}"/>
    <hyperlink ref="I2890" r:id="rId13" display="http://vsolj.cetus-net.org/bulletin.html" xr:uid="{00000000-0004-0000-0000-00000C000000}"/>
    <hyperlink ref="H2890" r:id="rId14" display="http://vsolj.cetus-net.org/bulletin.html" xr:uid="{00000000-0004-0000-0000-00000D000000}"/>
    <hyperlink ref="AQ807" r:id="rId15" display="http://cdsbib.u-strasbg.fr/cgi-bin/cdsbib?1990RMxAA..21..381G" xr:uid="{00000000-0004-0000-0000-00000E000000}"/>
    <hyperlink ref="AQ806" r:id="rId16" display="http://cdsbib.u-strasbg.fr/cgi-bin/cdsbib?1990RMxAA..21..381G" xr:uid="{00000000-0004-0000-0000-00000F000000}"/>
    <hyperlink ref="AP4060" r:id="rId17" display="http://cdsbib.u-strasbg.fr/cgi-bin/cdsbib?1990RMxAA..21..381G" xr:uid="{00000000-0004-0000-0000-000010000000}"/>
    <hyperlink ref="AP4078" r:id="rId18" display="http://cdsbib.u-strasbg.fr/cgi-bin/cdsbib?1990RMxAA..21..381G" xr:uid="{00000000-0004-0000-0000-000011000000}"/>
    <hyperlink ref="AP4079" r:id="rId19" display="http://cdsbib.u-strasbg.fr/cgi-bin/cdsbib?1990RMxAA..21..381G" xr:uid="{00000000-0004-0000-0000-000012000000}"/>
    <hyperlink ref="AP4075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2023-05-04T06:35:32Z</dcterms:modified>
</cp:coreProperties>
</file>