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EFEABBAD-BD7D-4D0E-92ED-EF764A390C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85" i="1" l="1"/>
  <c r="F85" i="1"/>
  <c r="G85" i="1" s="1"/>
  <c r="K85" i="1" s="1"/>
  <c r="Q85" i="1"/>
  <c r="E86" i="1"/>
  <c r="F86" i="1"/>
  <c r="G86" i="1" s="1"/>
  <c r="K86" i="1" s="1"/>
  <c r="Q86" i="1"/>
  <c r="Q84" i="1"/>
  <c r="D9" i="1"/>
  <c r="C9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9" i="1"/>
  <c r="Q52" i="1"/>
  <c r="Q53" i="1"/>
  <c r="Q59" i="1"/>
  <c r="Q60" i="1"/>
  <c r="Q75" i="1"/>
  <c r="Q76" i="1"/>
  <c r="Q81" i="1"/>
  <c r="G40" i="2"/>
  <c r="C40" i="2"/>
  <c r="G39" i="2"/>
  <c r="C39" i="2"/>
  <c r="G71" i="2"/>
  <c r="C71" i="2"/>
  <c r="G38" i="2"/>
  <c r="C38" i="2"/>
  <c r="G37" i="2"/>
  <c r="C37" i="2"/>
  <c r="G36" i="2"/>
  <c r="C36" i="2"/>
  <c r="G35" i="2"/>
  <c r="C35" i="2"/>
  <c r="G70" i="2"/>
  <c r="C70" i="2"/>
  <c r="G69" i="2"/>
  <c r="C69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68" i="2"/>
  <c r="C68" i="2"/>
  <c r="G67" i="2"/>
  <c r="C67" i="2"/>
  <c r="G20" i="2"/>
  <c r="C20" i="2"/>
  <c r="G19" i="2"/>
  <c r="C19" i="2"/>
  <c r="G18" i="2"/>
  <c r="C18" i="2"/>
  <c r="G17" i="2"/>
  <c r="C17" i="2"/>
  <c r="G16" i="2"/>
  <c r="C16" i="2"/>
  <c r="G66" i="2"/>
  <c r="C66" i="2"/>
  <c r="G65" i="2"/>
  <c r="C65" i="2"/>
  <c r="G15" i="2"/>
  <c r="C15" i="2"/>
  <c r="G64" i="2"/>
  <c r="C64" i="2"/>
  <c r="G14" i="2"/>
  <c r="C14" i="2"/>
  <c r="G13" i="2"/>
  <c r="C13" i="2"/>
  <c r="G12" i="2"/>
  <c r="C12" i="2"/>
  <c r="G11" i="2"/>
  <c r="C11" i="2"/>
  <c r="G63" i="2"/>
  <c r="C63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H40" i="2"/>
  <c r="B40" i="2"/>
  <c r="D40" i="2"/>
  <c r="A40" i="2"/>
  <c r="H39" i="2"/>
  <c r="B39" i="2"/>
  <c r="D39" i="2"/>
  <c r="A39" i="2"/>
  <c r="H71" i="2"/>
  <c r="B71" i="2"/>
  <c r="D71" i="2"/>
  <c r="A71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70" i="2"/>
  <c r="B70" i="2"/>
  <c r="D70" i="2"/>
  <c r="A70" i="2"/>
  <c r="H69" i="2"/>
  <c r="B69" i="2"/>
  <c r="D69" i="2"/>
  <c r="A69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68" i="2"/>
  <c r="B68" i="2"/>
  <c r="D68" i="2"/>
  <c r="A68" i="2"/>
  <c r="H67" i="2"/>
  <c r="B67" i="2"/>
  <c r="D67" i="2"/>
  <c r="A67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66" i="2"/>
  <c r="B66" i="2"/>
  <c r="D66" i="2"/>
  <c r="A66" i="2"/>
  <c r="H65" i="2"/>
  <c r="B65" i="2"/>
  <c r="D65" i="2"/>
  <c r="A65" i="2"/>
  <c r="H15" i="2"/>
  <c r="B15" i="2"/>
  <c r="D15" i="2"/>
  <c r="A15" i="2"/>
  <c r="H64" i="2"/>
  <c r="B64" i="2"/>
  <c r="D64" i="2"/>
  <c r="A64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Q78" i="1"/>
  <c r="Q79" i="1"/>
  <c r="Q82" i="1"/>
  <c r="Q83" i="1"/>
  <c r="Q73" i="1"/>
  <c r="Q56" i="1"/>
  <c r="Q80" i="1"/>
  <c r="F16" i="1"/>
  <c r="F17" i="1" s="1"/>
  <c r="Q77" i="1"/>
  <c r="Q74" i="1"/>
  <c r="Q61" i="1"/>
  <c r="C7" i="1"/>
  <c r="E84" i="1"/>
  <c r="F84" i="1"/>
  <c r="C8" i="1"/>
  <c r="C17" i="1"/>
  <c r="Q66" i="1"/>
  <c r="Q68" i="1"/>
  <c r="Q63" i="1"/>
  <c r="Q64" i="1"/>
  <c r="Q67" i="1"/>
  <c r="Q69" i="1"/>
  <c r="Q70" i="1"/>
  <c r="Q71" i="1"/>
  <c r="Q72" i="1"/>
  <c r="Q57" i="1"/>
  <c r="Q58" i="1"/>
  <c r="Q65" i="1"/>
  <c r="Q62" i="1"/>
  <c r="Q54" i="1"/>
  <c r="Q55" i="1"/>
  <c r="Q44" i="1"/>
  <c r="Q45" i="1"/>
  <c r="Q46" i="1"/>
  <c r="Q48" i="1"/>
  <c r="Q50" i="1"/>
  <c r="Q51" i="1"/>
  <c r="Q47" i="1"/>
  <c r="E11" i="2"/>
  <c r="E66" i="2"/>
  <c r="E46" i="2"/>
  <c r="E33" i="2"/>
  <c r="E37" i="2"/>
  <c r="E29" i="2"/>
  <c r="E17" i="2"/>
  <c r="E62" i="2"/>
  <c r="E18" i="2"/>
  <c r="E49" i="2"/>
  <c r="E19" i="2"/>
  <c r="E30" i="2"/>
  <c r="E35" i="2"/>
  <c r="E57" i="2"/>
  <c r="E67" i="2"/>
  <c r="E77" i="1"/>
  <c r="F77" i="1"/>
  <c r="G77" i="1"/>
  <c r="K77" i="1"/>
  <c r="E71" i="1"/>
  <c r="F71" i="1"/>
  <c r="G71" i="1"/>
  <c r="K71" i="1"/>
  <c r="E69" i="1"/>
  <c r="F69" i="1"/>
  <c r="G69" i="1"/>
  <c r="K69" i="1"/>
  <c r="E64" i="1"/>
  <c r="F64" i="1"/>
  <c r="G64" i="1"/>
  <c r="K64" i="1"/>
  <c r="E68" i="1"/>
  <c r="F68" i="1"/>
  <c r="G68" i="1"/>
  <c r="K68" i="1"/>
  <c r="E65" i="1"/>
  <c r="F65" i="1"/>
  <c r="G65" i="1"/>
  <c r="K65" i="1"/>
  <c r="E55" i="1"/>
  <c r="F55" i="1"/>
  <c r="G55" i="1"/>
  <c r="K55" i="1"/>
  <c r="E21" i="1"/>
  <c r="F21" i="1"/>
  <c r="G21" i="1"/>
  <c r="I21" i="1"/>
  <c r="E59" i="1"/>
  <c r="F59" i="1"/>
  <c r="G59" i="1"/>
  <c r="J59" i="1"/>
  <c r="E28" i="1"/>
  <c r="F28" i="1"/>
  <c r="G28" i="1"/>
  <c r="I28" i="1"/>
  <c r="E26" i="1"/>
  <c r="F26" i="1"/>
  <c r="G26" i="1"/>
  <c r="I26" i="1"/>
  <c r="E24" i="1"/>
  <c r="F24" i="1"/>
  <c r="G24" i="1"/>
  <c r="I24" i="1"/>
  <c r="E22" i="1"/>
  <c r="F22" i="1"/>
  <c r="G22" i="1"/>
  <c r="I22" i="1"/>
  <c r="E75" i="1"/>
  <c r="F75" i="1"/>
  <c r="G75" i="1"/>
  <c r="K75" i="1"/>
  <c r="E42" i="1"/>
  <c r="F42" i="1"/>
  <c r="G42" i="1"/>
  <c r="I42" i="1"/>
  <c r="E40" i="1"/>
  <c r="F40" i="1"/>
  <c r="G40" i="1"/>
  <c r="I40" i="1"/>
  <c r="E38" i="1"/>
  <c r="F38" i="1"/>
  <c r="G38" i="1"/>
  <c r="I38" i="1"/>
  <c r="E36" i="1"/>
  <c r="F36" i="1"/>
  <c r="G36" i="1"/>
  <c r="I36" i="1"/>
  <c r="E34" i="1"/>
  <c r="F34" i="1"/>
  <c r="G34" i="1"/>
  <c r="I34" i="1"/>
  <c r="E32" i="1"/>
  <c r="F32" i="1"/>
  <c r="G32" i="1"/>
  <c r="I32" i="1"/>
  <c r="E30" i="1"/>
  <c r="F30" i="1"/>
  <c r="G30" i="1"/>
  <c r="I30" i="1"/>
  <c r="E81" i="1"/>
  <c r="F81" i="1"/>
  <c r="G81" i="1"/>
  <c r="K81" i="1"/>
  <c r="E51" i="1"/>
  <c r="F51" i="1"/>
  <c r="G51" i="1"/>
  <c r="E48" i="1"/>
  <c r="F48" i="1"/>
  <c r="G48" i="1"/>
  <c r="I48" i="1"/>
  <c r="E45" i="1"/>
  <c r="F45" i="1"/>
  <c r="G45" i="1"/>
  <c r="I45" i="1"/>
  <c r="E47" i="1"/>
  <c r="F47" i="1"/>
  <c r="G47" i="1"/>
  <c r="I47" i="1"/>
  <c r="E79" i="1"/>
  <c r="F79" i="1"/>
  <c r="G79" i="1"/>
  <c r="J79" i="1"/>
  <c r="E73" i="1"/>
  <c r="F73" i="1"/>
  <c r="G73" i="1"/>
  <c r="J73" i="1"/>
  <c r="E58" i="1"/>
  <c r="F58" i="1"/>
  <c r="G58" i="1"/>
  <c r="J58" i="1"/>
  <c r="E80" i="1"/>
  <c r="F80" i="1"/>
  <c r="G80" i="1"/>
  <c r="K80" i="1"/>
  <c r="E74" i="1"/>
  <c r="F74" i="1"/>
  <c r="G74" i="1"/>
  <c r="K74" i="1"/>
  <c r="G70" i="1"/>
  <c r="K70" i="1"/>
  <c r="G56" i="1"/>
  <c r="K56" i="1"/>
  <c r="G53" i="1"/>
  <c r="J53" i="1"/>
  <c r="G76" i="1"/>
  <c r="K76" i="1"/>
  <c r="G37" i="1"/>
  <c r="I37" i="1"/>
  <c r="G29" i="1"/>
  <c r="I29" i="1"/>
  <c r="G44" i="1"/>
  <c r="I44" i="1"/>
  <c r="G57" i="1"/>
  <c r="J57" i="1"/>
  <c r="G84" i="1"/>
  <c r="K84" i="1"/>
  <c r="E83" i="1"/>
  <c r="F83" i="1"/>
  <c r="G83" i="1"/>
  <c r="K83" i="1"/>
  <c r="E72" i="1"/>
  <c r="F72" i="1"/>
  <c r="G72" i="1"/>
  <c r="K72" i="1"/>
  <c r="E70" i="1"/>
  <c r="F70" i="1"/>
  <c r="E67" i="1"/>
  <c r="F67" i="1"/>
  <c r="G67" i="1"/>
  <c r="K67" i="1"/>
  <c r="E63" i="1"/>
  <c r="F63" i="1"/>
  <c r="G63" i="1"/>
  <c r="K63" i="1"/>
  <c r="E62" i="1"/>
  <c r="F62" i="1"/>
  <c r="G62" i="1"/>
  <c r="K62" i="1"/>
  <c r="E56" i="1"/>
  <c r="F56" i="1"/>
  <c r="E61" i="1"/>
  <c r="F61" i="1"/>
  <c r="G61" i="1"/>
  <c r="K61" i="1"/>
  <c r="E52" i="1"/>
  <c r="F52" i="1"/>
  <c r="G52" i="1"/>
  <c r="J52" i="1"/>
  <c r="E60" i="1"/>
  <c r="F60" i="1"/>
  <c r="G60" i="1"/>
  <c r="J60" i="1"/>
  <c r="E53" i="1"/>
  <c r="F53" i="1"/>
  <c r="E27" i="1"/>
  <c r="F27" i="1"/>
  <c r="G27" i="1"/>
  <c r="I27" i="1"/>
  <c r="E25" i="1"/>
  <c r="F25" i="1"/>
  <c r="G25" i="1"/>
  <c r="I25" i="1"/>
  <c r="E23" i="1"/>
  <c r="F23" i="1"/>
  <c r="G23" i="1"/>
  <c r="I23" i="1"/>
  <c r="E76" i="1"/>
  <c r="F76" i="1"/>
  <c r="E43" i="1"/>
  <c r="F43" i="1"/>
  <c r="G43" i="1"/>
  <c r="I43" i="1"/>
  <c r="E41" i="1"/>
  <c r="F41" i="1"/>
  <c r="G41" i="1"/>
  <c r="I41" i="1"/>
  <c r="E39" i="1"/>
  <c r="F39" i="1"/>
  <c r="G39" i="1"/>
  <c r="I39" i="1"/>
  <c r="E37" i="1"/>
  <c r="F37" i="1"/>
  <c r="E35" i="1"/>
  <c r="F35" i="1"/>
  <c r="G35" i="1"/>
  <c r="I35" i="1"/>
  <c r="E33" i="1"/>
  <c r="F33" i="1"/>
  <c r="G33" i="1"/>
  <c r="I33" i="1"/>
  <c r="E31" i="1"/>
  <c r="F31" i="1"/>
  <c r="G31" i="1"/>
  <c r="I31" i="1"/>
  <c r="E29" i="1"/>
  <c r="F29" i="1"/>
  <c r="E49" i="1"/>
  <c r="F49" i="1"/>
  <c r="G49" i="1"/>
  <c r="I49" i="1"/>
  <c r="E50" i="1"/>
  <c r="F50" i="1"/>
  <c r="G50" i="1"/>
  <c r="I50" i="1"/>
  <c r="E46" i="1"/>
  <c r="F46" i="1"/>
  <c r="G46" i="1"/>
  <c r="I46" i="1"/>
  <c r="E44" i="1"/>
  <c r="F44" i="1"/>
  <c r="E54" i="1"/>
  <c r="F54" i="1"/>
  <c r="G54" i="1"/>
  <c r="K54" i="1"/>
  <c r="E78" i="1"/>
  <c r="F78" i="1"/>
  <c r="G78" i="1"/>
  <c r="J78" i="1"/>
  <c r="E66" i="1"/>
  <c r="F66" i="1"/>
  <c r="G66" i="1"/>
  <c r="J66" i="1"/>
  <c r="E57" i="1"/>
  <c r="F57" i="1"/>
  <c r="E82" i="1"/>
  <c r="F82" i="1"/>
  <c r="G82" i="1"/>
  <c r="K82" i="1"/>
  <c r="I51" i="1"/>
  <c r="E45" i="2"/>
  <c r="E39" i="2"/>
  <c r="E61" i="2"/>
  <c r="E27" i="2"/>
  <c r="E26" i="2"/>
  <c r="E24" i="2"/>
  <c r="E23" i="2"/>
  <c r="E70" i="2"/>
  <c r="E41" i="2"/>
  <c r="E34" i="2"/>
  <c r="E21" i="2"/>
  <c r="E68" i="2"/>
  <c r="E20" i="2"/>
  <c r="E71" i="2"/>
  <c r="E28" i="2"/>
  <c r="E16" i="2"/>
  <c r="E58" i="2"/>
  <c r="E15" i="2"/>
  <c r="E64" i="2"/>
  <c r="E13" i="2"/>
  <c r="E12" i="2"/>
  <c r="E52" i="2"/>
  <c r="E65" i="2"/>
  <c r="E50" i="2"/>
  <c r="E36" i="2"/>
  <c r="E63" i="2"/>
  <c r="E22" i="2"/>
  <c r="E60" i="2"/>
  <c r="E59" i="2"/>
  <c r="E25" i="2"/>
  <c r="E44" i="2"/>
  <c r="E56" i="2"/>
  <c r="E42" i="2"/>
  <c r="E14" i="2"/>
  <c r="E54" i="2"/>
  <c r="E53" i="2"/>
  <c r="E31" i="2"/>
  <c r="E40" i="2"/>
  <c r="E69" i="2"/>
  <c r="E55" i="2"/>
  <c r="E47" i="2"/>
  <c r="E43" i="2"/>
  <c r="E48" i="2"/>
  <c r="E32" i="2"/>
  <c r="E38" i="2"/>
  <c r="E51" i="2"/>
  <c r="C11" i="1"/>
  <c r="C12" i="1"/>
  <c r="O86" i="1" l="1"/>
  <c r="O85" i="1"/>
  <c r="O79" i="1"/>
  <c r="O70" i="1"/>
  <c r="O83" i="1"/>
  <c r="O75" i="1"/>
  <c r="O57" i="1"/>
  <c r="O56" i="1"/>
  <c r="O55" i="1"/>
  <c r="C15" i="1"/>
  <c r="O66" i="1"/>
  <c r="O58" i="1"/>
  <c r="O51" i="1"/>
  <c r="O74" i="1"/>
  <c r="O67" i="1"/>
  <c r="O77" i="1"/>
  <c r="O64" i="1"/>
  <c r="O73" i="1"/>
  <c r="O72" i="1"/>
  <c r="O65" i="1"/>
  <c r="O82" i="1"/>
  <c r="O68" i="1"/>
  <c r="O62" i="1"/>
  <c r="O53" i="1"/>
  <c r="O59" i="1"/>
  <c r="O80" i="1"/>
  <c r="O69" i="1"/>
  <c r="O84" i="1"/>
  <c r="O76" i="1"/>
  <c r="O81" i="1"/>
  <c r="O71" i="1"/>
  <c r="O54" i="1"/>
  <c r="O78" i="1"/>
  <c r="O50" i="1"/>
  <c r="O63" i="1"/>
  <c r="O60" i="1"/>
  <c r="O52" i="1"/>
  <c r="O61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<sst xmlns="http://schemas.openxmlformats.org/spreadsheetml/2006/main" count="690" uniqueCount="317">
  <si>
    <t>IBVS 6196</t>
  </si>
  <si>
    <t>0.0001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</si>
  <si>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</si>
  <si>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</si>
  <si>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</si>
  <si>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</si>
  <si>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</si>
  <si>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</si>
  <si>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</si>
  <si>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</si>
  <si>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</si>
  <si>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</si>
  <si>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</si>
  <si>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</si>
  <si>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</si>
  <si>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</si>
  <si>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</si>
  <si>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</si>
  <si>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</si>
  <si>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</si>
  <si>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</si>
  <si>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</si>
  <si>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</si>
  <si>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</si>
  <si>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</si>
  <si>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</si>
  <si>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</si>
  <si>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</si>
  <si>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</si>
  <si>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</si>
  <si>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Diethelm R</t>
  </si>
  <si>
    <t>BBSAG Bull.50</t>
  </si>
  <si>
    <t>B</t>
  </si>
  <si>
    <t>BBSAG Bull.111</t>
  </si>
  <si>
    <t>II</t>
  </si>
  <si>
    <t>IBVS 5263</t>
  </si>
  <si>
    <t>I</t>
  </si>
  <si>
    <t>IBVS 5287</t>
  </si>
  <si>
    <t>IBVS 5583</t>
  </si>
  <si>
    <t>IBVS 5502</t>
  </si>
  <si>
    <t>IBVS 5643</t>
  </si>
  <si>
    <t>IBVS 5657</t>
  </si>
  <si>
    <t>IBVS 5676</t>
  </si>
  <si>
    <t>IBVS 5694</t>
  </si>
  <si>
    <t>EW</t>
  </si>
  <si>
    <t>My time zone &gt;&gt;&gt;&gt;&gt;</t>
  </si>
  <si>
    <t>(PST=8, PDT=MDT=7, MDT=CST=6, etc.)</t>
  </si>
  <si>
    <t>JD today</t>
  </si>
  <si>
    <t>New Cycle</t>
  </si>
  <si>
    <t># of data points:</t>
  </si>
  <si>
    <t>Next ToM</t>
  </si>
  <si>
    <t>Start of linear fit &gt;&gt;&gt;&gt;&gt;&gt;&gt;&gt;&gt;&gt;&gt;&gt;&gt;&gt;&gt;&gt;&gt;&gt;&gt;&gt;&gt;</t>
  </si>
  <si>
    <t>OEJV 0074</t>
  </si>
  <si>
    <t>OEJV 0107</t>
  </si>
  <si>
    <t>IBVS 5920</t>
  </si>
  <si>
    <t>Add cycle</t>
  </si>
  <si>
    <t>Old Cycle</t>
  </si>
  <si>
    <t>IBVS 5960</t>
  </si>
  <si>
    <t>IBVS 5802</t>
  </si>
  <si>
    <t>IBVS 6042</t>
  </si>
  <si>
    <t>OEJV 0160</t>
  </si>
  <si>
    <t>AL Cas / GSC 4315-0814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</si>
  <si>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</si>
  <si>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</si>
  <si>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</si>
  <si>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</si>
  <si>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</si>
  <si>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</si>
  <si>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</si>
  <si>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</si>
  <si>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</si>
  <si>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</si>
  <si>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</si>
  <si>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</si>
  <si>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</si>
  <si>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2425301.533 </t>
  </si>
  <si>
    <t> 25.02.1928 00:47 </t>
  </si>
  <si>
    <t> 6.232 </t>
  </si>
  <si>
    <t>P </t>
  </si>
  <si>
    <t> G.Richter </t>
  </si>
  <si>
    <t> VSS 4.511 </t>
  </si>
  <si>
    <t>2425303.555 </t>
  </si>
  <si>
    <t> 27.02.1928 01:19 </t>
  </si>
  <si>
    <t> 6.251 </t>
  </si>
  <si>
    <t>2425374.381 </t>
  </si>
  <si>
    <t> 07.05.1928 21:08 </t>
  </si>
  <si>
    <t> 6.249 </t>
  </si>
  <si>
    <t>2425681.495 </t>
  </si>
  <si>
    <t> 10.03.1929 23:52 </t>
  </si>
  <si>
    <t> 6.272 </t>
  </si>
  <si>
    <t>2425687.516 </t>
  </si>
  <si>
    <t> 17.03.1929 00:23 </t>
  </si>
  <si>
    <t> 6.286 </t>
  </si>
  <si>
    <t>2425712.497 </t>
  </si>
  <si>
    <t> 10.04.1929 23:55 </t>
  </si>
  <si>
    <t> 6.239 </t>
  </si>
  <si>
    <t>2426747.663 </t>
  </si>
  <si>
    <t> 10.02.1932 03:54 </t>
  </si>
  <si>
    <t> 6.256 </t>
  </si>
  <si>
    <t>2426767.453 </t>
  </si>
  <si>
    <t> 29.02.1932 22:52 </t>
  </si>
  <si>
    <t> 6.274 </t>
  </si>
  <si>
    <t>2426771.443 </t>
  </si>
  <si>
    <t> 04.03.1932 22:37 </t>
  </si>
  <si>
    <t> 6.259 </t>
  </si>
  <si>
    <t>2428373.454 </t>
  </si>
  <si>
    <t> 23.07.1936 22:53 </t>
  </si>
  <si>
    <t> 5.741 </t>
  </si>
  <si>
    <t>2428542.688 </t>
  </si>
  <si>
    <t> 09.01.1937 04:30 </t>
  </si>
  <si>
    <t> 5.787 </t>
  </si>
  <si>
    <t>2428626.520 </t>
  </si>
  <si>
    <t> 03.04.1937 00:28 </t>
  </si>
  <si>
    <t> 5.776 </t>
  </si>
  <si>
    <t>2429216.420 </t>
  </si>
  <si>
    <t> 13.11.1938 22:04 </t>
  </si>
  <si>
    <t> 5.771 </t>
  </si>
  <si>
    <t>2429231.435 </t>
  </si>
  <si>
    <t> 28.11.1938 22:26 </t>
  </si>
  <si>
    <t> 5.769 </t>
  </si>
  <si>
    <t>2432173.416 </t>
  </si>
  <si>
    <t> 18.12.1946 21:59 </t>
  </si>
  <si>
    <t> 4.732 </t>
  </si>
  <si>
    <t>2433023.396 </t>
  </si>
  <si>
    <t> 16.04.1949 21:30 </t>
  </si>
  <si>
    <t> 4.769 </t>
  </si>
  <si>
    <t>2433330.497 </t>
  </si>
  <si>
    <t> 17.02.1950 23:55 </t>
  </si>
  <si>
    <t> 4.779 </t>
  </si>
  <si>
    <t>2436686.476 </t>
  </si>
  <si>
    <t> 27.04.1959 23:25 </t>
  </si>
  <si>
    <t> 3.279 </t>
  </si>
  <si>
    <t>V </t>
  </si>
  <si>
    <t>2436700.477 </t>
  </si>
  <si>
    <t> 11.05.1959 23:26 </t>
  </si>
  <si>
    <t> 3.265 </t>
  </si>
  <si>
    <t>2436895.448 </t>
  </si>
  <si>
    <t> 22.11.1959 22:45 </t>
  </si>
  <si>
    <t> 3.519 </t>
  </si>
  <si>
    <t>2436896.442 </t>
  </si>
  <si>
    <t> 23.11.1959 22:36 </t>
  </si>
  <si>
    <t> 3.512 </t>
  </si>
  <si>
    <t>2436899.204 </t>
  </si>
  <si>
    <t> 26.11.1959 16:53 </t>
  </si>
  <si>
    <t> 3.271 </t>
  </si>
  <si>
    <t>2436904.450 </t>
  </si>
  <si>
    <t> 01.12.1959 22:48 </t>
  </si>
  <si>
    <t> 3.511 </t>
  </si>
  <si>
    <t>2444486.370 </t>
  </si>
  <si>
    <t> 03.09.1980 20:52 </t>
  </si>
  <si>
    <t> 0.008 </t>
  </si>
  <si>
    <t> R.Diethelm </t>
  </si>
  <si>
    <t> BBS 50 </t>
  </si>
  <si>
    <t>2444489.372 </t>
  </si>
  <si>
    <t> 06.09.1980 20:55 </t>
  </si>
  <si>
    <t> 0.007 </t>
  </si>
  <si>
    <t>2444490.366 </t>
  </si>
  <si>
    <t> 07.09.1980 20:47 </t>
  </si>
  <si>
    <t> 0.000 </t>
  </si>
  <si>
    <t>2444498.364 </t>
  </si>
  <si>
    <t> 15.09.1980 20:44 </t>
  </si>
  <si>
    <t> -0.011 </t>
  </si>
  <si>
    <t>2447727.453 </t>
  </si>
  <si>
    <t> 19.07.1989 22:52 </t>
  </si>
  <si>
    <t> -4.513 </t>
  </si>
  <si>
    <t> Moschner&amp;Kleikamp </t>
  </si>
  <si>
    <t>BAVM 56 </t>
  </si>
  <si>
    <t>2450053.283 </t>
  </si>
  <si>
    <t> 01.12.1995 18:47 </t>
  </si>
  <si>
    <t> -7.769 </t>
  </si>
  <si>
    <t>E </t>
  </si>
  <si>
    <t>?</t>
  </si>
  <si>
    <t> BBS 111 </t>
  </si>
  <si>
    <t>2451165.2695 </t>
  </si>
  <si>
    <t> 17.12.1998 18:28 </t>
  </si>
  <si>
    <t> -7.7671 </t>
  </si>
  <si>
    <t> E.Blättler </t>
  </si>
  <si>
    <t> BBS 119 </t>
  </si>
  <si>
    <t>2451177.2816 </t>
  </si>
  <si>
    <t> 29.12.1998 18:45 </t>
  </si>
  <si>
    <t> -7.7683 </t>
  </si>
  <si>
    <t>2451433.5660 </t>
  </si>
  <si>
    <t> 12.09.1999 01:35 </t>
  </si>
  <si>
    <t> -7.7685 </t>
  </si>
  <si>
    <t> J.Safar </t>
  </si>
  <si>
    <t>IBVS 5263 </t>
  </si>
  <si>
    <t>2451771.4436 </t>
  </si>
  <si>
    <t> 14.08.2000 22:38 </t>
  </si>
  <si>
    <t> -7.7661 </t>
  </si>
  <si>
    <t> M.Zejda </t>
  </si>
  <si>
    <t>IBVS 5287 </t>
  </si>
  <si>
    <t>2451772.4435 </t>
  </si>
  <si>
    <t> 15.08.2000 22:38 </t>
  </si>
  <si>
    <t> -7.7673 </t>
  </si>
  <si>
    <t>2451834.5131 </t>
  </si>
  <si>
    <t> 17.10.2000 00:18 </t>
  </si>
  <si>
    <t> -7.7667 </t>
  </si>
  <si>
    <t>o</t>
  </si>
  <si>
    <t> D.Husar </t>
  </si>
  <si>
    <t>BAVM 172 </t>
  </si>
  <si>
    <t>2451835.5135 </t>
  </si>
  <si>
    <t> 18.10.2000 00:19 </t>
  </si>
  <si>
    <t> -7.7674 </t>
  </si>
  <si>
    <t>2452041.490 </t>
  </si>
  <si>
    <t> 11.05.2001 23:45 </t>
  </si>
  <si>
    <t> -7.770 </t>
  </si>
  <si>
    <t> BBS 125 </t>
  </si>
  <si>
    <t>2452065.5218 </t>
  </si>
  <si>
    <t> 05.06.2001 00:31 </t>
  </si>
  <si>
    <t> -7.7645 </t>
  </si>
  <si>
    <t>2452151.36627 </t>
  </si>
  <si>
    <t> 29.08.2001 20:47 </t>
  </si>
  <si>
    <t> -7.76532 </t>
  </si>
  <si>
    <t>C </t>
  </si>
  <si>
    <t> J.Šafár </t>
  </si>
  <si>
    <t>OEJV 0074 </t>
  </si>
  <si>
    <t>2452274.5048 </t>
  </si>
  <si>
    <t> 31.12.2001 00:06 </t>
  </si>
  <si>
    <t> -7.7635 </t>
  </si>
  <si>
    <t>IBVS 5583 </t>
  </si>
  <si>
    <t>2452944.2483 </t>
  </si>
  <si>
    <t> 31.10.2003 17:57 </t>
  </si>
  <si>
    <t> -7.7637 </t>
  </si>
  <si>
    <t> C.-H.Kim et al. </t>
  </si>
  <si>
    <t>IBVS 5694 </t>
  </si>
  <si>
    <t>2452950.2548 </t>
  </si>
  <si>
    <t> 06.11.2003 18:06 </t>
  </si>
  <si>
    <t> -7.7639 </t>
  </si>
  <si>
    <t>2452966.775 </t>
  </si>
  <si>
    <t> 23.11.2003 06:36 </t>
  </si>
  <si>
    <t> -7.762 </t>
  </si>
  <si>
    <t> S.Dvorak </t>
  </si>
  <si>
    <t>IBVS 5502 </t>
  </si>
  <si>
    <t>2453252.5922 </t>
  </si>
  <si>
    <t> 04.09.2004 02:12 </t>
  </si>
  <si>
    <t> -7.7622 </t>
  </si>
  <si>
    <t> Moschner &amp; Frank </t>
  </si>
  <si>
    <t>BAVM 173 </t>
  </si>
  <si>
    <t>2453334.1833 </t>
  </si>
  <si>
    <t> 24.11.2004 16:23 </t>
  </si>
  <si>
    <t> -7.7617 </t>
  </si>
  <si>
    <t>2453335.4349 </t>
  </si>
  <si>
    <t> 25.11.2004 22:26 </t>
  </si>
  <si>
    <t> -7.7615 </t>
  </si>
  <si>
    <t> L.Kotková &amp; M.Wolf </t>
  </si>
  <si>
    <t>IBVS 5676 </t>
  </si>
  <si>
    <t>2453347.1970 </t>
  </si>
  <si>
    <t> 07.12.2004 16:43 </t>
  </si>
  <si>
    <t> -7.7625 </t>
  </si>
  <si>
    <t>2453663.0499 </t>
  </si>
  <si>
    <t> 19.10.2005 13:11 </t>
  </si>
  <si>
    <t> -7.7603 </t>
  </si>
  <si>
    <t>2453667.0542 </t>
  </si>
  <si>
    <t> 23.10.2005 13:18 </t>
  </si>
  <si>
    <t> -7.7604 </t>
  </si>
  <si>
    <t>2453670.0583 </t>
  </si>
  <si>
    <t> 26.10.2005 13:23 </t>
  </si>
  <si>
    <t> -7.7597 </t>
  </si>
  <si>
    <t>2453749.3951 </t>
  </si>
  <si>
    <t> 13.01.2006 21:28 </t>
  </si>
  <si>
    <t> -7.7610 </t>
  </si>
  <si>
    <t>-I</t>
  </si>
  <si>
    <t> M.&amp; C.Rätz </t>
  </si>
  <si>
    <t>BAVM 186 </t>
  </si>
  <si>
    <t>2454753.5144 </t>
  </si>
  <si>
    <t> 14.10.2008 00:20 </t>
  </si>
  <si>
    <t>20519</t>
  </si>
  <si>
    <t> -7.7567 </t>
  </si>
  <si>
    <t>R</t>
  </si>
  <si>
    <t> T.Kalisch </t>
  </si>
  <si>
    <t>OEJV 0107 </t>
  </si>
  <si>
    <t>2454798.3155 </t>
  </si>
  <si>
    <t> 27.11.2008 19:34 </t>
  </si>
  <si>
    <t>20608.5</t>
  </si>
  <si>
    <t> -7.7553 </t>
  </si>
  <si>
    <t> U.Schmidt </t>
  </si>
  <si>
    <t>BAVM 203 </t>
  </si>
  <si>
    <t>2454798.5712 </t>
  </si>
  <si>
    <t> 28.11.2008 01:42 </t>
  </si>
  <si>
    <t>20609</t>
  </si>
  <si>
    <t> -7.7499 </t>
  </si>
  <si>
    <t>2455100.9053 </t>
  </si>
  <si>
    <t> 26.09.2009 09:43 </t>
  </si>
  <si>
    <t>21213</t>
  </si>
  <si>
    <t> -7.7515 </t>
  </si>
  <si>
    <t>IBVS 5920 </t>
  </si>
  <si>
    <t>2455473.3184 </t>
  </si>
  <si>
    <t> 03.10.2010 19:38 </t>
  </si>
  <si>
    <t>21957</t>
  </si>
  <si>
    <t> -7.7520 </t>
  </si>
  <si>
    <t> F.Agerer </t>
  </si>
  <si>
    <t>BAVM 215 </t>
  </si>
  <si>
    <t>2455473.5682 </t>
  </si>
  <si>
    <t> 04.10.2010 01:38 </t>
  </si>
  <si>
    <t>21957.5</t>
  </si>
  <si>
    <t> -7.7524 </t>
  </si>
  <si>
    <t>2455532.6322 </t>
  </si>
  <si>
    <t> 02.12.2010 03:10 </t>
  </si>
  <si>
    <t>22075.5</t>
  </si>
  <si>
    <t> -7.7540 </t>
  </si>
  <si>
    <t>IBVS 5960 </t>
  </si>
  <si>
    <t>2455804.4364 </t>
  </si>
  <si>
    <t> 30.08.2011 22:28 </t>
  </si>
  <si>
    <t>22618.5</t>
  </si>
  <si>
    <t> -7.7516 </t>
  </si>
  <si>
    <t>BAVM 225 </t>
  </si>
  <si>
    <t>2456178.35219 </t>
  </si>
  <si>
    <t> 07.09.2012 20:27 </t>
  </si>
  <si>
    <t>23365.5</t>
  </si>
  <si>
    <t> -7.75106 </t>
  </si>
  <si>
    <t> J.Trnka </t>
  </si>
  <si>
    <t>OEJV 0160 </t>
  </si>
  <si>
    <t>2456203.8792 </t>
  </si>
  <si>
    <t> 03.10.2012 09:06 </t>
  </si>
  <si>
    <t>23416.5</t>
  </si>
  <si>
    <t>IBVS 6042 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</si>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</sst>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6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6" fillId="0" borderId="0"/>
    <xf numFmtId="0" fontId="15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6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71">
    <xf numFmtId="0" fontId="0" fillId="0" borderId="0" xfId="0" applyAlignment="1"/>
    <xf numFmtId="0" fontId="3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/>
    <xf numFmtId="0" fontId="0" fillId="0" borderId="0" xfId="0">
      <alignment vertical="top"/>
    </xf>
    <xf numFmtId="0" fontId="5" fillId="0" borderId="11" xfId="0" applyFont="1" applyBorder="1" applyAlignment="1">
      <alignment horizontal="left"/>
    </xf>
    <xf numFmtId="0" fontId="11" fillId="0" borderId="0" xfId="0" applyFont="1">
      <alignment vertical="top"/>
    </xf>
    <xf numFmtId="0" fontId="12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3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4" fillId="0" borderId="0" xfId="0" applyFont="1">
      <alignment vertical="top"/>
    </xf>
    <xf numFmtId="0" fontId="12" fillId="0" borderId="0" xfId="0" applyFont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0" fillId="0" borderId="0" xfId="0" applyFont="1" applyAlignment="1"/>
    <xf numFmtId="14" fontId="15" fillId="0" borderId="0" xfId="0" applyNumberFormat="1" applyFont="1" applyAlignment="1"/>
    <xf numFmtId="0" fontId="15" fillId="0" borderId="0" xfId="0" applyFont="1" applyAlignment="1">
      <alignment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vertical="center"/>
    </xf>
    <xf numFmtId="0" fontId="5" fillId="0" borderId="0" xfId="0" applyFont="1">
      <alignment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>
      <alignment vertical="top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19" fillId="24" borderId="18" xfId="38" applyFill="1" applyBorder="1" applyAlignment="1" applyProtection="1">
      <alignment horizontal="right" vertical="top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35" fillId="0" borderId="0" xfId="42" applyFont="1" applyAlignment="1">
      <alignment wrapText="1"/>
    </xf>
    <xf numFmtId="0" fontId="35" fillId="0" borderId="0" xfId="42" applyFont="1" applyAlignment="1">
      <alignment horizontal="center" wrapText="1"/>
    </xf>
    <xf numFmtId="0" fontId="35" fillId="0" borderId="0" xfId="42" applyFont="1" applyAlignment="1">
      <alignment horizontal="left" wrapText="1"/>
    </xf>
    <xf numFmtId="0" fontId="37" fillId="0" borderId="0" xfId="0" applyFont="1" applyAlignment="1">
      <alignment vertical="center" wrapText="1"/>
    </xf>
    <xf numFmtId="0" fontId="37" fillId="0" borderId="0" xfId="0" applyFont="1" applyAlignment="1">
      <alignment horizontal="center" vertical="center" wrapText="1"/>
    </xf>
    <xf numFmtId="165" fontId="37" fillId="0" borderId="0" xfId="0" applyNumberFormat="1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AL Cas - O-C Diagr.</a:t>
            </a:r>
          </a:p>
        </c:rich>
      </c:tx>
      <c:layout>
        <c:manualLayout>
          <c:xMode val="edge"/>
          <c:yMode val="edge"/>
          <c:x val="0.36684358899581992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6757462448782"/>
          <c:y val="0.14769252958613219"/>
          <c:w val="0.79541583205162869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-38335</c:v>
                </c:pt>
                <c:pt idx="1">
                  <c:v>-38331</c:v>
                </c:pt>
                <c:pt idx="2">
                  <c:v>-38189.5</c:v>
                </c:pt>
                <c:pt idx="3">
                  <c:v>-37576</c:v>
                </c:pt>
                <c:pt idx="4">
                  <c:v>-37564</c:v>
                </c:pt>
                <c:pt idx="5">
                  <c:v>-37514</c:v>
                </c:pt>
                <c:pt idx="6">
                  <c:v>-35446</c:v>
                </c:pt>
                <c:pt idx="7">
                  <c:v>-35406.5</c:v>
                </c:pt>
                <c:pt idx="8">
                  <c:v>-35398.5</c:v>
                </c:pt>
                <c:pt idx="9">
                  <c:v>-32198</c:v>
                </c:pt>
                <c:pt idx="10">
                  <c:v>-31860</c:v>
                </c:pt>
                <c:pt idx="11">
                  <c:v>-31692.5</c:v>
                </c:pt>
                <c:pt idx="12">
                  <c:v>-30514</c:v>
                </c:pt>
                <c:pt idx="13">
                  <c:v>-30484</c:v>
                </c:pt>
                <c:pt idx="14">
                  <c:v>-24606.5</c:v>
                </c:pt>
                <c:pt idx="15">
                  <c:v>-22908.5</c:v>
                </c:pt>
                <c:pt idx="16">
                  <c:v>-22295</c:v>
                </c:pt>
                <c:pt idx="17">
                  <c:v>-15590.5</c:v>
                </c:pt>
                <c:pt idx="18">
                  <c:v>-15562.5</c:v>
                </c:pt>
                <c:pt idx="19">
                  <c:v>-15173</c:v>
                </c:pt>
                <c:pt idx="20">
                  <c:v>-15171</c:v>
                </c:pt>
                <c:pt idx="21">
                  <c:v>-15165.5</c:v>
                </c:pt>
                <c:pt idx="22">
                  <c:v>-15155</c:v>
                </c:pt>
                <c:pt idx="23">
                  <c:v>-8</c:v>
                </c:pt>
                <c:pt idx="24">
                  <c:v>-2</c:v>
                </c:pt>
                <c:pt idx="25">
                  <c:v>0</c:v>
                </c:pt>
                <c:pt idx="26">
                  <c:v>0</c:v>
                </c:pt>
                <c:pt idx="27">
                  <c:v>16</c:v>
                </c:pt>
                <c:pt idx="28">
                  <c:v>6467</c:v>
                </c:pt>
                <c:pt idx="29">
                  <c:v>11113.5</c:v>
                </c:pt>
                <c:pt idx="30">
                  <c:v>11113.5</c:v>
                </c:pt>
                <c:pt idx="31">
                  <c:v>13335</c:v>
                </c:pt>
                <c:pt idx="32">
                  <c:v>13359</c:v>
                </c:pt>
                <c:pt idx="33">
                  <c:v>13871</c:v>
                </c:pt>
                <c:pt idx="34">
                  <c:v>14546</c:v>
                </c:pt>
                <c:pt idx="35">
                  <c:v>14548</c:v>
                </c:pt>
                <c:pt idx="36">
                  <c:v>14672</c:v>
                </c:pt>
                <c:pt idx="37">
                  <c:v>14674</c:v>
                </c:pt>
                <c:pt idx="38">
                  <c:v>15085.5</c:v>
                </c:pt>
                <c:pt idx="39">
                  <c:v>15133.5</c:v>
                </c:pt>
                <c:pt idx="40">
                  <c:v>15305</c:v>
                </c:pt>
                <c:pt idx="41">
                  <c:v>15551</c:v>
                </c:pt>
                <c:pt idx="42">
                  <c:v>16889</c:v>
                </c:pt>
                <c:pt idx="43">
                  <c:v>16901</c:v>
                </c:pt>
                <c:pt idx="44">
                  <c:v>16934</c:v>
                </c:pt>
                <c:pt idx="45">
                  <c:v>17505</c:v>
                </c:pt>
                <c:pt idx="46">
                  <c:v>17668</c:v>
                </c:pt>
                <c:pt idx="47">
                  <c:v>17670.5</c:v>
                </c:pt>
                <c:pt idx="48">
                  <c:v>17694</c:v>
                </c:pt>
                <c:pt idx="49">
                  <c:v>18325</c:v>
                </c:pt>
                <c:pt idx="50">
                  <c:v>18333</c:v>
                </c:pt>
                <c:pt idx="51">
                  <c:v>18339</c:v>
                </c:pt>
                <c:pt idx="52">
                  <c:v>18497.5</c:v>
                </c:pt>
                <c:pt idx="53">
                  <c:v>20503.5</c:v>
                </c:pt>
                <c:pt idx="54">
                  <c:v>20593</c:v>
                </c:pt>
                <c:pt idx="55">
                  <c:v>20593.5</c:v>
                </c:pt>
                <c:pt idx="56">
                  <c:v>21197.5</c:v>
                </c:pt>
                <c:pt idx="57">
                  <c:v>21941.5</c:v>
                </c:pt>
                <c:pt idx="58">
                  <c:v>21942</c:v>
                </c:pt>
                <c:pt idx="59">
                  <c:v>22060</c:v>
                </c:pt>
                <c:pt idx="60">
                  <c:v>22603</c:v>
                </c:pt>
                <c:pt idx="61">
                  <c:v>23350</c:v>
                </c:pt>
                <c:pt idx="62">
                  <c:v>23401</c:v>
                </c:pt>
                <c:pt idx="63">
                  <c:v>24173</c:v>
                </c:pt>
                <c:pt idx="64">
                  <c:v>29964.5</c:v>
                </c:pt>
                <c:pt idx="65">
                  <c:v>29965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4E-477F-A607-55A40EC0D92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6.0000000000000001E-3</c:v>
                  </c:pt>
                  <c:pt idx="30">
                    <c:v>6.0000000000000001E-3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2.3999999999999998E-3</c:v>
                  </c:pt>
                  <c:pt idx="34">
                    <c:v>5.5999999999999999E-3</c:v>
                  </c:pt>
                  <c:pt idx="35">
                    <c:v>1.5E-3</c:v>
                  </c:pt>
                  <c:pt idx="36">
                    <c:v>1.5E-3</c:v>
                  </c:pt>
                  <c:pt idx="37">
                    <c:v>3.2000000000000002E-3</c:v>
                  </c:pt>
                  <c:pt idx="38">
                    <c:v>0</c:v>
                  </c:pt>
                  <c:pt idx="39">
                    <c:v>0</c:v>
                  </c:pt>
                  <c:pt idx="40">
                    <c:v>2.5000000000000001E-3</c:v>
                  </c:pt>
                  <c:pt idx="41">
                    <c:v>3.3E-3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1E-3</c:v>
                  </c:pt>
                  <c:pt idx="45">
                    <c:v>6.9999999999999999E-4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4.0000000000000002E-4</c:v>
                  </c:pt>
                  <c:pt idx="50">
                    <c:v>1E-4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2.0000000000000001E-4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5.9999999999999995E-4</c:v>
                  </c:pt>
                  <c:pt idx="57">
                    <c:v>1.9E-3</c:v>
                  </c:pt>
                  <c:pt idx="58">
                    <c:v>2.5000000000000001E-3</c:v>
                  </c:pt>
                  <c:pt idx="59">
                    <c:v>4.0000000000000002E-4</c:v>
                  </c:pt>
                  <c:pt idx="60">
                    <c:v>0</c:v>
                  </c:pt>
                  <c:pt idx="61">
                    <c:v>1E-4</c:v>
                  </c:pt>
                  <c:pt idx="62">
                    <c:v>2.0000000000000001E-4</c:v>
                  </c:pt>
                  <c:pt idx="63">
                    <c:v>0</c:v>
                  </c:pt>
                  <c:pt idx="64">
                    <c:v>4.5999999999999999E-3</c:v>
                  </c:pt>
                  <c:pt idx="65">
                    <c:v>2.7000000000000001E-3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6.0000000000000001E-3</c:v>
                  </c:pt>
                  <c:pt idx="30">
                    <c:v>6.0000000000000001E-3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2.3999999999999998E-3</c:v>
                  </c:pt>
                  <c:pt idx="34">
                    <c:v>5.5999999999999999E-3</c:v>
                  </c:pt>
                  <c:pt idx="35">
                    <c:v>1.5E-3</c:v>
                  </c:pt>
                  <c:pt idx="36">
                    <c:v>1.5E-3</c:v>
                  </c:pt>
                  <c:pt idx="37">
                    <c:v>3.2000000000000002E-3</c:v>
                  </c:pt>
                  <c:pt idx="38">
                    <c:v>0</c:v>
                  </c:pt>
                  <c:pt idx="39">
                    <c:v>0</c:v>
                  </c:pt>
                  <c:pt idx="40">
                    <c:v>2.5000000000000001E-3</c:v>
                  </c:pt>
                  <c:pt idx="41">
                    <c:v>3.3E-3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1E-3</c:v>
                  </c:pt>
                  <c:pt idx="45">
                    <c:v>6.9999999999999999E-4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4.0000000000000002E-4</c:v>
                  </c:pt>
                  <c:pt idx="50">
                    <c:v>1E-4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2.0000000000000001E-4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5.9999999999999995E-4</c:v>
                  </c:pt>
                  <c:pt idx="57">
                    <c:v>1.9E-3</c:v>
                  </c:pt>
                  <c:pt idx="58">
                    <c:v>2.5000000000000001E-3</c:v>
                  </c:pt>
                  <c:pt idx="59">
                    <c:v>4.0000000000000002E-4</c:v>
                  </c:pt>
                  <c:pt idx="60">
                    <c:v>0</c:v>
                  </c:pt>
                  <c:pt idx="61">
                    <c:v>1E-4</c:v>
                  </c:pt>
                  <c:pt idx="62">
                    <c:v>2.0000000000000001E-4</c:v>
                  </c:pt>
                  <c:pt idx="63">
                    <c:v>0</c:v>
                  </c:pt>
                  <c:pt idx="64">
                    <c:v>4.5999999999999999E-3</c:v>
                  </c:pt>
                  <c:pt idx="65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-38335</c:v>
                </c:pt>
                <c:pt idx="1">
                  <c:v>-38331</c:v>
                </c:pt>
                <c:pt idx="2">
                  <c:v>-38189.5</c:v>
                </c:pt>
                <c:pt idx="3">
                  <c:v>-37576</c:v>
                </c:pt>
                <c:pt idx="4">
                  <c:v>-37564</c:v>
                </c:pt>
                <c:pt idx="5">
                  <c:v>-37514</c:v>
                </c:pt>
                <c:pt idx="6">
                  <c:v>-35446</c:v>
                </c:pt>
                <c:pt idx="7">
                  <c:v>-35406.5</c:v>
                </c:pt>
                <c:pt idx="8">
                  <c:v>-35398.5</c:v>
                </c:pt>
                <c:pt idx="9">
                  <c:v>-32198</c:v>
                </c:pt>
                <c:pt idx="10">
                  <c:v>-31860</c:v>
                </c:pt>
                <c:pt idx="11">
                  <c:v>-31692.5</c:v>
                </c:pt>
                <c:pt idx="12">
                  <c:v>-30514</c:v>
                </c:pt>
                <c:pt idx="13">
                  <c:v>-30484</c:v>
                </c:pt>
                <c:pt idx="14">
                  <c:v>-24606.5</c:v>
                </c:pt>
                <c:pt idx="15">
                  <c:v>-22908.5</c:v>
                </c:pt>
                <c:pt idx="16">
                  <c:v>-22295</c:v>
                </c:pt>
                <c:pt idx="17">
                  <c:v>-15590.5</c:v>
                </c:pt>
                <c:pt idx="18">
                  <c:v>-15562.5</c:v>
                </c:pt>
                <c:pt idx="19">
                  <c:v>-15173</c:v>
                </c:pt>
                <c:pt idx="20">
                  <c:v>-15171</c:v>
                </c:pt>
                <c:pt idx="21">
                  <c:v>-15165.5</c:v>
                </c:pt>
                <c:pt idx="22">
                  <c:v>-15155</c:v>
                </c:pt>
                <c:pt idx="23">
                  <c:v>-8</c:v>
                </c:pt>
                <c:pt idx="24">
                  <c:v>-2</c:v>
                </c:pt>
                <c:pt idx="25">
                  <c:v>0</c:v>
                </c:pt>
                <c:pt idx="26">
                  <c:v>0</c:v>
                </c:pt>
                <c:pt idx="27">
                  <c:v>16</c:v>
                </c:pt>
                <c:pt idx="28">
                  <c:v>6467</c:v>
                </c:pt>
                <c:pt idx="29">
                  <c:v>11113.5</c:v>
                </c:pt>
                <c:pt idx="30">
                  <c:v>11113.5</c:v>
                </c:pt>
                <c:pt idx="31">
                  <c:v>13335</c:v>
                </c:pt>
                <c:pt idx="32">
                  <c:v>13359</c:v>
                </c:pt>
                <c:pt idx="33">
                  <c:v>13871</c:v>
                </c:pt>
                <c:pt idx="34">
                  <c:v>14546</c:v>
                </c:pt>
                <c:pt idx="35">
                  <c:v>14548</c:v>
                </c:pt>
                <c:pt idx="36">
                  <c:v>14672</c:v>
                </c:pt>
                <c:pt idx="37">
                  <c:v>14674</c:v>
                </c:pt>
                <c:pt idx="38">
                  <c:v>15085.5</c:v>
                </c:pt>
                <c:pt idx="39">
                  <c:v>15133.5</c:v>
                </c:pt>
                <c:pt idx="40">
                  <c:v>15305</c:v>
                </c:pt>
                <c:pt idx="41">
                  <c:v>15551</c:v>
                </c:pt>
                <c:pt idx="42">
                  <c:v>16889</c:v>
                </c:pt>
                <c:pt idx="43">
                  <c:v>16901</c:v>
                </c:pt>
                <c:pt idx="44">
                  <c:v>16934</c:v>
                </c:pt>
                <c:pt idx="45">
                  <c:v>17505</c:v>
                </c:pt>
                <c:pt idx="46">
                  <c:v>17668</c:v>
                </c:pt>
                <c:pt idx="47">
                  <c:v>17670.5</c:v>
                </c:pt>
                <c:pt idx="48">
                  <c:v>17694</c:v>
                </c:pt>
                <c:pt idx="49">
                  <c:v>18325</c:v>
                </c:pt>
                <c:pt idx="50">
                  <c:v>18333</c:v>
                </c:pt>
                <c:pt idx="51">
                  <c:v>18339</c:v>
                </c:pt>
                <c:pt idx="52">
                  <c:v>18497.5</c:v>
                </c:pt>
                <c:pt idx="53">
                  <c:v>20503.5</c:v>
                </c:pt>
                <c:pt idx="54">
                  <c:v>20593</c:v>
                </c:pt>
                <c:pt idx="55">
                  <c:v>20593.5</c:v>
                </c:pt>
                <c:pt idx="56">
                  <c:v>21197.5</c:v>
                </c:pt>
                <c:pt idx="57">
                  <c:v>21941.5</c:v>
                </c:pt>
                <c:pt idx="58">
                  <c:v>21942</c:v>
                </c:pt>
                <c:pt idx="59">
                  <c:v>22060</c:v>
                </c:pt>
                <c:pt idx="60">
                  <c:v>22603</c:v>
                </c:pt>
                <c:pt idx="61">
                  <c:v>23350</c:v>
                </c:pt>
                <c:pt idx="62">
                  <c:v>23401</c:v>
                </c:pt>
                <c:pt idx="63">
                  <c:v>24173</c:v>
                </c:pt>
                <c:pt idx="64">
                  <c:v>29964.5</c:v>
                </c:pt>
                <c:pt idx="65">
                  <c:v>29965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0">
                  <c:v>-2.5256950000766665E-2</c:v>
                </c:pt>
                <c:pt idx="1">
                  <c:v>-5.4802699996798765E-3</c:v>
                </c:pt>
                <c:pt idx="2">
                  <c:v>-8.1302149992552586E-3</c:v>
                </c:pt>
                <c:pt idx="3">
                  <c:v>1.4868079997540917E-2</c:v>
                </c:pt>
                <c:pt idx="4">
                  <c:v>2.9198119998909533E-2</c:v>
                </c:pt>
                <c:pt idx="5">
                  <c:v>-1.7593380001926562E-2</c:v>
                </c:pt>
                <c:pt idx="6">
                  <c:v>-1.0498199990252033E-3</c:v>
                </c:pt>
                <c:pt idx="7">
                  <c:v>1.6994895002426347E-2</c:v>
                </c:pt>
                <c:pt idx="8">
                  <c:v>2.5482549972366542E-3</c:v>
                </c:pt>
                <c:pt idx="9">
                  <c:v>-1.5385659997264156E-2</c:v>
                </c:pt>
                <c:pt idx="10">
                  <c:v>3.0743799998163013E-2</c:v>
                </c:pt>
                <c:pt idx="11">
                  <c:v>1.9642274997750064E-2</c:v>
                </c:pt>
                <c:pt idx="12">
                  <c:v>1.4596619999792892E-2</c:v>
                </c:pt>
                <c:pt idx="13">
                  <c:v>1.2921720001031645E-2</c:v>
                </c:pt>
                <c:pt idx="14">
                  <c:v>-2.2969105000811396E-2</c:v>
                </c:pt>
                <c:pt idx="15">
                  <c:v>1.3231554999947548E-2</c:v>
                </c:pt>
                <c:pt idx="16">
                  <c:v>2.3229850005009212E-2</c:v>
                </c:pt>
                <c:pt idx="17">
                  <c:v>2.5667615002021194E-2</c:v>
                </c:pt>
                <c:pt idx="18">
                  <c:v>1.1104375000286382E-2</c:v>
                </c:pt>
                <c:pt idx="19">
                  <c:v>1.5608589994371869E-2</c:v>
                </c:pt>
                <c:pt idx="20">
                  <c:v>8.496930000546854E-3</c:v>
                </c:pt>
                <c:pt idx="21">
                  <c:v>1.7439864997868426E-2</c:v>
                </c:pt>
                <c:pt idx="22">
                  <c:v>7.6036499958718196E-3</c:v>
                </c:pt>
                <c:pt idx="23">
                  <c:v>8.4466400003293529E-3</c:v>
                </c:pt>
                <c:pt idx="24">
                  <c:v>7.1116600011009723E-3</c:v>
                </c:pt>
                <c:pt idx="25">
                  <c:v>0</c:v>
                </c:pt>
                <c:pt idx="26">
                  <c:v>0</c:v>
                </c:pt>
                <c:pt idx="27">
                  <c:v>-1.0893279999436345E-2</c:v>
                </c:pt>
                <c:pt idx="28">
                  <c:v>-7.5526100044953637E-3</c:v>
                </c:pt>
                <c:pt idx="29">
                  <c:v>-1.0216704999038484E-2</c:v>
                </c:pt>
                <c:pt idx="30">
                  <c:v>-1.0216704999038484E-2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64E-477F-A607-55A40EC0D92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Active!$D$21:$D$33</c:f>
                <c:numCache>
                  <c:formatCode>General</c:formatCode>
                  <c:ptCount val="1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plus>
            <c:minus>
              <c:numRef>
                <c:f>Active!$D$21:$D$33</c:f>
                <c:numCache>
                  <c:formatCode>General</c:formatCode>
                  <c:ptCount val="1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-38335</c:v>
                </c:pt>
                <c:pt idx="1">
                  <c:v>-38331</c:v>
                </c:pt>
                <c:pt idx="2">
                  <c:v>-38189.5</c:v>
                </c:pt>
                <c:pt idx="3">
                  <c:v>-37576</c:v>
                </c:pt>
                <c:pt idx="4">
                  <c:v>-37564</c:v>
                </c:pt>
                <c:pt idx="5">
                  <c:v>-37514</c:v>
                </c:pt>
                <c:pt idx="6">
                  <c:v>-35446</c:v>
                </c:pt>
                <c:pt idx="7">
                  <c:v>-35406.5</c:v>
                </c:pt>
                <c:pt idx="8">
                  <c:v>-35398.5</c:v>
                </c:pt>
                <c:pt idx="9">
                  <c:v>-32198</c:v>
                </c:pt>
                <c:pt idx="10">
                  <c:v>-31860</c:v>
                </c:pt>
                <c:pt idx="11">
                  <c:v>-31692.5</c:v>
                </c:pt>
                <c:pt idx="12">
                  <c:v>-30514</c:v>
                </c:pt>
                <c:pt idx="13">
                  <c:v>-30484</c:v>
                </c:pt>
                <c:pt idx="14">
                  <c:v>-24606.5</c:v>
                </c:pt>
                <c:pt idx="15">
                  <c:v>-22908.5</c:v>
                </c:pt>
                <c:pt idx="16">
                  <c:v>-22295</c:v>
                </c:pt>
                <c:pt idx="17">
                  <c:v>-15590.5</c:v>
                </c:pt>
                <c:pt idx="18">
                  <c:v>-15562.5</c:v>
                </c:pt>
                <c:pt idx="19">
                  <c:v>-15173</c:v>
                </c:pt>
                <c:pt idx="20">
                  <c:v>-15171</c:v>
                </c:pt>
                <c:pt idx="21">
                  <c:v>-15165.5</c:v>
                </c:pt>
                <c:pt idx="22">
                  <c:v>-15155</c:v>
                </c:pt>
                <c:pt idx="23">
                  <c:v>-8</c:v>
                </c:pt>
                <c:pt idx="24">
                  <c:v>-2</c:v>
                </c:pt>
                <c:pt idx="25">
                  <c:v>0</c:v>
                </c:pt>
                <c:pt idx="26">
                  <c:v>0</c:v>
                </c:pt>
                <c:pt idx="27">
                  <c:v>16</c:v>
                </c:pt>
                <c:pt idx="28">
                  <c:v>6467</c:v>
                </c:pt>
                <c:pt idx="29">
                  <c:v>11113.5</c:v>
                </c:pt>
                <c:pt idx="30">
                  <c:v>11113.5</c:v>
                </c:pt>
                <c:pt idx="31">
                  <c:v>13335</c:v>
                </c:pt>
                <c:pt idx="32">
                  <c:v>13359</c:v>
                </c:pt>
                <c:pt idx="33">
                  <c:v>13871</c:v>
                </c:pt>
                <c:pt idx="34">
                  <c:v>14546</c:v>
                </c:pt>
                <c:pt idx="35">
                  <c:v>14548</c:v>
                </c:pt>
                <c:pt idx="36">
                  <c:v>14672</c:v>
                </c:pt>
                <c:pt idx="37">
                  <c:v>14674</c:v>
                </c:pt>
                <c:pt idx="38">
                  <c:v>15085.5</c:v>
                </c:pt>
                <c:pt idx="39">
                  <c:v>15133.5</c:v>
                </c:pt>
                <c:pt idx="40">
                  <c:v>15305</c:v>
                </c:pt>
                <c:pt idx="41">
                  <c:v>15551</c:v>
                </c:pt>
                <c:pt idx="42">
                  <c:v>16889</c:v>
                </c:pt>
                <c:pt idx="43">
                  <c:v>16901</c:v>
                </c:pt>
                <c:pt idx="44">
                  <c:v>16934</c:v>
                </c:pt>
                <c:pt idx="45">
                  <c:v>17505</c:v>
                </c:pt>
                <c:pt idx="46">
                  <c:v>17668</c:v>
                </c:pt>
                <c:pt idx="47">
                  <c:v>17670.5</c:v>
                </c:pt>
                <c:pt idx="48">
                  <c:v>17694</c:v>
                </c:pt>
                <c:pt idx="49">
                  <c:v>18325</c:v>
                </c:pt>
                <c:pt idx="50">
                  <c:v>18333</c:v>
                </c:pt>
                <c:pt idx="51">
                  <c:v>18339</c:v>
                </c:pt>
                <c:pt idx="52">
                  <c:v>18497.5</c:v>
                </c:pt>
                <c:pt idx="53">
                  <c:v>20503.5</c:v>
                </c:pt>
                <c:pt idx="54">
                  <c:v>20593</c:v>
                </c:pt>
                <c:pt idx="55">
                  <c:v>20593.5</c:v>
                </c:pt>
                <c:pt idx="56">
                  <c:v>21197.5</c:v>
                </c:pt>
                <c:pt idx="57">
                  <c:v>21941.5</c:v>
                </c:pt>
                <c:pt idx="58">
                  <c:v>21942</c:v>
                </c:pt>
                <c:pt idx="59">
                  <c:v>22060</c:v>
                </c:pt>
                <c:pt idx="60">
                  <c:v>22603</c:v>
                </c:pt>
                <c:pt idx="61">
                  <c:v>23350</c:v>
                </c:pt>
                <c:pt idx="62">
                  <c:v>23401</c:v>
                </c:pt>
                <c:pt idx="63">
                  <c:v>24173</c:v>
                </c:pt>
                <c:pt idx="64">
                  <c:v>29964.5</c:v>
                </c:pt>
                <c:pt idx="65">
                  <c:v>29965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31">
                  <c:v>-8.4930500015616417E-3</c:v>
                </c:pt>
                <c:pt idx="32">
                  <c:v>-9.7329700001864694E-3</c:v>
                </c:pt>
                <c:pt idx="36">
                  <c:v>-8.0377600097563118E-3</c:v>
                </c:pt>
                <c:pt idx="37">
                  <c:v>-8.7494199979119003E-3</c:v>
                </c:pt>
                <c:pt idx="38">
                  <c:v>-1.0973465003189631E-2</c:v>
                </c:pt>
                <c:pt idx="39">
                  <c:v>-5.853305003256537E-3</c:v>
                </c:pt>
                <c:pt idx="45">
                  <c:v>-3.604149998864159E-3</c:v>
                </c:pt>
                <c:pt idx="52">
                  <c:v>-2.3654250035178848E-3</c:v>
                </c:pt>
                <c:pt idx="57">
                  <c:v>6.6560549967107363E-3</c:v>
                </c:pt>
                <c:pt idx="58">
                  <c:v>6.178139999974519E-3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64E-477F-A607-55A40EC0D92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6.0000000000000001E-3</c:v>
                  </c:pt>
                  <c:pt idx="30">
                    <c:v>6.0000000000000001E-3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2.3999999999999998E-3</c:v>
                  </c:pt>
                  <c:pt idx="34">
                    <c:v>5.5999999999999999E-3</c:v>
                  </c:pt>
                  <c:pt idx="35">
                    <c:v>1.5E-3</c:v>
                  </c:pt>
                  <c:pt idx="36">
                    <c:v>1.5E-3</c:v>
                  </c:pt>
                  <c:pt idx="37">
                    <c:v>3.2000000000000002E-3</c:v>
                  </c:pt>
                  <c:pt idx="38">
                    <c:v>0</c:v>
                  </c:pt>
                  <c:pt idx="39">
                    <c:v>0</c:v>
                  </c:pt>
                  <c:pt idx="40">
                    <c:v>2.5000000000000001E-3</c:v>
                  </c:pt>
                  <c:pt idx="41">
                    <c:v>3.3E-3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1E-3</c:v>
                  </c:pt>
                  <c:pt idx="45">
                    <c:v>6.9999999999999999E-4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4.0000000000000002E-4</c:v>
                  </c:pt>
                  <c:pt idx="50">
                    <c:v>1E-4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2.0000000000000001E-4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5.9999999999999995E-4</c:v>
                  </c:pt>
                  <c:pt idx="57">
                    <c:v>1.9E-3</c:v>
                  </c:pt>
                  <c:pt idx="58">
                    <c:v>2.5000000000000001E-3</c:v>
                  </c:pt>
                  <c:pt idx="59">
                    <c:v>4.0000000000000002E-4</c:v>
                  </c:pt>
                  <c:pt idx="60">
                    <c:v>0</c:v>
                  </c:pt>
                  <c:pt idx="61">
                    <c:v>1E-4</c:v>
                  </c:pt>
                </c:numCache>
              </c:numRef>
            </c:plus>
            <c:min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6.0000000000000001E-3</c:v>
                  </c:pt>
                  <c:pt idx="30">
                    <c:v>6.0000000000000001E-3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2.3999999999999998E-3</c:v>
                  </c:pt>
                  <c:pt idx="34">
                    <c:v>5.5999999999999999E-3</c:v>
                  </c:pt>
                  <c:pt idx="35">
                    <c:v>1.5E-3</c:v>
                  </c:pt>
                  <c:pt idx="36">
                    <c:v>1.5E-3</c:v>
                  </c:pt>
                  <c:pt idx="37">
                    <c:v>3.2000000000000002E-3</c:v>
                  </c:pt>
                  <c:pt idx="38">
                    <c:v>0</c:v>
                  </c:pt>
                  <c:pt idx="39">
                    <c:v>0</c:v>
                  </c:pt>
                  <c:pt idx="40">
                    <c:v>2.5000000000000001E-3</c:v>
                  </c:pt>
                  <c:pt idx="41">
                    <c:v>3.3E-3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1E-3</c:v>
                  </c:pt>
                  <c:pt idx="45">
                    <c:v>6.9999999999999999E-4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4.0000000000000002E-4</c:v>
                  </c:pt>
                  <c:pt idx="50">
                    <c:v>1E-4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2.0000000000000001E-4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5.9999999999999995E-4</c:v>
                  </c:pt>
                  <c:pt idx="57">
                    <c:v>1.9E-3</c:v>
                  </c:pt>
                  <c:pt idx="58">
                    <c:v>2.5000000000000001E-3</c:v>
                  </c:pt>
                  <c:pt idx="59">
                    <c:v>4.0000000000000002E-4</c:v>
                  </c:pt>
                  <c:pt idx="60">
                    <c:v>0</c:v>
                  </c:pt>
                  <c:pt idx="6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-38335</c:v>
                </c:pt>
                <c:pt idx="1">
                  <c:v>-38331</c:v>
                </c:pt>
                <c:pt idx="2">
                  <c:v>-38189.5</c:v>
                </c:pt>
                <c:pt idx="3">
                  <c:v>-37576</c:v>
                </c:pt>
                <c:pt idx="4">
                  <c:v>-37564</c:v>
                </c:pt>
                <c:pt idx="5">
                  <c:v>-37514</c:v>
                </c:pt>
                <c:pt idx="6">
                  <c:v>-35446</c:v>
                </c:pt>
                <c:pt idx="7">
                  <c:v>-35406.5</c:v>
                </c:pt>
                <c:pt idx="8">
                  <c:v>-35398.5</c:v>
                </c:pt>
                <c:pt idx="9">
                  <c:v>-32198</c:v>
                </c:pt>
                <c:pt idx="10">
                  <c:v>-31860</c:v>
                </c:pt>
                <c:pt idx="11">
                  <c:v>-31692.5</c:v>
                </c:pt>
                <c:pt idx="12">
                  <c:v>-30514</c:v>
                </c:pt>
                <c:pt idx="13">
                  <c:v>-30484</c:v>
                </c:pt>
                <c:pt idx="14">
                  <c:v>-24606.5</c:v>
                </c:pt>
                <c:pt idx="15">
                  <c:v>-22908.5</c:v>
                </c:pt>
                <c:pt idx="16">
                  <c:v>-22295</c:v>
                </c:pt>
                <c:pt idx="17">
                  <c:v>-15590.5</c:v>
                </c:pt>
                <c:pt idx="18">
                  <c:v>-15562.5</c:v>
                </c:pt>
                <c:pt idx="19">
                  <c:v>-15173</c:v>
                </c:pt>
                <c:pt idx="20">
                  <c:v>-15171</c:v>
                </c:pt>
                <c:pt idx="21">
                  <c:v>-15165.5</c:v>
                </c:pt>
                <c:pt idx="22">
                  <c:v>-15155</c:v>
                </c:pt>
                <c:pt idx="23">
                  <c:v>-8</c:v>
                </c:pt>
                <c:pt idx="24">
                  <c:v>-2</c:v>
                </c:pt>
                <c:pt idx="25">
                  <c:v>0</c:v>
                </c:pt>
                <c:pt idx="26">
                  <c:v>0</c:v>
                </c:pt>
                <c:pt idx="27">
                  <c:v>16</c:v>
                </c:pt>
                <c:pt idx="28">
                  <c:v>6467</c:v>
                </c:pt>
                <c:pt idx="29">
                  <c:v>11113.5</c:v>
                </c:pt>
                <c:pt idx="30">
                  <c:v>11113.5</c:v>
                </c:pt>
                <c:pt idx="31">
                  <c:v>13335</c:v>
                </c:pt>
                <c:pt idx="32">
                  <c:v>13359</c:v>
                </c:pt>
                <c:pt idx="33">
                  <c:v>13871</c:v>
                </c:pt>
                <c:pt idx="34">
                  <c:v>14546</c:v>
                </c:pt>
                <c:pt idx="35">
                  <c:v>14548</c:v>
                </c:pt>
                <c:pt idx="36">
                  <c:v>14672</c:v>
                </c:pt>
                <c:pt idx="37">
                  <c:v>14674</c:v>
                </c:pt>
                <c:pt idx="38">
                  <c:v>15085.5</c:v>
                </c:pt>
                <c:pt idx="39">
                  <c:v>15133.5</c:v>
                </c:pt>
                <c:pt idx="40">
                  <c:v>15305</c:v>
                </c:pt>
                <c:pt idx="41">
                  <c:v>15551</c:v>
                </c:pt>
                <c:pt idx="42">
                  <c:v>16889</c:v>
                </c:pt>
                <c:pt idx="43">
                  <c:v>16901</c:v>
                </c:pt>
                <c:pt idx="44">
                  <c:v>16934</c:v>
                </c:pt>
                <c:pt idx="45">
                  <c:v>17505</c:v>
                </c:pt>
                <c:pt idx="46">
                  <c:v>17668</c:v>
                </c:pt>
                <c:pt idx="47">
                  <c:v>17670.5</c:v>
                </c:pt>
                <c:pt idx="48">
                  <c:v>17694</c:v>
                </c:pt>
                <c:pt idx="49">
                  <c:v>18325</c:v>
                </c:pt>
                <c:pt idx="50">
                  <c:v>18333</c:v>
                </c:pt>
                <c:pt idx="51">
                  <c:v>18339</c:v>
                </c:pt>
                <c:pt idx="52">
                  <c:v>18497.5</c:v>
                </c:pt>
                <c:pt idx="53">
                  <c:v>20503.5</c:v>
                </c:pt>
                <c:pt idx="54">
                  <c:v>20593</c:v>
                </c:pt>
                <c:pt idx="55">
                  <c:v>20593.5</c:v>
                </c:pt>
                <c:pt idx="56">
                  <c:v>21197.5</c:v>
                </c:pt>
                <c:pt idx="57">
                  <c:v>21941.5</c:v>
                </c:pt>
                <c:pt idx="58">
                  <c:v>21942</c:v>
                </c:pt>
                <c:pt idx="59">
                  <c:v>22060</c:v>
                </c:pt>
                <c:pt idx="60">
                  <c:v>22603</c:v>
                </c:pt>
                <c:pt idx="61">
                  <c:v>23350</c:v>
                </c:pt>
                <c:pt idx="62">
                  <c:v>23401</c:v>
                </c:pt>
                <c:pt idx="63">
                  <c:v>24173</c:v>
                </c:pt>
                <c:pt idx="64">
                  <c:v>29964.5</c:v>
                </c:pt>
                <c:pt idx="65">
                  <c:v>29965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33">
                  <c:v>-9.9179300013929605E-3</c:v>
                </c:pt>
                <c:pt idx="34">
                  <c:v>-7.5031800006399862E-3</c:v>
                </c:pt>
                <c:pt idx="35">
                  <c:v>-8.7148399979923852E-3</c:v>
                </c:pt>
                <c:pt idx="40">
                  <c:v>-6.7081500019412488E-3</c:v>
                </c:pt>
                <c:pt idx="41">
                  <c:v>-4.9123299977509305E-3</c:v>
                </c:pt>
                <c:pt idx="42">
                  <c:v>-5.1128700069966726E-3</c:v>
                </c:pt>
                <c:pt idx="43">
                  <c:v>-5.2828300031251274E-3</c:v>
                </c:pt>
                <c:pt idx="44">
                  <c:v>-3.4252199984621257E-3</c:v>
                </c:pt>
                <c:pt idx="46">
                  <c:v>-3.1044400020618923E-3</c:v>
                </c:pt>
                <c:pt idx="47">
                  <c:v>-2.8940150004928E-3</c:v>
                </c:pt>
                <c:pt idx="48">
                  <c:v>-3.8560200046049431E-3</c:v>
                </c:pt>
                <c:pt idx="49">
                  <c:v>-1.684750008280389E-3</c:v>
                </c:pt>
                <c:pt idx="50">
                  <c:v>-1.8313900072826073E-3</c:v>
                </c:pt>
                <c:pt idx="51">
                  <c:v>-1.0663700013537891E-3</c:v>
                </c:pt>
                <c:pt idx="53">
                  <c:v>1.9395949930185452E-3</c:v>
                </c:pt>
                <c:pt idx="54">
                  <c:v>3.2928099972195923E-3</c:v>
                </c:pt>
                <c:pt idx="55">
                  <c:v>8.7148949969559908E-3</c:v>
                </c:pt>
                <c:pt idx="56">
                  <c:v>7.0935749972704798E-3</c:v>
                </c:pt>
                <c:pt idx="59">
                  <c:v>4.5901999983470887E-3</c:v>
                </c:pt>
                <c:pt idx="60">
                  <c:v>6.9745099972351454E-3</c:v>
                </c:pt>
                <c:pt idx="61">
                  <c:v>7.5594999943859875E-3</c:v>
                </c:pt>
                <c:pt idx="62">
                  <c:v>6.2221699990914203E-3</c:v>
                </c:pt>
                <c:pt idx="63">
                  <c:v>8.4214099988457747E-3</c:v>
                </c:pt>
                <c:pt idx="64">
                  <c:v>1.2331964993791189E-2</c:v>
                </c:pt>
                <c:pt idx="65">
                  <c:v>9.9540500013972633E-3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64E-477F-A607-55A40EC0D92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6.0000000000000001E-3</c:v>
                  </c:pt>
                  <c:pt idx="30">
                    <c:v>6.0000000000000001E-3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2.3999999999999998E-3</c:v>
                  </c:pt>
                  <c:pt idx="34">
                    <c:v>5.5999999999999999E-3</c:v>
                  </c:pt>
                  <c:pt idx="35">
                    <c:v>1.5E-3</c:v>
                  </c:pt>
                  <c:pt idx="36">
                    <c:v>1.5E-3</c:v>
                  </c:pt>
                  <c:pt idx="37">
                    <c:v>3.2000000000000002E-3</c:v>
                  </c:pt>
                  <c:pt idx="38">
                    <c:v>0</c:v>
                  </c:pt>
                  <c:pt idx="39">
                    <c:v>0</c:v>
                  </c:pt>
                  <c:pt idx="40">
                    <c:v>2.5000000000000001E-3</c:v>
                  </c:pt>
                  <c:pt idx="41">
                    <c:v>3.3E-3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1E-3</c:v>
                  </c:pt>
                  <c:pt idx="45">
                    <c:v>6.9999999999999999E-4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4.0000000000000002E-4</c:v>
                  </c:pt>
                  <c:pt idx="50">
                    <c:v>1E-4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2.0000000000000001E-4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5.9999999999999995E-4</c:v>
                  </c:pt>
                  <c:pt idx="57">
                    <c:v>1.9E-3</c:v>
                  </c:pt>
                  <c:pt idx="58">
                    <c:v>2.5000000000000001E-3</c:v>
                  </c:pt>
                  <c:pt idx="59">
                    <c:v>4.0000000000000002E-4</c:v>
                  </c:pt>
                  <c:pt idx="60">
                    <c:v>0</c:v>
                  </c:pt>
                  <c:pt idx="61">
                    <c:v>1E-4</c:v>
                  </c:pt>
                </c:numCache>
              </c:numRef>
            </c:plus>
            <c:min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6.0000000000000001E-3</c:v>
                  </c:pt>
                  <c:pt idx="30">
                    <c:v>6.0000000000000001E-3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2.3999999999999998E-3</c:v>
                  </c:pt>
                  <c:pt idx="34">
                    <c:v>5.5999999999999999E-3</c:v>
                  </c:pt>
                  <c:pt idx="35">
                    <c:v>1.5E-3</c:v>
                  </c:pt>
                  <c:pt idx="36">
                    <c:v>1.5E-3</c:v>
                  </c:pt>
                  <c:pt idx="37">
                    <c:v>3.2000000000000002E-3</c:v>
                  </c:pt>
                  <c:pt idx="38">
                    <c:v>0</c:v>
                  </c:pt>
                  <c:pt idx="39">
                    <c:v>0</c:v>
                  </c:pt>
                  <c:pt idx="40">
                    <c:v>2.5000000000000001E-3</c:v>
                  </c:pt>
                  <c:pt idx="41">
                    <c:v>3.3E-3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1E-3</c:v>
                  </c:pt>
                  <c:pt idx="45">
                    <c:v>6.9999999999999999E-4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4.0000000000000002E-4</c:v>
                  </c:pt>
                  <c:pt idx="50">
                    <c:v>1E-4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2.0000000000000001E-4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5.9999999999999995E-4</c:v>
                  </c:pt>
                  <c:pt idx="57">
                    <c:v>1.9E-3</c:v>
                  </c:pt>
                  <c:pt idx="58">
                    <c:v>2.5000000000000001E-3</c:v>
                  </c:pt>
                  <c:pt idx="59">
                    <c:v>4.0000000000000002E-4</c:v>
                  </c:pt>
                  <c:pt idx="60">
                    <c:v>0</c:v>
                  </c:pt>
                  <c:pt idx="6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-38335</c:v>
                </c:pt>
                <c:pt idx="1">
                  <c:v>-38331</c:v>
                </c:pt>
                <c:pt idx="2">
                  <c:v>-38189.5</c:v>
                </c:pt>
                <c:pt idx="3">
                  <c:v>-37576</c:v>
                </c:pt>
                <c:pt idx="4">
                  <c:v>-37564</c:v>
                </c:pt>
                <c:pt idx="5">
                  <c:v>-37514</c:v>
                </c:pt>
                <c:pt idx="6">
                  <c:v>-35446</c:v>
                </c:pt>
                <c:pt idx="7">
                  <c:v>-35406.5</c:v>
                </c:pt>
                <c:pt idx="8">
                  <c:v>-35398.5</c:v>
                </c:pt>
                <c:pt idx="9">
                  <c:v>-32198</c:v>
                </c:pt>
                <c:pt idx="10">
                  <c:v>-31860</c:v>
                </c:pt>
                <c:pt idx="11">
                  <c:v>-31692.5</c:v>
                </c:pt>
                <c:pt idx="12">
                  <c:v>-30514</c:v>
                </c:pt>
                <c:pt idx="13">
                  <c:v>-30484</c:v>
                </c:pt>
                <c:pt idx="14">
                  <c:v>-24606.5</c:v>
                </c:pt>
                <c:pt idx="15">
                  <c:v>-22908.5</c:v>
                </c:pt>
                <c:pt idx="16">
                  <c:v>-22295</c:v>
                </c:pt>
                <c:pt idx="17">
                  <c:v>-15590.5</c:v>
                </c:pt>
                <c:pt idx="18">
                  <c:v>-15562.5</c:v>
                </c:pt>
                <c:pt idx="19">
                  <c:v>-15173</c:v>
                </c:pt>
                <c:pt idx="20">
                  <c:v>-15171</c:v>
                </c:pt>
                <c:pt idx="21">
                  <c:v>-15165.5</c:v>
                </c:pt>
                <c:pt idx="22">
                  <c:v>-15155</c:v>
                </c:pt>
                <c:pt idx="23">
                  <c:v>-8</c:v>
                </c:pt>
                <c:pt idx="24">
                  <c:v>-2</c:v>
                </c:pt>
                <c:pt idx="25">
                  <c:v>0</c:v>
                </c:pt>
                <c:pt idx="26">
                  <c:v>0</c:v>
                </c:pt>
                <c:pt idx="27">
                  <c:v>16</c:v>
                </c:pt>
                <c:pt idx="28">
                  <c:v>6467</c:v>
                </c:pt>
                <c:pt idx="29">
                  <c:v>11113.5</c:v>
                </c:pt>
                <c:pt idx="30">
                  <c:v>11113.5</c:v>
                </c:pt>
                <c:pt idx="31">
                  <c:v>13335</c:v>
                </c:pt>
                <c:pt idx="32">
                  <c:v>13359</c:v>
                </c:pt>
                <c:pt idx="33">
                  <c:v>13871</c:v>
                </c:pt>
                <c:pt idx="34">
                  <c:v>14546</c:v>
                </c:pt>
                <c:pt idx="35">
                  <c:v>14548</c:v>
                </c:pt>
                <c:pt idx="36">
                  <c:v>14672</c:v>
                </c:pt>
                <c:pt idx="37">
                  <c:v>14674</c:v>
                </c:pt>
                <c:pt idx="38">
                  <c:v>15085.5</c:v>
                </c:pt>
                <c:pt idx="39">
                  <c:v>15133.5</c:v>
                </c:pt>
                <c:pt idx="40">
                  <c:v>15305</c:v>
                </c:pt>
                <c:pt idx="41">
                  <c:v>15551</c:v>
                </c:pt>
                <c:pt idx="42">
                  <c:v>16889</c:v>
                </c:pt>
                <c:pt idx="43">
                  <c:v>16901</c:v>
                </c:pt>
                <c:pt idx="44">
                  <c:v>16934</c:v>
                </c:pt>
                <c:pt idx="45">
                  <c:v>17505</c:v>
                </c:pt>
                <c:pt idx="46">
                  <c:v>17668</c:v>
                </c:pt>
                <c:pt idx="47">
                  <c:v>17670.5</c:v>
                </c:pt>
                <c:pt idx="48">
                  <c:v>17694</c:v>
                </c:pt>
                <c:pt idx="49">
                  <c:v>18325</c:v>
                </c:pt>
                <c:pt idx="50">
                  <c:v>18333</c:v>
                </c:pt>
                <c:pt idx="51">
                  <c:v>18339</c:v>
                </c:pt>
                <c:pt idx="52">
                  <c:v>18497.5</c:v>
                </c:pt>
                <c:pt idx="53">
                  <c:v>20503.5</c:v>
                </c:pt>
                <c:pt idx="54">
                  <c:v>20593</c:v>
                </c:pt>
                <c:pt idx="55">
                  <c:v>20593.5</c:v>
                </c:pt>
                <c:pt idx="56">
                  <c:v>21197.5</c:v>
                </c:pt>
                <c:pt idx="57">
                  <c:v>21941.5</c:v>
                </c:pt>
                <c:pt idx="58">
                  <c:v>21942</c:v>
                </c:pt>
                <c:pt idx="59">
                  <c:v>22060</c:v>
                </c:pt>
                <c:pt idx="60">
                  <c:v>22603</c:v>
                </c:pt>
                <c:pt idx="61">
                  <c:v>23350</c:v>
                </c:pt>
                <c:pt idx="62">
                  <c:v>23401</c:v>
                </c:pt>
                <c:pt idx="63">
                  <c:v>24173</c:v>
                </c:pt>
                <c:pt idx="64">
                  <c:v>29964.5</c:v>
                </c:pt>
                <c:pt idx="65">
                  <c:v>29965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64E-477F-A607-55A40EC0D92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6.0000000000000001E-3</c:v>
                  </c:pt>
                  <c:pt idx="30">
                    <c:v>6.0000000000000001E-3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2.3999999999999998E-3</c:v>
                  </c:pt>
                  <c:pt idx="34">
                    <c:v>5.5999999999999999E-3</c:v>
                  </c:pt>
                  <c:pt idx="35">
                    <c:v>1.5E-3</c:v>
                  </c:pt>
                  <c:pt idx="36">
                    <c:v>1.5E-3</c:v>
                  </c:pt>
                  <c:pt idx="37">
                    <c:v>3.2000000000000002E-3</c:v>
                  </c:pt>
                  <c:pt idx="38">
                    <c:v>0</c:v>
                  </c:pt>
                  <c:pt idx="39">
                    <c:v>0</c:v>
                  </c:pt>
                  <c:pt idx="40">
                    <c:v>2.5000000000000001E-3</c:v>
                  </c:pt>
                  <c:pt idx="41">
                    <c:v>3.3E-3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1E-3</c:v>
                  </c:pt>
                  <c:pt idx="45">
                    <c:v>6.9999999999999999E-4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4.0000000000000002E-4</c:v>
                  </c:pt>
                  <c:pt idx="50">
                    <c:v>1E-4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2.0000000000000001E-4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5.9999999999999995E-4</c:v>
                  </c:pt>
                  <c:pt idx="57">
                    <c:v>1.9E-3</c:v>
                  </c:pt>
                  <c:pt idx="58">
                    <c:v>2.5000000000000001E-3</c:v>
                  </c:pt>
                  <c:pt idx="59">
                    <c:v>4.0000000000000002E-4</c:v>
                  </c:pt>
                  <c:pt idx="60">
                    <c:v>0</c:v>
                  </c:pt>
                  <c:pt idx="61">
                    <c:v>1E-4</c:v>
                  </c:pt>
                </c:numCache>
              </c:numRef>
            </c:plus>
            <c:min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6.0000000000000001E-3</c:v>
                  </c:pt>
                  <c:pt idx="30">
                    <c:v>6.0000000000000001E-3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2.3999999999999998E-3</c:v>
                  </c:pt>
                  <c:pt idx="34">
                    <c:v>5.5999999999999999E-3</c:v>
                  </c:pt>
                  <c:pt idx="35">
                    <c:v>1.5E-3</c:v>
                  </c:pt>
                  <c:pt idx="36">
                    <c:v>1.5E-3</c:v>
                  </c:pt>
                  <c:pt idx="37">
                    <c:v>3.2000000000000002E-3</c:v>
                  </c:pt>
                  <c:pt idx="38">
                    <c:v>0</c:v>
                  </c:pt>
                  <c:pt idx="39">
                    <c:v>0</c:v>
                  </c:pt>
                  <c:pt idx="40">
                    <c:v>2.5000000000000001E-3</c:v>
                  </c:pt>
                  <c:pt idx="41">
                    <c:v>3.3E-3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1E-3</c:v>
                  </c:pt>
                  <c:pt idx="45">
                    <c:v>6.9999999999999999E-4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4.0000000000000002E-4</c:v>
                  </c:pt>
                  <c:pt idx="50">
                    <c:v>1E-4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2.0000000000000001E-4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5.9999999999999995E-4</c:v>
                  </c:pt>
                  <c:pt idx="57">
                    <c:v>1.9E-3</c:v>
                  </c:pt>
                  <c:pt idx="58">
                    <c:v>2.5000000000000001E-3</c:v>
                  </c:pt>
                  <c:pt idx="59">
                    <c:v>4.0000000000000002E-4</c:v>
                  </c:pt>
                  <c:pt idx="60">
                    <c:v>0</c:v>
                  </c:pt>
                  <c:pt idx="6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-38335</c:v>
                </c:pt>
                <c:pt idx="1">
                  <c:v>-38331</c:v>
                </c:pt>
                <c:pt idx="2">
                  <c:v>-38189.5</c:v>
                </c:pt>
                <c:pt idx="3">
                  <c:v>-37576</c:v>
                </c:pt>
                <c:pt idx="4">
                  <c:v>-37564</c:v>
                </c:pt>
                <c:pt idx="5">
                  <c:v>-37514</c:v>
                </c:pt>
                <c:pt idx="6">
                  <c:v>-35446</c:v>
                </c:pt>
                <c:pt idx="7">
                  <c:v>-35406.5</c:v>
                </c:pt>
                <c:pt idx="8">
                  <c:v>-35398.5</c:v>
                </c:pt>
                <c:pt idx="9">
                  <c:v>-32198</c:v>
                </c:pt>
                <c:pt idx="10">
                  <c:v>-31860</c:v>
                </c:pt>
                <c:pt idx="11">
                  <c:v>-31692.5</c:v>
                </c:pt>
                <c:pt idx="12">
                  <c:v>-30514</c:v>
                </c:pt>
                <c:pt idx="13">
                  <c:v>-30484</c:v>
                </c:pt>
                <c:pt idx="14">
                  <c:v>-24606.5</c:v>
                </c:pt>
                <c:pt idx="15">
                  <c:v>-22908.5</c:v>
                </c:pt>
                <c:pt idx="16">
                  <c:v>-22295</c:v>
                </c:pt>
                <c:pt idx="17">
                  <c:v>-15590.5</c:v>
                </c:pt>
                <c:pt idx="18">
                  <c:v>-15562.5</c:v>
                </c:pt>
                <c:pt idx="19">
                  <c:v>-15173</c:v>
                </c:pt>
                <c:pt idx="20">
                  <c:v>-15171</c:v>
                </c:pt>
                <c:pt idx="21">
                  <c:v>-15165.5</c:v>
                </c:pt>
                <c:pt idx="22">
                  <c:v>-15155</c:v>
                </c:pt>
                <c:pt idx="23">
                  <c:v>-8</c:v>
                </c:pt>
                <c:pt idx="24">
                  <c:v>-2</c:v>
                </c:pt>
                <c:pt idx="25">
                  <c:v>0</c:v>
                </c:pt>
                <c:pt idx="26">
                  <c:v>0</c:v>
                </c:pt>
                <c:pt idx="27">
                  <c:v>16</c:v>
                </c:pt>
                <c:pt idx="28">
                  <c:v>6467</c:v>
                </c:pt>
                <c:pt idx="29">
                  <c:v>11113.5</c:v>
                </c:pt>
                <c:pt idx="30">
                  <c:v>11113.5</c:v>
                </c:pt>
                <c:pt idx="31">
                  <c:v>13335</c:v>
                </c:pt>
                <c:pt idx="32">
                  <c:v>13359</c:v>
                </c:pt>
                <c:pt idx="33">
                  <c:v>13871</c:v>
                </c:pt>
                <c:pt idx="34">
                  <c:v>14546</c:v>
                </c:pt>
                <c:pt idx="35">
                  <c:v>14548</c:v>
                </c:pt>
                <c:pt idx="36">
                  <c:v>14672</c:v>
                </c:pt>
                <c:pt idx="37">
                  <c:v>14674</c:v>
                </c:pt>
                <c:pt idx="38">
                  <c:v>15085.5</c:v>
                </c:pt>
                <c:pt idx="39">
                  <c:v>15133.5</c:v>
                </c:pt>
                <c:pt idx="40">
                  <c:v>15305</c:v>
                </c:pt>
                <c:pt idx="41">
                  <c:v>15551</c:v>
                </c:pt>
                <c:pt idx="42">
                  <c:v>16889</c:v>
                </c:pt>
                <c:pt idx="43">
                  <c:v>16901</c:v>
                </c:pt>
                <c:pt idx="44">
                  <c:v>16934</c:v>
                </c:pt>
                <c:pt idx="45">
                  <c:v>17505</c:v>
                </c:pt>
                <c:pt idx="46">
                  <c:v>17668</c:v>
                </c:pt>
                <c:pt idx="47">
                  <c:v>17670.5</c:v>
                </c:pt>
                <c:pt idx="48">
                  <c:v>17694</c:v>
                </c:pt>
                <c:pt idx="49">
                  <c:v>18325</c:v>
                </c:pt>
                <c:pt idx="50">
                  <c:v>18333</c:v>
                </c:pt>
                <c:pt idx="51">
                  <c:v>18339</c:v>
                </c:pt>
                <c:pt idx="52">
                  <c:v>18497.5</c:v>
                </c:pt>
                <c:pt idx="53">
                  <c:v>20503.5</c:v>
                </c:pt>
                <c:pt idx="54">
                  <c:v>20593</c:v>
                </c:pt>
                <c:pt idx="55">
                  <c:v>20593.5</c:v>
                </c:pt>
                <c:pt idx="56">
                  <c:v>21197.5</c:v>
                </c:pt>
                <c:pt idx="57">
                  <c:v>21941.5</c:v>
                </c:pt>
                <c:pt idx="58">
                  <c:v>21942</c:v>
                </c:pt>
                <c:pt idx="59">
                  <c:v>22060</c:v>
                </c:pt>
                <c:pt idx="60">
                  <c:v>22603</c:v>
                </c:pt>
                <c:pt idx="61">
                  <c:v>23350</c:v>
                </c:pt>
                <c:pt idx="62">
                  <c:v>23401</c:v>
                </c:pt>
                <c:pt idx="63">
                  <c:v>24173</c:v>
                </c:pt>
                <c:pt idx="64">
                  <c:v>29964.5</c:v>
                </c:pt>
                <c:pt idx="65">
                  <c:v>29965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64E-477F-A607-55A40EC0D92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6.0000000000000001E-3</c:v>
                  </c:pt>
                  <c:pt idx="30">
                    <c:v>6.0000000000000001E-3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2.3999999999999998E-3</c:v>
                  </c:pt>
                  <c:pt idx="34">
                    <c:v>5.5999999999999999E-3</c:v>
                  </c:pt>
                  <c:pt idx="35">
                    <c:v>1.5E-3</c:v>
                  </c:pt>
                  <c:pt idx="36">
                    <c:v>1.5E-3</c:v>
                  </c:pt>
                  <c:pt idx="37">
                    <c:v>3.2000000000000002E-3</c:v>
                  </c:pt>
                  <c:pt idx="38">
                    <c:v>0</c:v>
                  </c:pt>
                  <c:pt idx="39">
                    <c:v>0</c:v>
                  </c:pt>
                  <c:pt idx="40">
                    <c:v>2.5000000000000001E-3</c:v>
                  </c:pt>
                  <c:pt idx="41">
                    <c:v>3.3E-3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1E-3</c:v>
                  </c:pt>
                  <c:pt idx="45">
                    <c:v>6.9999999999999999E-4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4.0000000000000002E-4</c:v>
                  </c:pt>
                  <c:pt idx="50">
                    <c:v>1E-4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2.0000000000000001E-4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5.9999999999999995E-4</c:v>
                  </c:pt>
                  <c:pt idx="57">
                    <c:v>1.9E-3</c:v>
                  </c:pt>
                  <c:pt idx="58">
                    <c:v>2.5000000000000001E-3</c:v>
                  </c:pt>
                  <c:pt idx="59">
                    <c:v>4.0000000000000002E-4</c:v>
                  </c:pt>
                  <c:pt idx="60">
                    <c:v>0</c:v>
                  </c:pt>
                  <c:pt idx="61">
                    <c:v>1E-4</c:v>
                  </c:pt>
                </c:numCache>
              </c:numRef>
            </c:plus>
            <c:min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6.0000000000000001E-3</c:v>
                  </c:pt>
                  <c:pt idx="30">
                    <c:v>6.0000000000000001E-3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2.3999999999999998E-3</c:v>
                  </c:pt>
                  <c:pt idx="34">
                    <c:v>5.5999999999999999E-3</c:v>
                  </c:pt>
                  <c:pt idx="35">
                    <c:v>1.5E-3</c:v>
                  </c:pt>
                  <c:pt idx="36">
                    <c:v>1.5E-3</c:v>
                  </c:pt>
                  <c:pt idx="37">
                    <c:v>3.2000000000000002E-3</c:v>
                  </c:pt>
                  <c:pt idx="38">
                    <c:v>0</c:v>
                  </c:pt>
                  <c:pt idx="39">
                    <c:v>0</c:v>
                  </c:pt>
                  <c:pt idx="40">
                    <c:v>2.5000000000000001E-3</c:v>
                  </c:pt>
                  <c:pt idx="41">
                    <c:v>3.3E-3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1E-3</c:v>
                  </c:pt>
                  <c:pt idx="45">
                    <c:v>6.9999999999999999E-4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4.0000000000000002E-4</c:v>
                  </c:pt>
                  <c:pt idx="50">
                    <c:v>1E-4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2.0000000000000001E-4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5.9999999999999995E-4</c:v>
                  </c:pt>
                  <c:pt idx="57">
                    <c:v>1.9E-3</c:v>
                  </c:pt>
                  <c:pt idx="58">
                    <c:v>2.5000000000000001E-3</c:v>
                  </c:pt>
                  <c:pt idx="59">
                    <c:v>4.0000000000000002E-4</c:v>
                  </c:pt>
                  <c:pt idx="60">
                    <c:v>0</c:v>
                  </c:pt>
                  <c:pt idx="6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-38335</c:v>
                </c:pt>
                <c:pt idx="1">
                  <c:v>-38331</c:v>
                </c:pt>
                <c:pt idx="2">
                  <c:v>-38189.5</c:v>
                </c:pt>
                <c:pt idx="3">
                  <c:v>-37576</c:v>
                </c:pt>
                <c:pt idx="4">
                  <c:v>-37564</c:v>
                </c:pt>
                <c:pt idx="5">
                  <c:v>-37514</c:v>
                </c:pt>
                <c:pt idx="6">
                  <c:v>-35446</c:v>
                </c:pt>
                <c:pt idx="7">
                  <c:v>-35406.5</c:v>
                </c:pt>
                <c:pt idx="8">
                  <c:v>-35398.5</c:v>
                </c:pt>
                <c:pt idx="9">
                  <c:v>-32198</c:v>
                </c:pt>
                <c:pt idx="10">
                  <c:v>-31860</c:v>
                </c:pt>
                <c:pt idx="11">
                  <c:v>-31692.5</c:v>
                </c:pt>
                <c:pt idx="12">
                  <c:v>-30514</c:v>
                </c:pt>
                <c:pt idx="13">
                  <c:v>-30484</c:v>
                </c:pt>
                <c:pt idx="14">
                  <c:v>-24606.5</c:v>
                </c:pt>
                <c:pt idx="15">
                  <c:v>-22908.5</c:v>
                </c:pt>
                <c:pt idx="16">
                  <c:v>-22295</c:v>
                </c:pt>
                <c:pt idx="17">
                  <c:v>-15590.5</c:v>
                </c:pt>
                <c:pt idx="18">
                  <c:v>-15562.5</c:v>
                </c:pt>
                <c:pt idx="19">
                  <c:v>-15173</c:v>
                </c:pt>
                <c:pt idx="20">
                  <c:v>-15171</c:v>
                </c:pt>
                <c:pt idx="21">
                  <c:v>-15165.5</c:v>
                </c:pt>
                <c:pt idx="22">
                  <c:v>-15155</c:v>
                </c:pt>
                <c:pt idx="23">
                  <c:v>-8</c:v>
                </c:pt>
                <c:pt idx="24">
                  <c:v>-2</c:v>
                </c:pt>
                <c:pt idx="25">
                  <c:v>0</c:v>
                </c:pt>
                <c:pt idx="26">
                  <c:v>0</c:v>
                </c:pt>
                <c:pt idx="27">
                  <c:v>16</c:v>
                </c:pt>
                <c:pt idx="28">
                  <c:v>6467</c:v>
                </c:pt>
                <c:pt idx="29">
                  <c:v>11113.5</c:v>
                </c:pt>
                <c:pt idx="30">
                  <c:v>11113.5</c:v>
                </c:pt>
                <c:pt idx="31">
                  <c:v>13335</c:v>
                </c:pt>
                <c:pt idx="32">
                  <c:v>13359</c:v>
                </c:pt>
                <c:pt idx="33">
                  <c:v>13871</c:v>
                </c:pt>
                <c:pt idx="34">
                  <c:v>14546</c:v>
                </c:pt>
                <c:pt idx="35">
                  <c:v>14548</c:v>
                </c:pt>
                <c:pt idx="36">
                  <c:v>14672</c:v>
                </c:pt>
                <c:pt idx="37">
                  <c:v>14674</c:v>
                </c:pt>
                <c:pt idx="38">
                  <c:v>15085.5</c:v>
                </c:pt>
                <c:pt idx="39">
                  <c:v>15133.5</c:v>
                </c:pt>
                <c:pt idx="40">
                  <c:v>15305</c:v>
                </c:pt>
                <c:pt idx="41">
                  <c:v>15551</c:v>
                </c:pt>
                <c:pt idx="42">
                  <c:v>16889</c:v>
                </c:pt>
                <c:pt idx="43">
                  <c:v>16901</c:v>
                </c:pt>
                <c:pt idx="44">
                  <c:v>16934</c:v>
                </c:pt>
                <c:pt idx="45">
                  <c:v>17505</c:v>
                </c:pt>
                <c:pt idx="46">
                  <c:v>17668</c:v>
                </c:pt>
                <c:pt idx="47">
                  <c:v>17670.5</c:v>
                </c:pt>
                <c:pt idx="48">
                  <c:v>17694</c:v>
                </c:pt>
                <c:pt idx="49">
                  <c:v>18325</c:v>
                </c:pt>
                <c:pt idx="50">
                  <c:v>18333</c:v>
                </c:pt>
                <c:pt idx="51">
                  <c:v>18339</c:v>
                </c:pt>
                <c:pt idx="52">
                  <c:v>18497.5</c:v>
                </c:pt>
                <c:pt idx="53">
                  <c:v>20503.5</c:v>
                </c:pt>
                <c:pt idx="54">
                  <c:v>20593</c:v>
                </c:pt>
                <c:pt idx="55">
                  <c:v>20593.5</c:v>
                </c:pt>
                <c:pt idx="56">
                  <c:v>21197.5</c:v>
                </c:pt>
                <c:pt idx="57">
                  <c:v>21941.5</c:v>
                </c:pt>
                <c:pt idx="58">
                  <c:v>21942</c:v>
                </c:pt>
                <c:pt idx="59">
                  <c:v>22060</c:v>
                </c:pt>
                <c:pt idx="60">
                  <c:v>22603</c:v>
                </c:pt>
                <c:pt idx="61">
                  <c:v>23350</c:v>
                </c:pt>
                <c:pt idx="62">
                  <c:v>23401</c:v>
                </c:pt>
                <c:pt idx="63">
                  <c:v>24173</c:v>
                </c:pt>
                <c:pt idx="64">
                  <c:v>29964.5</c:v>
                </c:pt>
                <c:pt idx="65">
                  <c:v>29965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64E-477F-A607-55A40EC0D92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-38335</c:v>
                </c:pt>
                <c:pt idx="1">
                  <c:v>-38331</c:v>
                </c:pt>
                <c:pt idx="2">
                  <c:v>-38189.5</c:v>
                </c:pt>
                <c:pt idx="3">
                  <c:v>-37576</c:v>
                </c:pt>
                <c:pt idx="4">
                  <c:v>-37564</c:v>
                </c:pt>
                <c:pt idx="5">
                  <c:v>-37514</c:v>
                </c:pt>
                <c:pt idx="6">
                  <c:v>-35446</c:v>
                </c:pt>
                <c:pt idx="7">
                  <c:v>-35406.5</c:v>
                </c:pt>
                <c:pt idx="8">
                  <c:v>-35398.5</c:v>
                </c:pt>
                <c:pt idx="9">
                  <c:v>-32198</c:v>
                </c:pt>
                <c:pt idx="10">
                  <c:v>-31860</c:v>
                </c:pt>
                <c:pt idx="11">
                  <c:v>-31692.5</c:v>
                </c:pt>
                <c:pt idx="12">
                  <c:v>-30514</c:v>
                </c:pt>
                <c:pt idx="13">
                  <c:v>-30484</c:v>
                </c:pt>
                <c:pt idx="14">
                  <c:v>-24606.5</c:v>
                </c:pt>
                <c:pt idx="15">
                  <c:v>-22908.5</c:v>
                </c:pt>
                <c:pt idx="16">
                  <c:v>-22295</c:v>
                </c:pt>
                <c:pt idx="17">
                  <c:v>-15590.5</c:v>
                </c:pt>
                <c:pt idx="18">
                  <c:v>-15562.5</c:v>
                </c:pt>
                <c:pt idx="19">
                  <c:v>-15173</c:v>
                </c:pt>
                <c:pt idx="20">
                  <c:v>-15171</c:v>
                </c:pt>
                <c:pt idx="21">
                  <c:v>-15165.5</c:v>
                </c:pt>
                <c:pt idx="22">
                  <c:v>-15155</c:v>
                </c:pt>
                <c:pt idx="23">
                  <c:v>-8</c:v>
                </c:pt>
                <c:pt idx="24">
                  <c:v>-2</c:v>
                </c:pt>
                <c:pt idx="25">
                  <c:v>0</c:v>
                </c:pt>
                <c:pt idx="26">
                  <c:v>0</c:v>
                </c:pt>
                <c:pt idx="27">
                  <c:v>16</c:v>
                </c:pt>
                <c:pt idx="28">
                  <c:v>6467</c:v>
                </c:pt>
                <c:pt idx="29">
                  <c:v>11113.5</c:v>
                </c:pt>
                <c:pt idx="30">
                  <c:v>11113.5</c:v>
                </c:pt>
                <c:pt idx="31">
                  <c:v>13335</c:v>
                </c:pt>
                <c:pt idx="32">
                  <c:v>13359</c:v>
                </c:pt>
                <c:pt idx="33">
                  <c:v>13871</c:v>
                </c:pt>
                <c:pt idx="34">
                  <c:v>14546</c:v>
                </c:pt>
                <c:pt idx="35">
                  <c:v>14548</c:v>
                </c:pt>
                <c:pt idx="36">
                  <c:v>14672</c:v>
                </c:pt>
                <c:pt idx="37">
                  <c:v>14674</c:v>
                </c:pt>
                <c:pt idx="38">
                  <c:v>15085.5</c:v>
                </c:pt>
                <c:pt idx="39">
                  <c:v>15133.5</c:v>
                </c:pt>
                <c:pt idx="40">
                  <c:v>15305</c:v>
                </c:pt>
                <c:pt idx="41">
                  <c:v>15551</c:v>
                </c:pt>
                <c:pt idx="42">
                  <c:v>16889</c:v>
                </c:pt>
                <c:pt idx="43">
                  <c:v>16901</c:v>
                </c:pt>
                <c:pt idx="44">
                  <c:v>16934</c:v>
                </c:pt>
                <c:pt idx="45">
                  <c:v>17505</c:v>
                </c:pt>
                <c:pt idx="46">
                  <c:v>17668</c:v>
                </c:pt>
                <c:pt idx="47">
                  <c:v>17670.5</c:v>
                </c:pt>
                <c:pt idx="48">
                  <c:v>17694</c:v>
                </c:pt>
                <c:pt idx="49">
                  <c:v>18325</c:v>
                </c:pt>
                <c:pt idx="50">
                  <c:v>18333</c:v>
                </c:pt>
                <c:pt idx="51">
                  <c:v>18339</c:v>
                </c:pt>
                <c:pt idx="52">
                  <c:v>18497.5</c:v>
                </c:pt>
                <c:pt idx="53">
                  <c:v>20503.5</c:v>
                </c:pt>
                <c:pt idx="54">
                  <c:v>20593</c:v>
                </c:pt>
                <c:pt idx="55">
                  <c:v>20593.5</c:v>
                </c:pt>
                <c:pt idx="56">
                  <c:v>21197.5</c:v>
                </c:pt>
                <c:pt idx="57">
                  <c:v>21941.5</c:v>
                </c:pt>
                <c:pt idx="58">
                  <c:v>21942</c:v>
                </c:pt>
                <c:pt idx="59">
                  <c:v>22060</c:v>
                </c:pt>
                <c:pt idx="60">
                  <c:v>22603</c:v>
                </c:pt>
                <c:pt idx="61">
                  <c:v>23350</c:v>
                </c:pt>
                <c:pt idx="62">
                  <c:v>23401</c:v>
                </c:pt>
                <c:pt idx="63">
                  <c:v>24173</c:v>
                </c:pt>
                <c:pt idx="64">
                  <c:v>29964.5</c:v>
                </c:pt>
                <c:pt idx="65">
                  <c:v>29965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29">
                  <c:v>-1.2338786752019392E-2</c:v>
                </c:pt>
                <c:pt idx="30">
                  <c:v>-1.2338786752019392E-2</c:v>
                </c:pt>
                <c:pt idx="31">
                  <c:v>-9.0242812392626083E-3</c:v>
                </c:pt>
                <c:pt idx="32">
                  <c:v>-8.988472942028234E-3</c:v>
                </c:pt>
                <c:pt idx="33">
                  <c:v>-8.2245626010282458E-3</c:v>
                </c:pt>
                <c:pt idx="34">
                  <c:v>-7.2174542413114655E-3</c:v>
                </c:pt>
                <c:pt idx="35">
                  <c:v>-7.2144702165419343E-3</c:v>
                </c:pt>
                <c:pt idx="36">
                  <c:v>-7.029460680830997E-3</c:v>
                </c:pt>
                <c:pt idx="37">
                  <c:v>-7.0264766560614658E-3</c:v>
                </c:pt>
                <c:pt idx="38">
                  <c:v>-6.4125135597304234E-3</c:v>
                </c:pt>
                <c:pt idx="39">
                  <c:v>-6.3408969652616713E-3</c:v>
                </c:pt>
                <c:pt idx="40">
                  <c:v>-6.0850168412743717E-3</c:v>
                </c:pt>
                <c:pt idx="41">
                  <c:v>-5.7179817946220353E-3</c:v>
                </c:pt>
                <c:pt idx="42">
                  <c:v>-3.7216692238056584E-3</c:v>
                </c:pt>
                <c:pt idx="43">
                  <c:v>-3.7037650751884713E-3</c:v>
                </c:pt>
                <c:pt idx="44">
                  <c:v>-3.6545286664912066E-3</c:v>
                </c:pt>
                <c:pt idx="45">
                  <c:v>-2.8025895947900482E-3</c:v>
                </c:pt>
                <c:pt idx="46">
                  <c:v>-2.5593915760732527E-3</c:v>
                </c:pt>
                <c:pt idx="47">
                  <c:v>-2.5556615451113388E-3</c:v>
                </c:pt>
                <c:pt idx="48">
                  <c:v>-2.5205992540693473E-3</c:v>
                </c:pt>
                <c:pt idx="49">
                  <c:v>-1.5791394392822532E-3</c:v>
                </c:pt>
                <c:pt idx="50">
                  <c:v>-1.5672033402041284E-3</c:v>
                </c:pt>
                <c:pt idx="51">
                  <c:v>-1.5582512658955348E-3</c:v>
                </c:pt>
                <c:pt idx="52">
                  <c:v>-1.321767302910188E-3</c:v>
                </c:pt>
                <c:pt idx="53">
                  <c:v>1.67120954092961E-3</c:v>
                </c:pt>
                <c:pt idx="54">
                  <c:v>1.8047446493661308E-3</c:v>
                </c:pt>
                <c:pt idx="55">
                  <c:v>1.8054906555585136E-3</c:v>
                </c:pt>
                <c:pt idx="56">
                  <c:v>2.7066661359569401E-3</c:v>
                </c:pt>
                <c:pt idx="57">
                  <c:v>3.816723350222543E-3</c:v>
                </c:pt>
                <c:pt idx="58">
                  <c:v>3.8174693564149258E-3</c:v>
                </c:pt>
                <c:pt idx="59">
                  <c:v>3.993526817817273E-3</c:v>
                </c:pt>
                <c:pt idx="60">
                  <c:v>4.8036895427449912E-3</c:v>
                </c:pt>
                <c:pt idx="61">
                  <c:v>5.9182227941648978E-3</c:v>
                </c:pt>
                <c:pt idx="62">
                  <c:v>5.9943154257879432E-3</c:v>
                </c:pt>
                <c:pt idx="63">
                  <c:v>7.1461489868269897E-3</c:v>
                </c:pt>
                <c:pt idx="64">
                  <c:v>1.5787138713196969E-2</c:v>
                </c:pt>
                <c:pt idx="65">
                  <c:v>1.5787884719389352E-2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64E-477F-A607-55A40EC0D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3967328"/>
        <c:axId val="1"/>
      </c:scatterChart>
      <c:valAx>
        <c:axId val="813967328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5741180500586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910052910052907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39673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165821864859483"/>
          <c:y val="0.92000129214617399"/>
          <c:w val="0.73721470001435008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AL Cas - O-C Diagr.</a:t>
            </a:r>
          </a:p>
        </c:rich>
      </c:tx>
      <c:layout>
        <c:manualLayout>
          <c:xMode val="edge"/>
          <c:yMode val="edge"/>
          <c:x val="0.36619755277069238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40858086262521"/>
          <c:y val="0.14723926380368099"/>
          <c:w val="0.79049363729440381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-38335</c:v>
                </c:pt>
                <c:pt idx="1">
                  <c:v>-38331</c:v>
                </c:pt>
                <c:pt idx="2">
                  <c:v>-38189.5</c:v>
                </c:pt>
                <c:pt idx="3">
                  <c:v>-37576</c:v>
                </c:pt>
                <c:pt idx="4">
                  <c:v>-37564</c:v>
                </c:pt>
                <c:pt idx="5">
                  <c:v>-37514</c:v>
                </c:pt>
                <c:pt idx="6">
                  <c:v>-35446</c:v>
                </c:pt>
                <c:pt idx="7">
                  <c:v>-35406.5</c:v>
                </c:pt>
                <c:pt idx="8">
                  <c:v>-35398.5</c:v>
                </c:pt>
                <c:pt idx="9">
                  <c:v>-32198</c:v>
                </c:pt>
                <c:pt idx="10">
                  <c:v>-31860</c:v>
                </c:pt>
                <c:pt idx="11">
                  <c:v>-31692.5</c:v>
                </c:pt>
                <c:pt idx="12">
                  <c:v>-30514</c:v>
                </c:pt>
                <c:pt idx="13">
                  <c:v>-30484</c:v>
                </c:pt>
                <c:pt idx="14">
                  <c:v>-24606.5</c:v>
                </c:pt>
                <c:pt idx="15">
                  <c:v>-22908.5</c:v>
                </c:pt>
                <c:pt idx="16">
                  <c:v>-22295</c:v>
                </c:pt>
                <c:pt idx="17">
                  <c:v>-15590.5</c:v>
                </c:pt>
                <c:pt idx="18">
                  <c:v>-15562.5</c:v>
                </c:pt>
                <c:pt idx="19">
                  <c:v>-15173</c:v>
                </c:pt>
                <c:pt idx="20">
                  <c:v>-15171</c:v>
                </c:pt>
                <c:pt idx="21">
                  <c:v>-15165.5</c:v>
                </c:pt>
                <c:pt idx="22">
                  <c:v>-15155</c:v>
                </c:pt>
                <c:pt idx="23">
                  <c:v>-8</c:v>
                </c:pt>
                <c:pt idx="24">
                  <c:v>-2</c:v>
                </c:pt>
                <c:pt idx="25">
                  <c:v>0</c:v>
                </c:pt>
                <c:pt idx="26">
                  <c:v>0</c:v>
                </c:pt>
                <c:pt idx="27">
                  <c:v>16</c:v>
                </c:pt>
                <c:pt idx="28">
                  <c:v>6467</c:v>
                </c:pt>
                <c:pt idx="29">
                  <c:v>11113.5</c:v>
                </c:pt>
                <c:pt idx="30">
                  <c:v>11113.5</c:v>
                </c:pt>
                <c:pt idx="31">
                  <c:v>13335</c:v>
                </c:pt>
                <c:pt idx="32">
                  <c:v>13359</c:v>
                </c:pt>
                <c:pt idx="33">
                  <c:v>13871</c:v>
                </c:pt>
                <c:pt idx="34">
                  <c:v>14546</c:v>
                </c:pt>
                <c:pt idx="35">
                  <c:v>14548</c:v>
                </c:pt>
                <c:pt idx="36">
                  <c:v>14672</c:v>
                </c:pt>
                <c:pt idx="37">
                  <c:v>14674</c:v>
                </c:pt>
                <c:pt idx="38">
                  <c:v>15085.5</c:v>
                </c:pt>
                <c:pt idx="39">
                  <c:v>15133.5</c:v>
                </c:pt>
                <c:pt idx="40">
                  <c:v>15305</c:v>
                </c:pt>
                <c:pt idx="41">
                  <c:v>15551</c:v>
                </c:pt>
                <c:pt idx="42">
                  <c:v>16889</c:v>
                </c:pt>
                <c:pt idx="43">
                  <c:v>16901</c:v>
                </c:pt>
                <c:pt idx="44">
                  <c:v>16934</c:v>
                </c:pt>
                <c:pt idx="45">
                  <c:v>17505</c:v>
                </c:pt>
                <c:pt idx="46">
                  <c:v>17668</c:v>
                </c:pt>
                <c:pt idx="47">
                  <c:v>17670.5</c:v>
                </c:pt>
                <c:pt idx="48">
                  <c:v>17694</c:v>
                </c:pt>
                <c:pt idx="49">
                  <c:v>18325</c:v>
                </c:pt>
                <c:pt idx="50">
                  <c:v>18333</c:v>
                </c:pt>
                <c:pt idx="51">
                  <c:v>18339</c:v>
                </c:pt>
                <c:pt idx="52">
                  <c:v>18497.5</c:v>
                </c:pt>
                <c:pt idx="53">
                  <c:v>20503.5</c:v>
                </c:pt>
                <c:pt idx="54">
                  <c:v>20593</c:v>
                </c:pt>
                <c:pt idx="55">
                  <c:v>20593.5</c:v>
                </c:pt>
                <c:pt idx="56">
                  <c:v>21197.5</c:v>
                </c:pt>
                <c:pt idx="57">
                  <c:v>21941.5</c:v>
                </c:pt>
                <c:pt idx="58">
                  <c:v>21942</c:v>
                </c:pt>
                <c:pt idx="59">
                  <c:v>22060</c:v>
                </c:pt>
                <c:pt idx="60">
                  <c:v>22603</c:v>
                </c:pt>
                <c:pt idx="61">
                  <c:v>23350</c:v>
                </c:pt>
                <c:pt idx="62">
                  <c:v>23401</c:v>
                </c:pt>
                <c:pt idx="63">
                  <c:v>24173</c:v>
                </c:pt>
                <c:pt idx="64">
                  <c:v>29964.5</c:v>
                </c:pt>
                <c:pt idx="65">
                  <c:v>29965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95-4343-90B9-CED7F45D30A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6.0000000000000001E-3</c:v>
                  </c:pt>
                  <c:pt idx="30">
                    <c:v>6.0000000000000001E-3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2.3999999999999998E-3</c:v>
                  </c:pt>
                  <c:pt idx="34">
                    <c:v>5.5999999999999999E-3</c:v>
                  </c:pt>
                  <c:pt idx="35">
                    <c:v>1.5E-3</c:v>
                  </c:pt>
                  <c:pt idx="36">
                    <c:v>1.5E-3</c:v>
                  </c:pt>
                  <c:pt idx="37">
                    <c:v>3.2000000000000002E-3</c:v>
                  </c:pt>
                  <c:pt idx="38">
                    <c:v>0</c:v>
                  </c:pt>
                  <c:pt idx="39">
                    <c:v>0</c:v>
                  </c:pt>
                  <c:pt idx="40">
                    <c:v>2.5000000000000001E-3</c:v>
                  </c:pt>
                  <c:pt idx="41">
                    <c:v>3.3E-3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1E-3</c:v>
                  </c:pt>
                  <c:pt idx="45">
                    <c:v>6.9999999999999999E-4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4.0000000000000002E-4</c:v>
                  </c:pt>
                  <c:pt idx="50">
                    <c:v>1E-4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2.0000000000000001E-4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5.9999999999999995E-4</c:v>
                  </c:pt>
                  <c:pt idx="57">
                    <c:v>1.9E-3</c:v>
                  </c:pt>
                  <c:pt idx="58">
                    <c:v>2.5000000000000001E-3</c:v>
                  </c:pt>
                  <c:pt idx="59">
                    <c:v>4.0000000000000002E-4</c:v>
                  </c:pt>
                  <c:pt idx="60">
                    <c:v>0</c:v>
                  </c:pt>
                  <c:pt idx="61">
                    <c:v>1E-4</c:v>
                  </c:pt>
                  <c:pt idx="62">
                    <c:v>2.0000000000000001E-4</c:v>
                  </c:pt>
                  <c:pt idx="63">
                    <c:v>0</c:v>
                  </c:pt>
                  <c:pt idx="64">
                    <c:v>4.5999999999999999E-3</c:v>
                  </c:pt>
                  <c:pt idx="65">
                    <c:v>2.7000000000000001E-3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6.0000000000000001E-3</c:v>
                  </c:pt>
                  <c:pt idx="30">
                    <c:v>6.0000000000000001E-3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2.3999999999999998E-3</c:v>
                  </c:pt>
                  <c:pt idx="34">
                    <c:v>5.5999999999999999E-3</c:v>
                  </c:pt>
                  <c:pt idx="35">
                    <c:v>1.5E-3</c:v>
                  </c:pt>
                  <c:pt idx="36">
                    <c:v>1.5E-3</c:v>
                  </c:pt>
                  <c:pt idx="37">
                    <c:v>3.2000000000000002E-3</c:v>
                  </c:pt>
                  <c:pt idx="38">
                    <c:v>0</c:v>
                  </c:pt>
                  <c:pt idx="39">
                    <c:v>0</c:v>
                  </c:pt>
                  <c:pt idx="40">
                    <c:v>2.5000000000000001E-3</c:v>
                  </c:pt>
                  <c:pt idx="41">
                    <c:v>3.3E-3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1E-3</c:v>
                  </c:pt>
                  <c:pt idx="45">
                    <c:v>6.9999999999999999E-4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4.0000000000000002E-4</c:v>
                  </c:pt>
                  <c:pt idx="50">
                    <c:v>1E-4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2.0000000000000001E-4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5.9999999999999995E-4</c:v>
                  </c:pt>
                  <c:pt idx="57">
                    <c:v>1.9E-3</c:v>
                  </c:pt>
                  <c:pt idx="58">
                    <c:v>2.5000000000000001E-3</c:v>
                  </c:pt>
                  <c:pt idx="59">
                    <c:v>4.0000000000000002E-4</c:v>
                  </c:pt>
                  <c:pt idx="60">
                    <c:v>0</c:v>
                  </c:pt>
                  <c:pt idx="61">
                    <c:v>1E-4</c:v>
                  </c:pt>
                  <c:pt idx="62">
                    <c:v>2.0000000000000001E-4</c:v>
                  </c:pt>
                  <c:pt idx="63">
                    <c:v>0</c:v>
                  </c:pt>
                  <c:pt idx="64">
                    <c:v>4.5999999999999999E-3</c:v>
                  </c:pt>
                  <c:pt idx="65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-38335</c:v>
                </c:pt>
                <c:pt idx="1">
                  <c:v>-38331</c:v>
                </c:pt>
                <c:pt idx="2">
                  <c:v>-38189.5</c:v>
                </c:pt>
                <c:pt idx="3">
                  <c:v>-37576</c:v>
                </c:pt>
                <c:pt idx="4">
                  <c:v>-37564</c:v>
                </c:pt>
                <c:pt idx="5">
                  <c:v>-37514</c:v>
                </c:pt>
                <c:pt idx="6">
                  <c:v>-35446</c:v>
                </c:pt>
                <c:pt idx="7">
                  <c:v>-35406.5</c:v>
                </c:pt>
                <c:pt idx="8">
                  <c:v>-35398.5</c:v>
                </c:pt>
                <c:pt idx="9">
                  <c:v>-32198</c:v>
                </c:pt>
                <c:pt idx="10">
                  <c:v>-31860</c:v>
                </c:pt>
                <c:pt idx="11">
                  <c:v>-31692.5</c:v>
                </c:pt>
                <c:pt idx="12">
                  <c:v>-30514</c:v>
                </c:pt>
                <c:pt idx="13">
                  <c:v>-30484</c:v>
                </c:pt>
                <c:pt idx="14">
                  <c:v>-24606.5</c:v>
                </c:pt>
                <c:pt idx="15">
                  <c:v>-22908.5</c:v>
                </c:pt>
                <c:pt idx="16">
                  <c:v>-22295</c:v>
                </c:pt>
                <c:pt idx="17">
                  <c:v>-15590.5</c:v>
                </c:pt>
                <c:pt idx="18">
                  <c:v>-15562.5</c:v>
                </c:pt>
                <c:pt idx="19">
                  <c:v>-15173</c:v>
                </c:pt>
                <c:pt idx="20">
                  <c:v>-15171</c:v>
                </c:pt>
                <c:pt idx="21">
                  <c:v>-15165.5</c:v>
                </c:pt>
                <c:pt idx="22">
                  <c:v>-15155</c:v>
                </c:pt>
                <c:pt idx="23">
                  <c:v>-8</c:v>
                </c:pt>
                <c:pt idx="24">
                  <c:v>-2</c:v>
                </c:pt>
                <c:pt idx="25">
                  <c:v>0</c:v>
                </c:pt>
                <c:pt idx="26">
                  <c:v>0</c:v>
                </c:pt>
                <c:pt idx="27">
                  <c:v>16</c:v>
                </c:pt>
                <c:pt idx="28">
                  <c:v>6467</c:v>
                </c:pt>
                <c:pt idx="29">
                  <c:v>11113.5</c:v>
                </c:pt>
                <c:pt idx="30">
                  <c:v>11113.5</c:v>
                </c:pt>
                <c:pt idx="31">
                  <c:v>13335</c:v>
                </c:pt>
                <c:pt idx="32">
                  <c:v>13359</c:v>
                </c:pt>
                <c:pt idx="33">
                  <c:v>13871</c:v>
                </c:pt>
                <c:pt idx="34">
                  <c:v>14546</c:v>
                </c:pt>
                <c:pt idx="35">
                  <c:v>14548</c:v>
                </c:pt>
                <c:pt idx="36">
                  <c:v>14672</c:v>
                </c:pt>
                <c:pt idx="37">
                  <c:v>14674</c:v>
                </c:pt>
                <c:pt idx="38">
                  <c:v>15085.5</c:v>
                </c:pt>
                <c:pt idx="39">
                  <c:v>15133.5</c:v>
                </c:pt>
                <c:pt idx="40">
                  <c:v>15305</c:v>
                </c:pt>
                <c:pt idx="41">
                  <c:v>15551</c:v>
                </c:pt>
                <c:pt idx="42">
                  <c:v>16889</c:v>
                </c:pt>
                <c:pt idx="43">
                  <c:v>16901</c:v>
                </c:pt>
                <c:pt idx="44">
                  <c:v>16934</c:v>
                </c:pt>
                <c:pt idx="45">
                  <c:v>17505</c:v>
                </c:pt>
                <c:pt idx="46">
                  <c:v>17668</c:v>
                </c:pt>
                <c:pt idx="47">
                  <c:v>17670.5</c:v>
                </c:pt>
                <c:pt idx="48">
                  <c:v>17694</c:v>
                </c:pt>
                <c:pt idx="49">
                  <c:v>18325</c:v>
                </c:pt>
                <c:pt idx="50">
                  <c:v>18333</c:v>
                </c:pt>
                <c:pt idx="51">
                  <c:v>18339</c:v>
                </c:pt>
                <c:pt idx="52">
                  <c:v>18497.5</c:v>
                </c:pt>
                <c:pt idx="53">
                  <c:v>20503.5</c:v>
                </c:pt>
                <c:pt idx="54">
                  <c:v>20593</c:v>
                </c:pt>
                <c:pt idx="55">
                  <c:v>20593.5</c:v>
                </c:pt>
                <c:pt idx="56">
                  <c:v>21197.5</c:v>
                </c:pt>
                <c:pt idx="57">
                  <c:v>21941.5</c:v>
                </c:pt>
                <c:pt idx="58">
                  <c:v>21942</c:v>
                </c:pt>
                <c:pt idx="59">
                  <c:v>22060</c:v>
                </c:pt>
                <c:pt idx="60">
                  <c:v>22603</c:v>
                </c:pt>
                <c:pt idx="61">
                  <c:v>23350</c:v>
                </c:pt>
                <c:pt idx="62">
                  <c:v>23401</c:v>
                </c:pt>
                <c:pt idx="63">
                  <c:v>24173</c:v>
                </c:pt>
                <c:pt idx="64">
                  <c:v>29964.5</c:v>
                </c:pt>
                <c:pt idx="65">
                  <c:v>29965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0">
                  <c:v>-2.5256950000766665E-2</c:v>
                </c:pt>
                <c:pt idx="1">
                  <c:v>-5.4802699996798765E-3</c:v>
                </c:pt>
                <c:pt idx="2">
                  <c:v>-8.1302149992552586E-3</c:v>
                </c:pt>
                <c:pt idx="3">
                  <c:v>1.4868079997540917E-2</c:v>
                </c:pt>
                <c:pt idx="4">
                  <c:v>2.9198119998909533E-2</c:v>
                </c:pt>
                <c:pt idx="5">
                  <c:v>-1.7593380001926562E-2</c:v>
                </c:pt>
                <c:pt idx="6">
                  <c:v>-1.0498199990252033E-3</c:v>
                </c:pt>
                <c:pt idx="7">
                  <c:v>1.6994895002426347E-2</c:v>
                </c:pt>
                <c:pt idx="8">
                  <c:v>2.5482549972366542E-3</c:v>
                </c:pt>
                <c:pt idx="9">
                  <c:v>-1.5385659997264156E-2</c:v>
                </c:pt>
                <c:pt idx="10">
                  <c:v>3.0743799998163013E-2</c:v>
                </c:pt>
                <c:pt idx="11">
                  <c:v>1.9642274997750064E-2</c:v>
                </c:pt>
                <c:pt idx="12">
                  <c:v>1.4596619999792892E-2</c:v>
                </c:pt>
                <c:pt idx="13">
                  <c:v>1.2921720001031645E-2</c:v>
                </c:pt>
                <c:pt idx="14">
                  <c:v>-2.2969105000811396E-2</c:v>
                </c:pt>
                <c:pt idx="15">
                  <c:v>1.3231554999947548E-2</c:v>
                </c:pt>
                <c:pt idx="16">
                  <c:v>2.3229850005009212E-2</c:v>
                </c:pt>
                <c:pt idx="17">
                  <c:v>2.5667615002021194E-2</c:v>
                </c:pt>
                <c:pt idx="18">
                  <c:v>1.1104375000286382E-2</c:v>
                </c:pt>
                <c:pt idx="19">
                  <c:v>1.5608589994371869E-2</c:v>
                </c:pt>
                <c:pt idx="20">
                  <c:v>8.496930000546854E-3</c:v>
                </c:pt>
                <c:pt idx="21">
                  <c:v>1.7439864997868426E-2</c:v>
                </c:pt>
                <c:pt idx="22">
                  <c:v>7.6036499958718196E-3</c:v>
                </c:pt>
                <c:pt idx="23">
                  <c:v>8.4466400003293529E-3</c:v>
                </c:pt>
                <c:pt idx="24">
                  <c:v>7.1116600011009723E-3</c:v>
                </c:pt>
                <c:pt idx="25">
                  <c:v>0</c:v>
                </c:pt>
                <c:pt idx="26">
                  <c:v>0</c:v>
                </c:pt>
                <c:pt idx="27">
                  <c:v>-1.0893279999436345E-2</c:v>
                </c:pt>
                <c:pt idx="28">
                  <c:v>-7.5526100044953637E-3</c:v>
                </c:pt>
                <c:pt idx="29">
                  <c:v>-1.0216704999038484E-2</c:v>
                </c:pt>
                <c:pt idx="30">
                  <c:v>-1.0216704999038484E-2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795-4343-90B9-CED7F45D30A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Active!$D$21:$D$33</c:f>
                <c:numCache>
                  <c:formatCode>General</c:formatCode>
                  <c:ptCount val="1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plus>
            <c:minus>
              <c:numRef>
                <c:f>Active!$D$21:$D$33</c:f>
                <c:numCache>
                  <c:formatCode>General</c:formatCode>
                  <c:ptCount val="1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-38335</c:v>
                </c:pt>
                <c:pt idx="1">
                  <c:v>-38331</c:v>
                </c:pt>
                <c:pt idx="2">
                  <c:v>-38189.5</c:v>
                </c:pt>
                <c:pt idx="3">
                  <c:v>-37576</c:v>
                </c:pt>
                <c:pt idx="4">
                  <c:v>-37564</c:v>
                </c:pt>
                <c:pt idx="5">
                  <c:v>-37514</c:v>
                </c:pt>
                <c:pt idx="6">
                  <c:v>-35446</c:v>
                </c:pt>
                <c:pt idx="7">
                  <c:v>-35406.5</c:v>
                </c:pt>
                <c:pt idx="8">
                  <c:v>-35398.5</c:v>
                </c:pt>
                <c:pt idx="9">
                  <c:v>-32198</c:v>
                </c:pt>
                <c:pt idx="10">
                  <c:v>-31860</c:v>
                </c:pt>
                <c:pt idx="11">
                  <c:v>-31692.5</c:v>
                </c:pt>
                <c:pt idx="12">
                  <c:v>-30514</c:v>
                </c:pt>
                <c:pt idx="13">
                  <c:v>-30484</c:v>
                </c:pt>
                <c:pt idx="14">
                  <c:v>-24606.5</c:v>
                </c:pt>
                <c:pt idx="15">
                  <c:v>-22908.5</c:v>
                </c:pt>
                <c:pt idx="16">
                  <c:v>-22295</c:v>
                </c:pt>
                <c:pt idx="17">
                  <c:v>-15590.5</c:v>
                </c:pt>
                <c:pt idx="18">
                  <c:v>-15562.5</c:v>
                </c:pt>
                <c:pt idx="19">
                  <c:v>-15173</c:v>
                </c:pt>
                <c:pt idx="20">
                  <c:v>-15171</c:v>
                </c:pt>
                <c:pt idx="21">
                  <c:v>-15165.5</c:v>
                </c:pt>
                <c:pt idx="22">
                  <c:v>-15155</c:v>
                </c:pt>
                <c:pt idx="23">
                  <c:v>-8</c:v>
                </c:pt>
                <c:pt idx="24">
                  <c:v>-2</c:v>
                </c:pt>
                <c:pt idx="25">
                  <c:v>0</c:v>
                </c:pt>
                <c:pt idx="26">
                  <c:v>0</c:v>
                </c:pt>
                <c:pt idx="27">
                  <c:v>16</c:v>
                </c:pt>
                <c:pt idx="28">
                  <c:v>6467</c:v>
                </c:pt>
                <c:pt idx="29">
                  <c:v>11113.5</c:v>
                </c:pt>
                <c:pt idx="30">
                  <c:v>11113.5</c:v>
                </c:pt>
                <c:pt idx="31">
                  <c:v>13335</c:v>
                </c:pt>
                <c:pt idx="32">
                  <c:v>13359</c:v>
                </c:pt>
                <c:pt idx="33">
                  <c:v>13871</c:v>
                </c:pt>
                <c:pt idx="34">
                  <c:v>14546</c:v>
                </c:pt>
                <c:pt idx="35">
                  <c:v>14548</c:v>
                </c:pt>
                <c:pt idx="36">
                  <c:v>14672</c:v>
                </c:pt>
                <c:pt idx="37">
                  <c:v>14674</c:v>
                </c:pt>
                <c:pt idx="38">
                  <c:v>15085.5</c:v>
                </c:pt>
                <c:pt idx="39">
                  <c:v>15133.5</c:v>
                </c:pt>
                <c:pt idx="40">
                  <c:v>15305</c:v>
                </c:pt>
                <c:pt idx="41">
                  <c:v>15551</c:v>
                </c:pt>
                <c:pt idx="42">
                  <c:v>16889</c:v>
                </c:pt>
                <c:pt idx="43">
                  <c:v>16901</c:v>
                </c:pt>
                <c:pt idx="44">
                  <c:v>16934</c:v>
                </c:pt>
                <c:pt idx="45">
                  <c:v>17505</c:v>
                </c:pt>
                <c:pt idx="46">
                  <c:v>17668</c:v>
                </c:pt>
                <c:pt idx="47">
                  <c:v>17670.5</c:v>
                </c:pt>
                <c:pt idx="48">
                  <c:v>17694</c:v>
                </c:pt>
                <c:pt idx="49">
                  <c:v>18325</c:v>
                </c:pt>
                <c:pt idx="50">
                  <c:v>18333</c:v>
                </c:pt>
                <c:pt idx="51">
                  <c:v>18339</c:v>
                </c:pt>
                <c:pt idx="52">
                  <c:v>18497.5</c:v>
                </c:pt>
                <c:pt idx="53">
                  <c:v>20503.5</c:v>
                </c:pt>
                <c:pt idx="54">
                  <c:v>20593</c:v>
                </c:pt>
                <c:pt idx="55">
                  <c:v>20593.5</c:v>
                </c:pt>
                <c:pt idx="56">
                  <c:v>21197.5</c:v>
                </c:pt>
                <c:pt idx="57">
                  <c:v>21941.5</c:v>
                </c:pt>
                <c:pt idx="58">
                  <c:v>21942</c:v>
                </c:pt>
                <c:pt idx="59">
                  <c:v>22060</c:v>
                </c:pt>
                <c:pt idx="60">
                  <c:v>22603</c:v>
                </c:pt>
                <c:pt idx="61">
                  <c:v>23350</c:v>
                </c:pt>
                <c:pt idx="62">
                  <c:v>23401</c:v>
                </c:pt>
                <c:pt idx="63">
                  <c:v>24173</c:v>
                </c:pt>
                <c:pt idx="64">
                  <c:v>29964.5</c:v>
                </c:pt>
                <c:pt idx="65">
                  <c:v>29965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31">
                  <c:v>-8.4930500015616417E-3</c:v>
                </c:pt>
                <c:pt idx="32">
                  <c:v>-9.7329700001864694E-3</c:v>
                </c:pt>
                <c:pt idx="36">
                  <c:v>-8.0377600097563118E-3</c:v>
                </c:pt>
                <c:pt idx="37">
                  <c:v>-8.7494199979119003E-3</c:v>
                </c:pt>
                <c:pt idx="38">
                  <c:v>-1.0973465003189631E-2</c:v>
                </c:pt>
                <c:pt idx="39">
                  <c:v>-5.853305003256537E-3</c:v>
                </c:pt>
                <c:pt idx="45">
                  <c:v>-3.604149998864159E-3</c:v>
                </c:pt>
                <c:pt idx="52">
                  <c:v>-2.3654250035178848E-3</c:v>
                </c:pt>
                <c:pt idx="57">
                  <c:v>6.6560549967107363E-3</c:v>
                </c:pt>
                <c:pt idx="58">
                  <c:v>6.178139999974519E-3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795-4343-90B9-CED7F45D30A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6.0000000000000001E-3</c:v>
                  </c:pt>
                  <c:pt idx="30">
                    <c:v>6.0000000000000001E-3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2.3999999999999998E-3</c:v>
                  </c:pt>
                  <c:pt idx="34">
                    <c:v>5.5999999999999999E-3</c:v>
                  </c:pt>
                  <c:pt idx="35">
                    <c:v>1.5E-3</c:v>
                  </c:pt>
                  <c:pt idx="36">
                    <c:v>1.5E-3</c:v>
                  </c:pt>
                  <c:pt idx="37">
                    <c:v>3.2000000000000002E-3</c:v>
                  </c:pt>
                  <c:pt idx="38">
                    <c:v>0</c:v>
                  </c:pt>
                  <c:pt idx="39">
                    <c:v>0</c:v>
                  </c:pt>
                  <c:pt idx="40">
                    <c:v>2.5000000000000001E-3</c:v>
                  </c:pt>
                  <c:pt idx="41">
                    <c:v>3.3E-3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1E-3</c:v>
                  </c:pt>
                  <c:pt idx="45">
                    <c:v>6.9999999999999999E-4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4.0000000000000002E-4</c:v>
                  </c:pt>
                  <c:pt idx="50">
                    <c:v>1E-4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2.0000000000000001E-4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5.9999999999999995E-4</c:v>
                  </c:pt>
                  <c:pt idx="57">
                    <c:v>1.9E-3</c:v>
                  </c:pt>
                  <c:pt idx="58">
                    <c:v>2.5000000000000001E-3</c:v>
                  </c:pt>
                  <c:pt idx="59">
                    <c:v>4.0000000000000002E-4</c:v>
                  </c:pt>
                  <c:pt idx="60">
                    <c:v>0</c:v>
                  </c:pt>
                  <c:pt idx="61">
                    <c:v>1E-4</c:v>
                  </c:pt>
                </c:numCache>
              </c:numRef>
            </c:plus>
            <c:min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6.0000000000000001E-3</c:v>
                  </c:pt>
                  <c:pt idx="30">
                    <c:v>6.0000000000000001E-3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2.3999999999999998E-3</c:v>
                  </c:pt>
                  <c:pt idx="34">
                    <c:v>5.5999999999999999E-3</c:v>
                  </c:pt>
                  <c:pt idx="35">
                    <c:v>1.5E-3</c:v>
                  </c:pt>
                  <c:pt idx="36">
                    <c:v>1.5E-3</c:v>
                  </c:pt>
                  <c:pt idx="37">
                    <c:v>3.2000000000000002E-3</c:v>
                  </c:pt>
                  <c:pt idx="38">
                    <c:v>0</c:v>
                  </c:pt>
                  <c:pt idx="39">
                    <c:v>0</c:v>
                  </c:pt>
                  <c:pt idx="40">
                    <c:v>2.5000000000000001E-3</c:v>
                  </c:pt>
                  <c:pt idx="41">
                    <c:v>3.3E-3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1E-3</c:v>
                  </c:pt>
                  <c:pt idx="45">
                    <c:v>6.9999999999999999E-4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4.0000000000000002E-4</c:v>
                  </c:pt>
                  <c:pt idx="50">
                    <c:v>1E-4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2.0000000000000001E-4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5.9999999999999995E-4</c:v>
                  </c:pt>
                  <c:pt idx="57">
                    <c:v>1.9E-3</c:v>
                  </c:pt>
                  <c:pt idx="58">
                    <c:v>2.5000000000000001E-3</c:v>
                  </c:pt>
                  <c:pt idx="59">
                    <c:v>4.0000000000000002E-4</c:v>
                  </c:pt>
                  <c:pt idx="60">
                    <c:v>0</c:v>
                  </c:pt>
                  <c:pt idx="6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-38335</c:v>
                </c:pt>
                <c:pt idx="1">
                  <c:v>-38331</c:v>
                </c:pt>
                <c:pt idx="2">
                  <c:v>-38189.5</c:v>
                </c:pt>
                <c:pt idx="3">
                  <c:v>-37576</c:v>
                </c:pt>
                <c:pt idx="4">
                  <c:v>-37564</c:v>
                </c:pt>
                <c:pt idx="5">
                  <c:v>-37514</c:v>
                </c:pt>
                <c:pt idx="6">
                  <c:v>-35446</c:v>
                </c:pt>
                <c:pt idx="7">
                  <c:v>-35406.5</c:v>
                </c:pt>
                <c:pt idx="8">
                  <c:v>-35398.5</c:v>
                </c:pt>
                <c:pt idx="9">
                  <c:v>-32198</c:v>
                </c:pt>
                <c:pt idx="10">
                  <c:v>-31860</c:v>
                </c:pt>
                <c:pt idx="11">
                  <c:v>-31692.5</c:v>
                </c:pt>
                <c:pt idx="12">
                  <c:v>-30514</c:v>
                </c:pt>
                <c:pt idx="13">
                  <c:v>-30484</c:v>
                </c:pt>
                <c:pt idx="14">
                  <c:v>-24606.5</c:v>
                </c:pt>
                <c:pt idx="15">
                  <c:v>-22908.5</c:v>
                </c:pt>
                <c:pt idx="16">
                  <c:v>-22295</c:v>
                </c:pt>
                <c:pt idx="17">
                  <c:v>-15590.5</c:v>
                </c:pt>
                <c:pt idx="18">
                  <c:v>-15562.5</c:v>
                </c:pt>
                <c:pt idx="19">
                  <c:v>-15173</c:v>
                </c:pt>
                <c:pt idx="20">
                  <c:v>-15171</c:v>
                </c:pt>
                <c:pt idx="21">
                  <c:v>-15165.5</c:v>
                </c:pt>
                <c:pt idx="22">
                  <c:v>-15155</c:v>
                </c:pt>
                <c:pt idx="23">
                  <c:v>-8</c:v>
                </c:pt>
                <c:pt idx="24">
                  <c:v>-2</c:v>
                </c:pt>
                <c:pt idx="25">
                  <c:v>0</c:v>
                </c:pt>
                <c:pt idx="26">
                  <c:v>0</c:v>
                </c:pt>
                <c:pt idx="27">
                  <c:v>16</c:v>
                </c:pt>
                <c:pt idx="28">
                  <c:v>6467</c:v>
                </c:pt>
                <c:pt idx="29">
                  <c:v>11113.5</c:v>
                </c:pt>
                <c:pt idx="30">
                  <c:v>11113.5</c:v>
                </c:pt>
                <c:pt idx="31">
                  <c:v>13335</c:v>
                </c:pt>
                <c:pt idx="32">
                  <c:v>13359</c:v>
                </c:pt>
                <c:pt idx="33">
                  <c:v>13871</c:v>
                </c:pt>
                <c:pt idx="34">
                  <c:v>14546</c:v>
                </c:pt>
                <c:pt idx="35">
                  <c:v>14548</c:v>
                </c:pt>
                <c:pt idx="36">
                  <c:v>14672</c:v>
                </c:pt>
                <c:pt idx="37">
                  <c:v>14674</c:v>
                </c:pt>
                <c:pt idx="38">
                  <c:v>15085.5</c:v>
                </c:pt>
                <c:pt idx="39">
                  <c:v>15133.5</c:v>
                </c:pt>
                <c:pt idx="40">
                  <c:v>15305</c:v>
                </c:pt>
                <c:pt idx="41">
                  <c:v>15551</c:v>
                </c:pt>
                <c:pt idx="42">
                  <c:v>16889</c:v>
                </c:pt>
                <c:pt idx="43">
                  <c:v>16901</c:v>
                </c:pt>
                <c:pt idx="44">
                  <c:v>16934</c:v>
                </c:pt>
                <c:pt idx="45">
                  <c:v>17505</c:v>
                </c:pt>
                <c:pt idx="46">
                  <c:v>17668</c:v>
                </c:pt>
                <c:pt idx="47">
                  <c:v>17670.5</c:v>
                </c:pt>
                <c:pt idx="48">
                  <c:v>17694</c:v>
                </c:pt>
                <c:pt idx="49">
                  <c:v>18325</c:v>
                </c:pt>
                <c:pt idx="50">
                  <c:v>18333</c:v>
                </c:pt>
                <c:pt idx="51">
                  <c:v>18339</c:v>
                </c:pt>
                <c:pt idx="52">
                  <c:v>18497.5</c:v>
                </c:pt>
                <c:pt idx="53">
                  <c:v>20503.5</c:v>
                </c:pt>
                <c:pt idx="54">
                  <c:v>20593</c:v>
                </c:pt>
                <c:pt idx="55">
                  <c:v>20593.5</c:v>
                </c:pt>
                <c:pt idx="56">
                  <c:v>21197.5</c:v>
                </c:pt>
                <c:pt idx="57">
                  <c:v>21941.5</c:v>
                </c:pt>
                <c:pt idx="58">
                  <c:v>21942</c:v>
                </c:pt>
                <c:pt idx="59">
                  <c:v>22060</c:v>
                </c:pt>
                <c:pt idx="60">
                  <c:v>22603</c:v>
                </c:pt>
                <c:pt idx="61">
                  <c:v>23350</c:v>
                </c:pt>
                <c:pt idx="62">
                  <c:v>23401</c:v>
                </c:pt>
                <c:pt idx="63">
                  <c:v>24173</c:v>
                </c:pt>
                <c:pt idx="64">
                  <c:v>29964.5</c:v>
                </c:pt>
                <c:pt idx="65">
                  <c:v>29965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33">
                  <c:v>-9.9179300013929605E-3</c:v>
                </c:pt>
                <c:pt idx="34">
                  <c:v>-7.5031800006399862E-3</c:v>
                </c:pt>
                <c:pt idx="35">
                  <c:v>-8.7148399979923852E-3</c:v>
                </c:pt>
                <c:pt idx="40">
                  <c:v>-6.7081500019412488E-3</c:v>
                </c:pt>
                <c:pt idx="41">
                  <c:v>-4.9123299977509305E-3</c:v>
                </c:pt>
                <c:pt idx="42">
                  <c:v>-5.1128700069966726E-3</c:v>
                </c:pt>
                <c:pt idx="43">
                  <c:v>-5.2828300031251274E-3</c:v>
                </c:pt>
                <c:pt idx="44">
                  <c:v>-3.4252199984621257E-3</c:v>
                </c:pt>
                <c:pt idx="46">
                  <c:v>-3.1044400020618923E-3</c:v>
                </c:pt>
                <c:pt idx="47">
                  <c:v>-2.8940150004928E-3</c:v>
                </c:pt>
                <c:pt idx="48">
                  <c:v>-3.8560200046049431E-3</c:v>
                </c:pt>
                <c:pt idx="49">
                  <c:v>-1.684750008280389E-3</c:v>
                </c:pt>
                <c:pt idx="50">
                  <c:v>-1.8313900072826073E-3</c:v>
                </c:pt>
                <c:pt idx="51">
                  <c:v>-1.0663700013537891E-3</c:v>
                </c:pt>
                <c:pt idx="53">
                  <c:v>1.9395949930185452E-3</c:v>
                </c:pt>
                <c:pt idx="54">
                  <c:v>3.2928099972195923E-3</c:v>
                </c:pt>
                <c:pt idx="55">
                  <c:v>8.7148949969559908E-3</c:v>
                </c:pt>
                <c:pt idx="56">
                  <c:v>7.0935749972704798E-3</c:v>
                </c:pt>
                <c:pt idx="59">
                  <c:v>4.5901999983470887E-3</c:v>
                </c:pt>
                <c:pt idx="60">
                  <c:v>6.9745099972351454E-3</c:v>
                </c:pt>
                <c:pt idx="61">
                  <c:v>7.5594999943859875E-3</c:v>
                </c:pt>
                <c:pt idx="62">
                  <c:v>6.2221699990914203E-3</c:v>
                </c:pt>
                <c:pt idx="63">
                  <c:v>8.4214099988457747E-3</c:v>
                </c:pt>
                <c:pt idx="64">
                  <c:v>1.2331964993791189E-2</c:v>
                </c:pt>
                <c:pt idx="65">
                  <c:v>9.9540500013972633E-3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795-4343-90B9-CED7F45D30A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6.0000000000000001E-3</c:v>
                  </c:pt>
                  <c:pt idx="30">
                    <c:v>6.0000000000000001E-3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2.3999999999999998E-3</c:v>
                  </c:pt>
                  <c:pt idx="34">
                    <c:v>5.5999999999999999E-3</c:v>
                  </c:pt>
                  <c:pt idx="35">
                    <c:v>1.5E-3</c:v>
                  </c:pt>
                  <c:pt idx="36">
                    <c:v>1.5E-3</c:v>
                  </c:pt>
                  <c:pt idx="37">
                    <c:v>3.2000000000000002E-3</c:v>
                  </c:pt>
                  <c:pt idx="38">
                    <c:v>0</c:v>
                  </c:pt>
                  <c:pt idx="39">
                    <c:v>0</c:v>
                  </c:pt>
                  <c:pt idx="40">
                    <c:v>2.5000000000000001E-3</c:v>
                  </c:pt>
                  <c:pt idx="41">
                    <c:v>3.3E-3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1E-3</c:v>
                  </c:pt>
                  <c:pt idx="45">
                    <c:v>6.9999999999999999E-4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4.0000000000000002E-4</c:v>
                  </c:pt>
                  <c:pt idx="50">
                    <c:v>1E-4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2.0000000000000001E-4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5.9999999999999995E-4</c:v>
                  </c:pt>
                  <c:pt idx="57">
                    <c:v>1.9E-3</c:v>
                  </c:pt>
                  <c:pt idx="58">
                    <c:v>2.5000000000000001E-3</c:v>
                  </c:pt>
                  <c:pt idx="59">
                    <c:v>4.0000000000000002E-4</c:v>
                  </c:pt>
                  <c:pt idx="60">
                    <c:v>0</c:v>
                  </c:pt>
                  <c:pt idx="61">
                    <c:v>1E-4</c:v>
                  </c:pt>
                </c:numCache>
              </c:numRef>
            </c:plus>
            <c:min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6.0000000000000001E-3</c:v>
                  </c:pt>
                  <c:pt idx="30">
                    <c:v>6.0000000000000001E-3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2.3999999999999998E-3</c:v>
                  </c:pt>
                  <c:pt idx="34">
                    <c:v>5.5999999999999999E-3</c:v>
                  </c:pt>
                  <c:pt idx="35">
                    <c:v>1.5E-3</c:v>
                  </c:pt>
                  <c:pt idx="36">
                    <c:v>1.5E-3</c:v>
                  </c:pt>
                  <c:pt idx="37">
                    <c:v>3.2000000000000002E-3</c:v>
                  </c:pt>
                  <c:pt idx="38">
                    <c:v>0</c:v>
                  </c:pt>
                  <c:pt idx="39">
                    <c:v>0</c:v>
                  </c:pt>
                  <c:pt idx="40">
                    <c:v>2.5000000000000001E-3</c:v>
                  </c:pt>
                  <c:pt idx="41">
                    <c:v>3.3E-3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1E-3</c:v>
                  </c:pt>
                  <c:pt idx="45">
                    <c:v>6.9999999999999999E-4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4.0000000000000002E-4</c:v>
                  </c:pt>
                  <c:pt idx="50">
                    <c:v>1E-4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2.0000000000000001E-4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5.9999999999999995E-4</c:v>
                  </c:pt>
                  <c:pt idx="57">
                    <c:v>1.9E-3</c:v>
                  </c:pt>
                  <c:pt idx="58">
                    <c:v>2.5000000000000001E-3</c:v>
                  </c:pt>
                  <c:pt idx="59">
                    <c:v>4.0000000000000002E-4</c:v>
                  </c:pt>
                  <c:pt idx="60">
                    <c:v>0</c:v>
                  </c:pt>
                  <c:pt idx="6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-38335</c:v>
                </c:pt>
                <c:pt idx="1">
                  <c:v>-38331</c:v>
                </c:pt>
                <c:pt idx="2">
                  <c:v>-38189.5</c:v>
                </c:pt>
                <c:pt idx="3">
                  <c:v>-37576</c:v>
                </c:pt>
                <c:pt idx="4">
                  <c:v>-37564</c:v>
                </c:pt>
                <c:pt idx="5">
                  <c:v>-37514</c:v>
                </c:pt>
                <c:pt idx="6">
                  <c:v>-35446</c:v>
                </c:pt>
                <c:pt idx="7">
                  <c:v>-35406.5</c:v>
                </c:pt>
                <c:pt idx="8">
                  <c:v>-35398.5</c:v>
                </c:pt>
                <c:pt idx="9">
                  <c:v>-32198</c:v>
                </c:pt>
                <c:pt idx="10">
                  <c:v>-31860</c:v>
                </c:pt>
                <c:pt idx="11">
                  <c:v>-31692.5</c:v>
                </c:pt>
                <c:pt idx="12">
                  <c:v>-30514</c:v>
                </c:pt>
                <c:pt idx="13">
                  <c:v>-30484</c:v>
                </c:pt>
                <c:pt idx="14">
                  <c:v>-24606.5</c:v>
                </c:pt>
                <c:pt idx="15">
                  <c:v>-22908.5</c:v>
                </c:pt>
                <c:pt idx="16">
                  <c:v>-22295</c:v>
                </c:pt>
                <c:pt idx="17">
                  <c:v>-15590.5</c:v>
                </c:pt>
                <c:pt idx="18">
                  <c:v>-15562.5</c:v>
                </c:pt>
                <c:pt idx="19">
                  <c:v>-15173</c:v>
                </c:pt>
                <c:pt idx="20">
                  <c:v>-15171</c:v>
                </c:pt>
                <c:pt idx="21">
                  <c:v>-15165.5</c:v>
                </c:pt>
                <c:pt idx="22">
                  <c:v>-15155</c:v>
                </c:pt>
                <c:pt idx="23">
                  <c:v>-8</c:v>
                </c:pt>
                <c:pt idx="24">
                  <c:v>-2</c:v>
                </c:pt>
                <c:pt idx="25">
                  <c:v>0</c:v>
                </c:pt>
                <c:pt idx="26">
                  <c:v>0</c:v>
                </c:pt>
                <c:pt idx="27">
                  <c:v>16</c:v>
                </c:pt>
                <c:pt idx="28">
                  <c:v>6467</c:v>
                </c:pt>
                <c:pt idx="29">
                  <c:v>11113.5</c:v>
                </c:pt>
                <c:pt idx="30">
                  <c:v>11113.5</c:v>
                </c:pt>
                <c:pt idx="31">
                  <c:v>13335</c:v>
                </c:pt>
                <c:pt idx="32">
                  <c:v>13359</c:v>
                </c:pt>
                <c:pt idx="33">
                  <c:v>13871</c:v>
                </c:pt>
                <c:pt idx="34">
                  <c:v>14546</c:v>
                </c:pt>
                <c:pt idx="35">
                  <c:v>14548</c:v>
                </c:pt>
                <c:pt idx="36">
                  <c:v>14672</c:v>
                </c:pt>
                <c:pt idx="37">
                  <c:v>14674</c:v>
                </c:pt>
                <c:pt idx="38">
                  <c:v>15085.5</c:v>
                </c:pt>
                <c:pt idx="39">
                  <c:v>15133.5</c:v>
                </c:pt>
                <c:pt idx="40">
                  <c:v>15305</c:v>
                </c:pt>
                <c:pt idx="41">
                  <c:v>15551</c:v>
                </c:pt>
                <c:pt idx="42">
                  <c:v>16889</c:v>
                </c:pt>
                <c:pt idx="43">
                  <c:v>16901</c:v>
                </c:pt>
                <c:pt idx="44">
                  <c:v>16934</c:v>
                </c:pt>
                <c:pt idx="45">
                  <c:v>17505</c:v>
                </c:pt>
                <c:pt idx="46">
                  <c:v>17668</c:v>
                </c:pt>
                <c:pt idx="47">
                  <c:v>17670.5</c:v>
                </c:pt>
                <c:pt idx="48">
                  <c:v>17694</c:v>
                </c:pt>
                <c:pt idx="49">
                  <c:v>18325</c:v>
                </c:pt>
                <c:pt idx="50">
                  <c:v>18333</c:v>
                </c:pt>
                <c:pt idx="51">
                  <c:v>18339</c:v>
                </c:pt>
                <c:pt idx="52">
                  <c:v>18497.5</c:v>
                </c:pt>
                <c:pt idx="53">
                  <c:v>20503.5</c:v>
                </c:pt>
                <c:pt idx="54">
                  <c:v>20593</c:v>
                </c:pt>
                <c:pt idx="55">
                  <c:v>20593.5</c:v>
                </c:pt>
                <c:pt idx="56">
                  <c:v>21197.5</c:v>
                </c:pt>
                <c:pt idx="57">
                  <c:v>21941.5</c:v>
                </c:pt>
                <c:pt idx="58">
                  <c:v>21942</c:v>
                </c:pt>
                <c:pt idx="59">
                  <c:v>22060</c:v>
                </c:pt>
                <c:pt idx="60">
                  <c:v>22603</c:v>
                </c:pt>
                <c:pt idx="61">
                  <c:v>23350</c:v>
                </c:pt>
                <c:pt idx="62">
                  <c:v>23401</c:v>
                </c:pt>
                <c:pt idx="63">
                  <c:v>24173</c:v>
                </c:pt>
                <c:pt idx="64">
                  <c:v>29964.5</c:v>
                </c:pt>
                <c:pt idx="65">
                  <c:v>29965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795-4343-90B9-CED7F45D30A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6.0000000000000001E-3</c:v>
                  </c:pt>
                  <c:pt idx="30">
                    <c:v>6.0000000000000001E-3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2.3999999999999998E-3</c:v>
                  </c:pt>
                  <c:pt idx="34">
                    <c:v>5.5999999999999999E-3</c:v>
                  </c:pt>
                  <c:pt idx="35">
                    <c:v>1.5E-3</c:v>
                  </c:pt>
                  <c:pt idx="36">
                    <c:v>1.5E-3</c:v>
                  </c:pt>
                  <c:pt idx="37">
                    <c:v>3.2000000000000002E-3</c:v>
                  </c:pt>
                  <c:pt idx="38">
                    <c:v>0</c:v>
                  </c:pt>
                  <c:pt idx="39">
                    <c:v>0</c:v>
                  </c:pt>
                  <c:pt idx="40">
                    <c:v>2.5000000000000001E-3</c:v>
                  </c:pt>
                  <c:pt idx="41">
                    <c:v>3.3E-3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1E-3</c:v>
                  </c:pt>
                  <c:pt idx="45">
                    <c:v>6.9999999999999999E-4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4.0000000000000002E-4</c:v>
                  </c:pt>
                  <c:pt idx="50">
                    <c:v>1E-4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2.0000000000000001E-4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5.9999999999999995E-4</c:v>
                  </c:pt>
                  <c:pt idx="57">
                    <c:v>1.9E-3</c:v>
                  </c:pt>
                  <c:pt idx="58">
                    <c:v>2.5000000000000001E-3</c:v>
                  </c:pt>
                  <c:pt idx="59">
                    <c:v>4.0000000000000002E-4</c:v>
                  </c:pt>
                  <c:pt idx="60">
                    <c:v>0</c:v>
                  </c:pt>
                  <c:pt idx="61">
                    <c:v>1E-4</c:v>
                  </c:pt>
                </c:numCache>
              </c:numRef>
            </c:plus>
            <c:min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6.0000000000000001E-3</c:v>
                  </c:pt>
                  <c:pt idx="30">
                    <c:v>6.0000000000000001E-3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2.3999999999999998E-3</c:v>
                  </c:pt>
                  <c:pt idx="34">
                    <c:v>5.5999999999999999E-3</c:v>
                  </c:pt>
                  <c:pt idx="35">
                    <c:v>1.5E-3</c:v>
                  </c:pt>
                  <c:pt idx="36">
                    <c:v>1.5E-3</c:v>
                  </c:pt>
                  <c:pt idx="37">
                    <c:v>3.2000000000000002E-3</c:v>
                  </c:pt>
                  <c:pt idx="38">
                    <c:v>0</c:v>
                  </c:pt>
                  <c:pt idx="39">
                    <c:v>0</c:v>
                  </c:pt>
                  <c:pt idx="40">
                    <c:v>2.5000000000000001E-3</c:v>
                  </c:pt>
                  <c:pt idx="41">
                    <c:v>3.3E-3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1E-3</c:v>
                  </c:pt>
                  <c:pt idx="45">
                    <c:v>6.9999999999999999E-4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4.0000000000000002E-4</c:v>
                  </c:pt>
                  <c:pt idx="50">
                    <c:v>1E-4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2.0000000000000001E-4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5.9999999999999995E-4</c:v>
                  </c:pt>
                  <c:pt idx="57">
                    <c:v>1.9E-3</c:v>
                  </c:pt>
                  <c:pt idx="58">
                    <c:v>2.5000000000000001E-3</c:v>
                  </c:pt>
                  <c:pt idx="59">
                    <c:v>4.0000000000000002E-4</c:v>
                  </c:pt>
                  <c:pt idx="60">
                    <c:v>0</c:v>
                  </c:pt>
                  <c:pt idx="6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-38335</c:v>
                </c:pt>
                <c:pt idx="1">
                  <c:v>-38331</c:v>
                </c:pt>
                <c:pt idx="2">
                  <c:v>-38189.5</c:v>
                </c:pt>
                <c:pt idx="3">
                  <c:v>-37576</c:v>
                </c:pt>
                <c:pt idx="4">
                  <c:v>-37564</c:v>
                </c:pt>
                <c:pt idx="5">
                  <c:v>-37514</c:v>
                </c:pt>
                <c:pt idx="6">
                  <c:v>-35446</c:v>
                </c:pt>
                <c:pt idx="7">
                  <c:v>-35406.5</c:v>
                </c:pt>
                <c:pt idx="8">
                  <c:v>-35398.5</c:v>
                </c:pt>
                <c:pt idx="9">
                  <c:v>-32198</c:v>
                </c:pt>
                <c:pt idx="10">
                  <c:v>-31860</c:v>
                </c:pt>
                <c:pt idx="11">
                  <c:v>-31692.5</c:v>
                </c:pt>
                <c:pt idx="12">
                  <c:v>-30514</c:v>
                </c:pt>
                <c:pt idx="13">
                  <c:v>-30484</c:v>
                </c:pt>
                <c:pt idx="14">
                  <c:v>-24606.5</c:v>
                </c:pt>
                <c:pt idx="15">
                  <c:v>-22908.5</c:v>
                </c:pt>
                <c:pt idx="16">
                  <c:v>-22295</c:v>
                </c:pt>
                <c:pt idx="17">
                  <c:v>-15590.5</c:v>
                </c:pt>
                <c:pt idx="18">
                  <c:v>-15562.5</c:v>
                </c:pt>
                <c:pt idx="19">
                  <c:v>-15173</c:v>
                </c:pt>
                <c:pt idx="20">
                  <c:v>-15171</c:v>
                </c:pt>
                <c:pt idx="21">
                  <c:v>-15165.5</c:v>
                </c:pt>
                <c:pt idx="22">
                  <c:v>-15155</c:v>
                </c:pt>
                <c:pt idx="23">
                  <c:v>-8</c:v>
                </c:pt>
                <c:pt idx="24">
                  <c:v>-2</c:v>
                </c:pt>
                <c:pt idx="25">
                  <c:v>0</c:v>
                </c:pt>
                <c:pt idx="26">
                  <c:v>0</c:v>
                </c:pt>
                <c:pt idx="27">
                  <c:v>16</c:v>
                </c:pt>
                <c:pt idx="28">
                  <c:v>6467</c:v>
                </c:pt>
                <c:pt idx="29">
                  <c:v>11113.5</c:v>
                </c:pt>
                <c:pt idx="30">
                  <c:v>11113.5</c:v>
                </c:pt>
                <c:pt idx="31">
                  <c:v>13335</c:v>
                </c:pt>
                <c:pt idx="32">
                  <c:v>13359</c:v>
                </c:pt>
                <c:pt idx="33">
                  <c:v>13871</c:v>
                </c:pt>
                <c:pt idx="34">
                  <c:v>14546</c:v>
                </c:pt>
                <c:pt idx="35">
                  <c:v>14548</c:v>
                </c:pt>
                <c:pt idx="36">
                  <c:v>14672</c:v>
                </c:pt>
                <c:pt idx="37">
                  <c:v>14674</c:v>
                </c:pt>
                <c:pt idx="38">
                  <c:v>15085.5</c:v>
                </c:pt>
                <c:pt idx="39">
                  <c:v>15133.5</c:v>
                </c:pt>
                <c:pt idx="40">
                  <c:v>15305</c:v>
                </c:pt>
                <c:pt idx="41">
                  <c:v>15551</c:v>
                </c:pt>
                <c:pt idx="42">
                  <c:v>16889</c:v>
                </c:pt>
                <c:pt idx="43">
                  <c:v>16901</c:v>
                </c:pt>
                <c:pt idx="44">
                  <c:v>16934</c:v>
                </c:pt>
                <c:pt idx="45">
                  <c:v>17505</c:v>
                </c:pt>
                <c:pt idx="46">
                  <c:v>17668</c:v>
                </c:pt>
                <c:pt idx="47">
                  <c:v>17670.5</c:v>
                </c:pt>
                <c:pt idx="48">
                  <c:v>17694</c:v>
                </c:pt>
                <c:pt idx="49">
                  <c:v>18325</c:v>
                </c:pt>
                <c:pt idx="50">
                  <c:v>18333</c:v>
                </c:pt>
                <c:pt idx="51">
                  <c:v>18339</c:v>
                </c:pt>
                <c:pt idx="52">
                  <c:v>18497.5</c:v>
                </c:pt>
                <c:pt idx="53">
                  <c:v>20503.5</c:v>
                </c:pt>
                <c:pt idx="54">
                  <c:v>20593</c:v>
                </c:pt>
                <c:pt idx="55">
                  <c:v>20593.5</c:v>
                </c:pt>
                <c:pt idx="56">
                  <c:v>21197.5</c:v>
                </c:pt>
                <c:pt idx="57">
                  <c:v>21941.5</c:v>
                </c:pt>
                <c:pt idx="58">
                  <c:v>21942</c:v>
                </c:pt>
                <c:pt idx="59">
                  <c:v>22060</c:v>
                </c:pt>
                <c:pt idx="60">
                  <c:v>22603</c:v>
                </c:pt>
                <c:pt idx="61">
                  <c:v>23350</c:v>
                </c:pt>
                <c:pt idx="62">
                  <c:v>23401</c:v>
                </c:pt>
                <c:pt idx="63">
                  <c:v>24173</c:v>
                </c:pt>
                <c:pt idx="64">
                  <c:v>29964.5</c:v>
                </c:pt>
                <c:pt idx="65">
                  <c:v>29965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795-4343-90B9-CED7F45D30A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6.0000000000000001E-3</c:v>
                  </c:pt>
                  <c:pt idx="30">
                    <c:v>6.0000000000000001E-3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2.3999999999999998E-3</c:v>
                  </c:pt>
                  <c:pt idx="34">
                    <c:v>5.5999999999999999E-3</c:v>
                  </c:pt>
                  <c:pt idx="35">
                    <c:v>1.5E-3</c:v>
                  </c:pt>
                  <c:pt idx="36">
                    <c:v>1.5E-3</c:v>
                  </c:pt>
                  <c:pt idx="37">
                    <c:v>3.2000000000000002E-3</c:v>
                  </c:pt>
                  <c:pt idx="38">
                    <c:v>0</c:v>
                  </c:pt>
                  <c:pt idx="39">
                    <c:v>0</c:v>
                  </c:pt>
                  <c:pt idx="40">
                    <c:v>2.5000000000000001E-3</c:v>
                  </c:pt>
                  <c:pt idx="41">
                    <c:v>3.3E-3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1E-3</c:v>
                  </c:pt>
                  <c:pt idx="45">
                    <c:v>6.9999999999999999E-4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4.0000000000000002E-4</c:v>
                  </c:pt>
                  <c:pt idx="50">
                    <c:v>1E-4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2.0000000000000001E-4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5.9999999999999995E-4</c:v>
                  </c:pt>
                  <c:pt idx="57">
                    <c:v>1.9E-3</c:v>
                  </c:pt>
                  <c:pt idx="58">
                    <c:v>2.5000000000000001E-3</c:v>
                  </c:pt>
                  <c:pt idx="59">
                    <c:v>4.0000000000000002E-4</c:v>
                  </c:pt>
                  <c:pt idx="60">
                    <c:v>0</c:v>
                  </c:pt>
                  <c:pt idx="61">
                    <c:v>1E-4</c:v>
                  </c:pt>
                </c:numCache>
              </c:numRef>
            </c:plus>
            <c:min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6.0000000000000001E-3</c:v>
                  </c:pt>
                  <c:pt idx="30">
                    <c:v>6.0000000000000001E-3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2.3999999999999998E-3</c:v>
                  </c:pt>
                  <c:pt idx="34">
                    <c:v>5.5999999999999999E-3</c:v>
                  </c:pt>
                  <c:pt idx="35">
                    <c:v>1.5E-3</c:v>
                  </c:pt>
                  <c:pt idx="36">
                    <c:v>1.5E-3</c:v>
                  </c:pt>
                  <c:pt idx="37">
                    <c:v>3.2000000000000002E-3</c:v>
                  </c:pt>
                  <c:pt idx="38">
                    <c:v>0</c:v>
                  </c:pt>
                  <c:pt idx="39">
                    <c:v>0</c:v>
                  </c:pt>
                  <c:pt idx="40">
                    <c:v>2.5000000000000001E-3</c:v>
                  </c:pt>
                  <c:pt idx="41">
                    <c:v>3.3E-3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1E-3</c:v>
                  </c:pt>
                  <c:pt idx="45">
                    <c:v>6.9999999999999999E-4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4.0000000000000002E-4</c:v>
                  </c:pt>
                  <c:pt idx="50">
                    <c:v>1E-4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2.0000000000000001E-4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5.9999999999999995E-4</c:v>
                  </c:pt>
                  <c:pt idx="57">
                    <c:v>1.9E-3</c:v>
                  </c:pt>
                  <c:pt idx="58">
                    <c:v>2.5000000000000001E-3</c:v>
                  </c:pt>
                  <c:pt idx="59">
                    <c:v>4.0000000000000002E-4</c:v>
                  </c:pt>
                  <c:pt idx="60">
                    <c:v>0</c:v>
                  </c:pt>
                  <c:pt idx="6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-38335</c:v>
                </c:pt>
                <c:pt idx="1">
                  <c:v>-38331</c:v>
                </c:pt>
                <c:pt idx="2">
                  <c:v>-38189.5</c:v>
                </c:pt>
                <c:pt idx="3">
                  <c:v>-37576</c:v>
                </c:pt>
                <c:pt idx="4">
                  <c:v>-37564</c:v>
                </c:pt>
                <c:pt idx="5">
                  <c:v>-37514</c:v>
                </c:pt>
                <c:pt idx="6">
                  <c:v>-35446</c:v>
                </c:pt>
                <c:pt idx="7">
                  <c:v>-35406.5</c:v>
                </c:pt>
                <c:pt idx="8">
                  <c:v>-35398.5</c:v>
                </c:pt>
                <c:pt idx="9">
                  <c:v>-32198</c:v>
                </c:pt>
                <c:pt idx="10">
                  <c:v>-31860</c:v>
                </c:pt>
                <c:pt idx="11">
                  <c:v>-31692.5</c:v>
                </c:pt>
                <c:pt idx="12">
                  <c:v>-30514</c:v>
                </c:pt>
                <c:pt idx="13">
                  <c:v>-30484</c:v>
                </c:pt>
                <c:pt idx="14">
                  <c:v>-24606.5</c:v>
                </c:pt>
                <c:pt idx="15">
                  <c:v>-22908.5</c:v>
                </c:pt>
                <c:pt idx="16">
                  <c:v>-22295</c:v>
                </c:pt>
                <c:pt idx="17">
                  <c:v>-15590.5</c:v>
                </c:pt>
                <c:pt idx="18">
                  <c:v>-15562.5</c:v>
                </c:pt>
                <c:pt idx="19">
                  <c:v>-15173</c:v>
                </c:pt>
                <c:pt idx="20">
                  <c:v>-15171</c:v>
                </c:pt>
                <c:pt idx="21">
                  <c:v>-15165.5</c:v>
                </c:pt>
                <c:pt idx="22">
                  <c:v>-15155</c:v>
                </c:pt>
                <c:pt idx="23">
                  <c:v>-8</c:v>
                </c:pt>
                <c:pt idx="24">
                  <c:v>-2</c:v>
                </c:pt>
                <c:pt idx="25">
                  <c:v>0</c:v>
                </c:pt>
                <c:pt idx="26">
                  <c:v>0</c:v>
                </c:pt>
                <c:pt idx="27">
                  <c:v>16</c:v>
                </c:pt>
                <c:pt idx="28">
                  <c:v>6467</c:v>
                </c:pt>
                <c:pt idx="29">
                  <c:v>11113.5</c:v>
                </c:pt>
                <c:pt idx="30">
                  <c:v>11113.5</c:v>
                </c:pt>
                <c:pt idx="31">
                  <c:v>13335</c:v>
                </c:pt>
                <c:pt idx="32">
                  <c:v>13359</c:v>
                </c:pt>
                <c:pt idx="33">
                  <c:v>13871</c:v>
                </c:pt>
                <c:pt idx="34">
                  <c:v>14546</c:v>
                </c:pt>
                <c:pt idx="35">
                  <c:v>14548</c:v>
                </c:pt>
                <c:pt idx="36">
                  <c:v>14672</c:v>
                </c:pt>
                <c:pt idx="37">
                  <c:v>14674</c:v>
                </c:pt>
                <c:pt idx="38">
                  <c:v>15085.5</c:v>
                </c:pt>
                <c:pt idx="39">
                  <c:v>15133.5</c:v>
                </c:pt>
                <c:pt idx="40">
                  <c:v>15305</c:v>
                </c:pt>
                <c:pt idx="41">
                  <c:v>15551</c:v>
                </c:pt>
                <c:pt idx="42">
                  <c:v>16889</c:v>
                </c:pt>
                <c:pt idx="43">
                  <c:v>16901</c:v>
                </c:pt>
                <c:pt idx="44">
                  <c:v>16934</c:v>
                </c:pt>
                <c:pt idx="45">
                  <c:v>17505</c:v>
                </c:pt>
                <c:pt idx="46">
                  <c:v>17668</c:v>
                </c:pt>
                <c:pt idx="47">
                  <c:v>17670.5</c:v>
                </c:pt>
                <c:pt idx="48">
                  <c:v>17694</c:v>
                </c:pt>
                <c:pt idx="49">
                  <c:v>18325</c:v>
                </c:pt>
                <c:pt idx="50">
                  <c:v>18333</c:v>
                </c:pt>
                <c:pt idx="51">
                  <c:v>18339</c:v>
                </c:pt>
                <c:pt idx="52">
                  <c:v>18497.5</c:v>
                </c:pt>
                <c:pt idx="53">
                  <c:v>20503.5</c:v>
                </c:pt>
                <c:pt idx="54">
                  <c:v>20593</c:v>
                </c:pt>
                <c:pt idx="55">
                  <c:v>20593.5</c:v>
                </c:pt>
                <c:pt idx="56">
                  <c:v>21197.5</c:v>
                </c:pt>
                <c:pt idx="57">
                  <c:v>21941.5</c:v>
                </c:pt>
                <c:pt idx="58">
                  <c:v>21942</c:v>
                </c:pt>
                <c:pt idx="59">
                  <c:v>22060</c:v>
                </c:pt>
                <c:pt idx="60">
                  <c:v>22603</c:v>
                </c:pt>
                <c:pt idx="61">
                  <c:v>23350</c:v>
                </c:pt>
                <c:pt idx="62">
                  <c:v>23401</c:v>
                </c:pt>
                <c:pt idx="63">
                  <c:v>24173</c:v>
                </c:pt>
                <c:pt idx="64">
                  <c:v>29964.5</c:v>
                </c:pt>
                <c:pt idx="65">
                  <c:v>29965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795-4343-90B9-CED7F45D30A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-38335</c:v>
                </c:pt>
                <c:pt idx="1">
                  <c:v>-38331</c:v>
                </c:pt>
                <c:pt idx="2">
                  <c:v>-38189.5</c:v>
                </c:pt>
                <c:pt idx="3">
                  <c:v>-37576</c:v>
                </c:pt>
                <c:pt idx="4">
                  <c:v>-37564</c:v>
                </c:pt>
                <c:pt idx="5">
                  <c:v>-37514</c:v>
                </c:pt>
                <c:pt idx="6">
                  <c:v>-35446</c:v>
                </c:pt>
                <c:pt idx="7">
                  <c:v>-35406.5</c:v>
                </c:pt>
                <c:pt idx="8">
                  <c:v>-35398.5</c:v>
                </c:pt>
                <c:pt idx="9">
                  <c:v>-32198</c:v>
                </c:pt>
                <c:pt idx="10">
                  <c:v>-31860</c:v>
                </c:pt>
                <c:pt idx="11">
                  <c:v>-31692.5</c:v>
                </c:pt>
                <c:pt idx="12">
                  <c:v>-30514</c:v>
                </c:pt>
                <c:pt idx="13">
                  <c:v>-30484</c:v>
                </c:pt>
                <c:pt idx="14">
                  <c:v>-24606.5</c:v>
                </c:pt>
                <c:pt idx="15">
                  <c:v>-22908.5</c:v>
                </c:pt>
                <c:pt idx="16">
                  <c:v>-22295</c:v>
                </c:pt>
                <c:pt idx="17">
                  <c:v>-15590.5</c:v>
                </c:pt>
                <c:pt idx="18">
                  <c:v>-15562.5</c:v>
                </c:pt>
                <c:pt idx="19">
                  <c:v>-15173</c:v>
                </c:pt>
                <c:pt idx="20">
                  <c:v>-15171</c:v>
                </c:pt>
                <c:pt idx="21">
                  <c:v>-15165.5</c:v>
                </c:pt>
                <c:pt idx="22">
                  <c:v>-15155</c:v>
                </c:pt>
                <c:pt idx="23">
                  <c:v>-8</c:v>
                </c:pt>
                <c:pt idx="24">
                  <c:v>-2</c:v>
                </c:pt>
                <c:pt idx="25">
                  <c:v>0</c:v>
                </c:pt>
                <c:pt idx="26">
                  <c:v>0</c:v>
                </c:pt>
                <c:pt idx="27">
                  <c:v>16</c:v>
                </c:pt>
                <c:pt idx="28">
                  <c:v>6467</c:v>
                </c:pt>
                <c:pt idx="29">
                  <c:v>11113.5</c:v>
                </c:pt>
                <c:pt idx="30">
                  <c:v>11113.5</c:v>
                </c:pt>
                <c:pt idx="31">
                  <c:v>13335</c:v>
                </c:pt>
                <c:pt idx="32">
                  <c:v>13359</c:v>
                </c:pt>
                <c:pt idx="33">
                  <c:v>13871</c:v>
                </c:pt>
                <c:pt idx="34">
                  <c:v>14546</c:v>
                </c:pt>
                <c:pt idx="35">
                  <c:v>14548</c:v>
                </c:pt>
                <c:pt idx="36">
                  <c:v>14672</c:v>
                </c:pt>
                <c:pt idx="37">
                  <c:v>14674</c:v>
                </c:pt>
                <c:pt idx="38">
                  <c:v>15085.5</c:v>
                </c:pt>
                <c:pt idx="39">
                  <c:v>15133.5</c:v>
                </c:pt>
                <c:pt idx="40">
                  <c:v>15305</c:v>
                </c:pt>
                <c:pt idx="41">
                  <c:v>15551</c:v>
                </c:pt>
                <c:pt idx="42">
                  <c:v>16889</c:v>
                </c:pt>
                <c:pt idx="43">
                  <c:v>16901</c:v>
                </c:pt>
                <c:pt idx="44">
                  <c:v>16934</c:v>
                </c:pt>
                <c:pt idx="45">
                  <c:v>17505</c:v>
                </c:pt>
                <c:pt idx="46">
                  <c:v>17668</c:v>
                </c:pt>
                <c:pt idx="47">
                  <c:v>17670.5</c:v>
                </c:pt>
                <c:pt idx="48">
                  <c:v>17694</c:v>
                </c:pt>
                <c:pt idx="49">
                  <c:v>18325</c:v>
                </c:pt>
                <c:pt idx="50">
                  <c:v>18333</c:v>
                </c:pt>
                <c:pt idx="51">
                  <c:v>18339</c:v>
                </c:pt>
                <c:pt idx="52">
                  <c:v>18497.5</c:v>
                </c:pt>
                <c:pt idx="53">
                  <c:v>20503.5</c:v>
                </c:pt>
                <c:pt idx="54">
                  <c:v>20593</c:v>
                </c:pt>
                <c:pt idx="55">
                  <c:v>20593.5</c:v>
                </c:pt>
                <c:pt idx="56">
                  <c:v>21197.5</c:v>
                </c:pt>
                <c:pt idx="57">
                  <c:v>21941.5</c:v>
                </c:pt>
                <c:pt idx="58">
                  <c:v>21942</c:v>
                </c:pt>
                <c:pt idx="59">
                  <c:v>22060</c:v>
                </c:pt>
                <c:pt idx="60">
                  <c:v>22603</c:v>
                </c:pt>
                <c:pt idx="61">
                  <c:v>23350</c:v>
                </c:pt>
                <c:pt idx="62">
                  <c:v>23401</c:v>
                </c:pt>
                <c:pt idx="63">
                  <c:v>24173</c:v>
                </c:pt>
                <c:pt idx="64">
                  <c:v>29964.5</c:v>
                </c:pt>
                <c:pt idx="65">
                  <c:v>29965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29">
                  <c:v>-1.2338786752019392E-2</c:v>
                </c:pt>
                <c:pt idx="30">
                  <c:v>-1.2338786752019392E-2</c:v>
                </c:pt>
                <c:pt idx="31">
                  <c:v>-9.0242812392626083E-3</c:v>
                </c:pt>
                <c:pt idx="32">
                  <c:v>-8.988472942028234E-3</c:v>
                </c:pt>
                <c:pt idx="33">
                  <c:v>-8.2245626010282458E-3</c:v>
                </c:pt>
                <c:pt idx="34">
                  <c:v>-7.2174542413114655E-3</c:v>
                </c:pt>
                <c:pt idx="35">
                  <c:v>-7.2144702165419343E-3</c:v>
                </c:pt>
                <c:pt idx="36">
                  <c:v>-7.029460680830997E-3</c:v>
                </c:pt>
                <c:pt idx="37">
                  <c:v>-7.0264766560614658E-3</c:v>
                </c:pt>
                <c:pt idx="38">
                  <c:v>-6.4125135597304234E-3</c:v>
                </c:pt>
                <c:pt idx="39">
                  <c:v>-6.3408969652616713E-3</c:v>
                </c:pt>
                <c:pt idx="40">
                  <c:v>-6.0850168412743717E-3</c:v>
                </c:pt>
                <c:pt idx="41">
                  <c:v>-5.7179817946220353E-3</c:v>
                </c:pt>
                <c:pt idx="42">
                  <c:v>-3.7216692238056584E-3</c:v>
                </c:pt>
                <c:pt idx="43">
                  <c:v>-3.7037650751884713E-3</c:v>
                </c:pt>
                <c:pt idx="44">
                  <c:v>-3.6545286664912066E-3</c:v>
                </c:pt>
                <c:pt idx="45">
                  <c:v>-2.8025895947900482E-3</c:v>
                </c:pt>
                <c:pt idx="46">
                  <c:v>-2.5593915760732527E-3</c:v>
                </c:pt>
                <c:pt idx="47">
                  <c:v>-2.5556615451113388E-3</c:v>
                </c:pt>
                <c:pt idx="48">
                  <c:v>-2.5205992540693473E-3</c:v>
                </c:pt>
                <c:pt idx="49">
                  <c:v>-1.5791394392822532E-3</c:v>
                </c:pt>
                <c:pt idx="50">
                  <c:v>-1.5672033402041284E-3</c:v>
                </c:pt>
                <c:pt idx="51">
                  <c:v>-1.5582512658955348E-3</c:v>
                </c:pt>
                <c:pt idx="52">
                  <c:v>-1.321767302910188E-3</c:v>
                </c:pt>
                <c:pt idx="53">
                  <c:v>1.67120954092961E-3</c:v>
                </c:pt>
                <c:pt idx="54">
                  <c:v>1.8047446493661308E-3</c:v>
                </c:pt>
                <c:pt idx="55">
                  <c:v>1.8054906555585136E-3</c:v>
                </c:pt>
                <c:pt idx="56">
                  <c:v>2.7066661359569401E-3</c:v>
                </c:pt>
                <c:pt idx="57">
                  <c:v>3.816723350222543E-3</c:v>
                </c:pt>
                <c:pt idx="58">
                  <c:v>3.8174693564149258E-3</c:v>
                </c:pt>
                <c:pt idx="59">
                  <c:v>3.993526817817273E-3</c:v>
                </c:pt>
                <c:pt idx="60">
                  <c:v>4.8036895427449912E-3</c:v>
                </c:pt>
                <c:pt idx="61">
                  <c:v>5.9182227941648978E-3</c:v>
                </c:pt>
                <c:pt idx="62">
                  <c:v>5.9943154257879432E-3</c:v>
                </c:pt>
                <c:pt idx="63">
                  <c:v>7.1461489868269897E-3</c:v>
                </c:pt>
                <c:pt idx="64">
                  <c:v>1.5787138713196969E-2</c:v>
                </c:pt>
                <c:pt idx="65">
                  <c:v>1.5787884719389352E-2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795-4343-90B9-CED7F45D3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3972248"/>
        <c:axId val="1"/>
      </c:scatterChart>
      <c:valAx>
        <c:axId val="813972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12713023548107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816901408450703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39722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957764962478281"/>
          <c:y val="0.92024539877300615"/>
          <c:w val="0.73591604746589778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15</xdr:col>
      <xdr:colOff>333375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4030FFB5-CEFC-9122-6918-B62BC5E071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0</xdr:row>
      <xdr:rowOff>0</xdr:rowOff>
    </xdr:from>
    <xdr:to>
      <xdr:col>24</xdr:col>
      <xdr:colOff>609600</xdr:colOff>
      <xdr:row>18</xdr:row>
      <xdr:rowOff>28575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629EC93C-1122-4C44-CE35-AE93B4E43C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074.pdf" TargetMode="External"/><Relationship Id="rId13" Type="http://schemas.openxmlformats.org/officeDocument/2006/relationships/hyperlink" Target="http://www.bav-astro.de/sfs/BAVM_link.php?BAVMnr=173" TargetMode="External"/><Relationship Id="rId18" Type="http://schemas.openxmlformats.org/officeDocument/2006/relationships/hyperlink" Target="http://www.konkoly.hu/cgi-bin/IBVS?5694" TargetMode="External"/><Relationship Id="rId26" Type="http://schemas.openxmlformats.org/officeDocument/2006/relationships/hyperlink" Target="http://www.bav-astro.de/sfs/BAVM_link.php?BAVMnr=215" TargetMode="External"/><Relationship Id="rId3" Type="http://schemas.openxmlformats.org/officeDocument/2006/relationships/hyperlink" Target="http://www.konkoly.hu/cgi-bin/IBVS?5263" TargetMode="External"/><Relationship Id="rId21" Type="http://schemas.openxmlformats.org/officeDocument/2006/relationships/hyperlink" Target="http://var.astro.cz/oejv/issues/oejv0107.pdf" TargetMode="External"/><Relationship Id="rId7" Type="http://schemas.openxmlformats.org/officeDocument/2006/relationships/hyperlink" Target="http://www.bav-astro.de/sfs/BAVM_link.php?BAVMnr=172" TargetMode="External"/><Relationship Id="rId12" Type="http://schemas.openxmlformats.org/officeDocument/2006/relationships/hyperlink" Target="http://www.konkoly.hu/cgi-bin/IBVS?5502" TargetMode="External"/><Relationship Id="rId17" Type="http://schemas.openxmlformats.org/officeDocument/2006/relationships/hyperlink" Target="http://www.konkoly.hu/cgi-bin/IBVS?5694" TargetMode="External"/><Relationship Id="rId25" Type="http://schemas.openxmlformats.org/officeDocument/2006/relationships/hyperlink" Target="http://www.bav-astro.de/sfs/BAVM_link.php?BAVMnr=215" TargetMode="External"/><Relationship Id="rId2" Type="http://schemas.openxmlformats.org/officeDocument/2006/relationships/hyperlink" Target="http://www.bav-astro.de/sfs/BAVM_link.php?BAVMnr=56" TargetMode="External"/><Relationship Id="rId16" Type="http://schemas.openxmlformats.org/officeDocument/2006/relationships/hyperlink" Target="http://www.konkoly.hu/cgi-bin/IBVS?5694" TargetMode="External"/><Relationship Id="rId20" Type="http://schemas.openxmlformats.org/officeDocument/2006/relationships/hyperlink" Target="http://www.bav-astro.de/sfs/BAVM_link.php?BAVMnr=186" TargetMode="External"/><Relationship Id="rId29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172" TargetMode="External"/><Relationship Id="rId11" Type="http://schemas.openxmlformats.org/officeDocument/2006/relationships/hyperlink" Target="http://www.konkoly.hu/cgi-bin/IBVS?5694" TargetMode="External"/><Relationship Id="rId24" Type="http://schemas.openxmlformats.org/officeDocument/2006/relationships/hyperlink" Target="http://www.konkoly.hu/cgi-bin/IBVS?5920" TargetMode="External"/><Relationship Id="rId5" Type="http://schemas.openxmlformats.org/officeDocument/2006/relationships/hyperlink" Target="http://www.konkoly.hu/cgi-bin/IBVS?5287" TargetMode="External"/><Relationship Id="rId15" Type="http://schemas.openxmlformats.org/officeDocument/2006/relationships/hyperlink" Target="http://www.konkoly.hu/cgi-bin/IBVS?5676" TargetMode="External"/><Relationship Id="rId23" Type="http://schemas.openxmlformats.org/officeDocument/2006/relationships/hyperlink" Target="http://www.bav-astro.de/sfs/BAVM_link.php?BAVMnr=203" TargetMode="External"/><Relationship Id="rId28" Type="http://schemas.openxmlformats.org/officeDocument/2006/relationships/hyperlink" Target="http://www.bav-astro.de/sfs/BAVM_link.php?BAVMnr=225" TargetMode="External"/><Relationship Id="rId10" Type="http://schemas.openxmlformats.org/officeDocument/2006/relationships/hyperlink" Target="http://www.konkoly.hu/cgi-bin/IBVS?5694" TargetMode="External"/><Relationship Id="rId19" Type="http://schemas.openxmlformats.org/officeDocument/2006/relationships/hyperlink" Target="http://www.konkoly.hu/cgi-bin/IBVS?5694" TargetMode="External"/><Relationship Id="rId4" Type="http://schemas.openxmlformats.org/officeDocument/2006/relationships/hyperlink" Target="http://www.konkoly.hu/cgi-bin/IBVS?5287" TargetMode="External"/><Relationship Id="rId9" Type="http://schemas.openxmlformats.org/officeDocument/2006/relationships/hyperlink" Target="http://www.konkoly.hu/cgi-bin/IBVS?5583" TargetMode="External"/><Relationship Id="rId14" Type="http://schemas.openxmlformats.org/officeDocument/2006/relationships/hyperlink" Target="http://www.konkoly.hu/cgi-bin/IBVS?5694" TargetMode="External"/><Relationship Id="rId22" Type="http://schemas.openxmlformats.org/officeDocument/2006/relationships/hyperlink" Target="http://www.bav-astro.de/sfs/BAVM_link.php?BAVMnr=203" TargetMode="External"/><Relationship Id="rId27" Type="http://schemas.openxmlformats.org/officeDocument/2006/relationships/hyperlink" Target="http://www.konkoly.hu/cgi-bin/IBVS?5960" TargetMode="External"/><Relationship Id="rId30" Type="http://schemas.openxmlformats.org/officeDocument/2006/relationships/hyperlink" Target="http://www.konkoly.hu/cgi-bin/IBVS?60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69"/>
  <sheetViews>
    <sheetView tabSelected="1" workbookViewId="0">
      <pane xSplit="14" ySplit="22" topLeftCell="O74" activePane="bottomRight" state="frozen"/>
      <selection pane="topRight" activeCell="O1" sqref="O1"/>
      <selection pane="bottomLeft" activeCell="A23" sqref="A23"/>
      <selection pane="bottomRight" activeCell="E13" sqref="E13"/>
    </sheetView>
  </sheetViews>
  <sheetFormatPr defaultColWidth="10.28515625" defaultRowHeight="12.75" x14ac:dyDescent="0.2"/>
  <cols>
    <col min="1" max="1" width="14.42578125" customWidth="1"/>
    <col min="2" max="2" width="5.140625" style="4" customWidth="1"/>
    <col min="3" max="3" width="12.71093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61</v>
      </c>
    </row>
    <row r="2" spans="1:6" x14ac:dyDescent="0.2">
      <c r="A2" t="s">
        <v>26</v>
      </c>
      <c r="B2" s="11" t="s">
        <v>44</v>
      </c>
    </row>
    <row r="4" spans="1:6" ht="14.25" thickTop="1" thickBot="1" x14ac:dyDescent="0.25">
      <c r="A4" s="6" t="s">
        <v>2</v>
      </c>
      <c r="C4" s="2">
        <v>44490.366000000002</v>
      </c>
      <c r="D4" s="3">
        <v>0.50055583000000003</v>
      </c>
    </row>
    <row r="5" spans="1:6" ht="13.5" thickTop="1" x14ac:dyDescent="0.2">
      <c r="A5" s="12" t="s">
        <v>45</v>
      </c>
      <c r="B5" s="10"/>
      <c r="C5" s="13">
        <v>-9.5</v>
      </c>
      <c r="D5" s="10" t="s">
        <v>46</v>
      </c>
    </row>
    <row r="6" spans="1:6" x14ac:dyDescent="0.2">
      <c r="A6" s="6" t="s">
        <v>3</v>
      </c>
    </row>
    <row r="7" spans="1:6" x14ac:dyDescent="0.2">
      <c r="A7" t="s">
        <v>4</v>
      </c>
      <c r="C7">
        <f>+C4</f>
        <v>44490.366000000002</v>
      </c>
    </row>
    <row r="8" spans="1:6" x14ac:dyDescent="0.2">
      <c r="A8" t="s">
        <v>5</v>
      </c>
      <c r="C8">
        <f>+D4</f>
        <v>0.50055583000000003</v>
      </c>
    </row>
    <row r="9" spans="1:6" x14ac:dyDescent="0.2">
      <c r="A9" s="25" t="s">
        <v>51</v>
      </c>
      <c r="B9" s="26">
        <v>51</v>
      </c>
      <c r="C9" s="15" t="str">
        <f>"F"&amp;B9</f>
        <v>F51</v>
      </c>
      <c r="D9" s="9" t="str">
        <f>"G"&amp;B9</f>
        <v>G51</v>
      </c>
    </row>
    <row r="10" spans="1:6" ht="13.5" thickBot="1" x14ac:dyDescent="0.25">
      <c r="A10" s="10"/>
      <c r="B10" s="10"/>
      <c r="C10" s="5" t="s">
        <v>22</v>
      </c>
      <c r="D10" s="5" t="s">
        <v>23</v>
      </c>
      <c r="E10" s="10"/>
    </row>
    <row r="11" spans="1:6" x14ac:dyDescent="0.2">
      <c r="A11" s="10" t="s">
        <v>18</v>
      </c>
      <c r="B11" s="10"/>
      <c r="C11" s="14">
        <f ca="1">INTERCEPT(INDIRECT($D$9):G984,INDIRECT($C$9):F984)</f>
        <v>-2.8920266390111912E-2</v>
      </c>
      <c r="D11" s="4"/>
      <c r="E11" s="10"/>
    </row>
    <row r="12" spans="1:6" x14ac:dyDescent="0.2">
      <c r="A12" s="10" t="s">
        <v>19</v>
      </c>
      <c r="B12" s="10"/>
      <c r="C12" s="14">
        <f ca="1">SLOPE(INDIRECT($D$9):G984,INDIRECT($C$9):F984)</f>
        <v>1.4920123847656021E-6</v>
      </c>
      <c r="D12" s="4"/>
      <c r="E12" s="10"/>
    </row>
    <row r="13" spans="1:6" x14ac:dyDescent="0.2">
      <c r="A13" s="10" t="s">
        <v>21</v>
      </c>
      <c r="B13" s="10"/>
      <c r="C13" s="4" t="s">
        <v>16</v>
      </c>
    </row>
    <row r="14" spans="1:6" x14ac:dyDescent="0.2">
      <c r="A14" s="10"/>
      <c r="B14" s="10"/>
      <c r="C14" s="10"/>
    </row>
    <row r="15" spans="1:6" x14ac:dyDescent="0.2">
      <c r="A15" s="16" t="s">
        <v>20</v>
      </c>
      <c r="B15" s="10"/>
      <c r="C15" s="17">
        <f ca="1">(C7+C11)+(C8+C12)*INT(MAX(F21:F3525))</f>
        <v>59489.537233834722</v>
      </c>
      <c r="E15" s="18" t="s">
        <v>55</v>
      </c>
      <c r="F15" s="13">
        <v>1</v>
      </c>
    </row>
    <row r="16" spans="1:6" x14ac:dyDescent="0.2">
      <c r="A16" s="20" t="s">
        <v>6</v>
      </c>
      <c r="B16" s="10"/>
      <c r="C16" s="21">
        <f ca="1">+C8+C12</f>
        <v>0.50055732201238479</v>
      </c>
      <c r="E16" s="18" t="s">
        <v>47</v>
      </c>
      <c r="F16" s="19">
        <f ca="1">NOW()+15018.5+$C$5/24</f>
        <v>59970.800151736112</v>
      </c>
    </row>
    <row r="17" spans="1:21" ht="13.5" thickBot="1" x14ac:dyDescent="0.25">
      <c r="A17" s="18" t="s">
        <v>49</v>
      </c>
      <c r="B17" s="10"/>
      <c r="C17" s="10">
        <f>COUNT(C21:C2183)</f>
        <v>66</v>
      </c>
      <c r="E17" s="18" t="s">
        <v>56</v>
      </c>
      <c r="F17" s="19">
        <f ca="1">ROUND(2*(F16-$C$7)/$C$8,0)/2+F15</f>
        <v>30927.5</v>
      </c>
    </row>
    <row r="18" spans="1:21" ht="14.25" thickTop="1" thickBot="1" x14ac:dyDescent="0.25">
      <c r="A18" s="20" t="s">
        <v>7</v>
      </c>
      <c r="B18" s="10"/>
      <c r="C18" s="23">
        <f ca="1">+C15</f>
        <v>59489.537233834722</v>
      </c>
      <c r="D18" s="24">
        <f ca="1">+C16</f>
        <v>0.50055732201238479</v>
      </c>
      <c r="E18" s="18" t="s">
        <v>48</v>
      </c>
      <c r="F18" s="9">
        <f ca="1">ROUND(2*(F16-$C$15)/$C$16,0)/2+F15</f>
        <v>962.5</v>
      </c>
    </row>
    <row r="19" spans="1:21" ht="13.5" thickTop="1" x14ac:dyDescent="0.2">
      <c r="E19" s="18" t="s">
        <v>50</v>
      </c>
      <c r="F19" s="22">
        <f ca="1">+$C$15+$C$16*F18-15018.5-$C$5/24</f>
        <v>44953.219489604977</v>
      </c>
    </row>
    <row r="20" spans="1:21" ht="13.5" thickBot="1" x14ac:dyDescent="0.25">
      <c r="A20" s="5" t="s">
        <v>8</v>
      </c>
      <c r="B20" s="5" t="s">
        <v>9</v>
      </c>
      <c r="C20" s="5" t="s">
        <v>10</v>
      </c>
      <c r="D20" s="5" t="s">
        <v>15</v>
      </c>
      <c r="E20" s="5" t="s">
        <v>11</v>
      </c>
      <c r="F20" s="5" t="s">
        <v>12</v>
      </c>
      <c r="G20" s="5" t="s">
        <v>13</v>
      </c>
      <c r="H20" s="8" t="s">
        <v>70</v>
      </c>
      <c r="I20" s="8" t="s">
        <v>73</v>
      </c>
      <c r="J20" s="8" t="s">
        <v>67</v>
      </c>
      <c r="K20" s="8" t="s">
        <v>65</v>
      </c>
      <c r="L20" s="8" t="s">
        <v>27</v>
      </c>
      <c r="M20" s="8" t="s">
        <v>28</v>
      </c>
      <c r="N20" s="8" t="s">
        <v>29</v>
      </c>
      <c r="O20" s="8" t="s">
        <v>25</v>
      </c>
      <c r="P20" s="7" t="s">
        <v>24</v>
      </c>
      <c r="Q20" s="5" t="s">
        <v>17</v>
      </c>
    </row>
    <row r="21" spans="1:21" x14ac:dyDescent="0.2">
      <c r="A21" s="63" t="s">
        <v>80</v>
      </c>
      <c r="B21" s="64" t="s">
        <v>34</v>
      </c>
      <c r="C21" s="63">
        <v>25301.532999999999</v>
      </c>
      <c r="D21" s="63" t="s">
        <v>73</v>
      </c>
      <c r="E21" s="38">
        <f t="shared" ref="E21:E52" si="0">+(C21-C$7)/C$8</f>
        <v>-38335.050457808073</v>
      </c>
      <c r="F21" s="27">
        <f t="shared" ref="F21:F52" si="1">ROUND(2*E21,0)/2</f>
        <v>-38335</v>
      </c>
      <c r="G21" s="27">
        <f t="shared" ref="G21:G52" si="2">+C21-(C$7+F21*C$8)</f>
        <v>-2.5256950000766665E-2</v>
      </c>
      <c r="H21" s="31"/>
      <c r="I21" s="27">
        <f t="shared" ref="I21:I51" si="3">G21</f>
        <v>-2.5256950000766665E-2</v>
      </c>
      <c r="K21" s="27"/>
      <c r="L21" s="27"/>
      <c r="M21" s="27"/>
      <c r="N21" s="27"/>
      <c r="O21" s="27"/>
      <c r="P21" s="27"/>
      <c r="Q21" s="30">
        <f t="shared" ref="Q21:Q52" si="4">+C21-15018.5</f>
        <v>10283.032999999999</v>
      </c>
      <c r="R21" s="27"/>
      <c r="S21" s="27"/>
      <c r="T21" s="27"/>
      <c r="U21" s="27"/>
    </row>
    <row r="22" spans="1:21" x14ac:dyDescent="0.2">
      <c r="A22" s="63" t="s">
        <v>80</v>
      </c>
      <c r="B22" s="64" t="s">
        <v>34</v>
      </c>
      <c r="C22" s="63">
        <v>25303.555</v>
      </c>
      <c r="D22" s="63" t="s">
        <v>73</v>
      </c>
      <c r="E22" s="38">
        <f t="shared" si="0"/>
        <v>-38331.010948369134</v>
      </c>
      <c r="F22" s="27">
        <f t="shared" si="1"/>
        <v>-38331</v>
      </c>
      <c r="G22" s="27">
        <f t="shared" si="2"/>
        <v>-5.4802699996798765E-3</v>
      </c>
      <c r="H22" s="31"/>
      <c r="I22" s="27">
        <f t="shared" si="3"/>
        <v>-5.4802699996798765E-3</v>
      </c>
      <c r="J22" s="27"/>
      <c r="K22" s="27"/>
      <c r="L22" s="27"/>
      <c r="M22" s="27"/>
      <c r="N22" s="27"/>
      <c r="O22" s="27"/>
      <c r="P22" s="27"/>
      <c r="Q22" s="30">
        <f t="shared" si="4"/>
        <v>10285.055</v>
      </c>
      <c r="R22" s="27"/>
      <c r="S22" s="27"/>
      <c r="T22" s="27"/>
      <c r="U22" s="27"/>
    </row>
    <row r="23" spans="1:21" x14ac:dyDescent="0.2">
      <c r="A23" s="63" t="s">
        <v>80</v>
      </c>
      <c r="B23" s="64" t="s">
        <v>36</v>
      </c>
      <c r="C23" s="63">
        <v>25374.381000000001</v>
      </c>
      <c r="D23" s="63" t="s">
        <v>73</v>
      </c>
      <c r="E23" s="38">
        <f t="shared" si="0"/>
        <v>-38189.516242374004</v>
      </c>
      <c r="F23" s="27">
        <f t="shared" si="1"/>
        <v>-38189.5</v>
      </c>
      <c r="G23" s="27">
        <f t="shared" si="2"/>
        <v>-8.1302149992552586E-3</v>
      </c>
      <c r="H23" s="31"/>
      <c r="I23" s="27">
        <f t="shared" si="3"/>
        <v>-8.1302149992552586E-3</v>
      </c>
      <c r="J23" s="27"/>
      <c r="K23" s="27"/>
      <c r="L23" s="27"/>
      <c r="M23" s="27"/>
      <c r="N23" s="27"/>
      <c r="O23" s="27"/>
      <c r="P23" s="27"/>
      <c r="Q23" s="30">
        <f t="shared" si="4"/>
        <v>10355.881000000001</v>
      </c>
      <c r="R23" s="27"/>
      <c r="S23" s="27"/>
      <c r="T23" s="27"/>
      <c r="U23" s="27"/>
    </row>
    <row r="24" spans="1:21" x14ac:dyDescent="0.2">
      <c r="A24" s="63" t="s">
        <v>80</v>
      </c>
      <c r="B24" s="64" t="s">
        <v>34</v>
      </c>
      <c r="C24" s="63">
        <v>25681.494999999999</v>
      </c>
      <c r="D24" s="63" t="s">
        <v>73</v>
      </c>
      <c r="E24" s="38">
        <f t="shared" si="0"/>
        <v>-37575.970296859799</v>
      </c>
      <c r="F24" s="27">
        <f t="shared" si="1"/>
        <v>-37576</v>
      </c>
      <c r="G24" s="27">
        <f t="shared" si="2"/>
        <v>1.4868079997540917E-2</v>
      </c>
      <c r="H24" s="31"/>
      <c r="I24" s="27">
        <f t="shared" si="3"/>
        <v>1.4868079997540917E-2</v>
      </c>
      <c r="J24" s="27"/>
      <c r="K24" s="27"/>
      <c r="L24" s="27"/>
      <c r="M24" s="27"/>
      <c r="N24" s="27"/>
      <c r="O24" s="27"/>
      <c r="P24" s="27"/>
      <c r="Q24" s="30">
        <f t="shared" si="4"/>
        <v>10662.994999999999</v>
      </c>
      <c r="R24" s="27"/>
      <c r="S24" s="27"/>
      <c r="T24" s="27"/>
      <c r="U24" s="27"/>
    </row>
    <row r="25" spans="1:21" x14ac:dyDescent="0.2">
      <c r="A25" s="63" t="s">
        <v>80</v>
      </c>
      <c r="B25" s="64" t="s">
        <v>34</v>
      </c>
      <c r="C25" s="63">
        <v>25687.516</v>
      </c>
      <c r="D25" s="63" t="s">
        <v>73</v>
      </c>
      <c r="E25" s="38">
        <f t="shared" si="0"/>
        <v>-37563.941668604682</v>
      </c>
      <c r="F25" s="27">
        <f t="shared" si="1"/>
        <v>-37564</v>
      </c>
      <c r="G25" s="27">
        <f t="shared" si="2"/>
        <v>2.9198119998909533E-2</v>
      </c>
      <c r="H25" s="31"/>
      <c r="I25" s="27">
        <f t="shared" si="3"/>
        <v>2.9198119998909533E-2</v>
      </c>
      <c r="J25" s="27"/>
      <c r="K25" s="27"/>
      <c r="L25" s="27"/>
      <c r="M25" s="27"/>
      <c r="N25" s="27"/>
      <c r="O25" s="27"/>
      <c r="P25" s="27"/>
      <c r="Q25" s="30">
        <f t="shared" si="4"/>
        <v>10669.016</v>
      </c>
      <c r="R25" s="27"/>
      <c r="S25" s="27"/>
      <c r="T25" s="27"/>
      <c r="U25" s="27"/>
    </row>
    <row r="26" spans="1:21" x14ac:dyDescent="0.2">
      <c r="A26" s="63" t="s">
        <v>80</v>
      </c>
      <c r="B26" s="64" t="s">
        <v>34</v>
      </c>
      <c r="C26" s="63">
        <v>25712.496999999999</v>
      </c>
      <c r="D26" s="63" t="s">
        <v>73</v>
      </c>
      <c r="E26" s="38">
        <f t="shared" si="0"/>
        <v>-37514.035147687726</v>
      </c>
      <c r="F26" s="27">
        <f t="shared" si="1"/>
        <v>-37514</v>
      </c>
      <c r="G26" s="27">
        <f t="shared" si="2"/>
        <v>-1.7593380001926562E-2</v>
      </c>
      <c r="H26" s="31"/>
      <c r="I26" s="27">
        <f t="shared" si="3"/>
        <v>-1.7593380001926562E-2</v>
      </c>
      <c r="J26" s="27"/>
      <c r="K26" s="27"/>
      <c r="L26" s="27"/>
      <c r="M26" s="27"/>
      <c r="N26" s="27"/>
      <c r="O26" s="27"/>
      <c r="P26" s="27"/>
      <c r="Q26" s="30">
        <f t="shared" si="4"/>
        <v>10693.996999999999</v>
      </c>
      <c r="R26" s="27"/>
      <c r="S26" s="27"/>
      <c r="T26" s="27"/>
      <c r="U26" s="27"/>
    </row>
    <row r="27" spans="1:21" x14ac:dyDescent="0.2">
      <c r="A27" s="63" t="s">
        <v>80</v>
      </c>
      <c r="B27" s="64" t="s">
        <v>34</v>
      </c>
      <c r="C27" s="63">
        <v>26747.663</v>
      </c>
      <c r="D27" s="63" t="s">
        <v>73</v>
      </c>
      <c r="E27" s="38">
        <f t="shared" si="0"/>
        <v>-35446.002097308505</v>
      </c>
      <c r="F27" s="27">
        <f t="shared" si="1"/>
        <v>-35446</v>
      </c>
      <c r="G27" s="27">
        <f t="shared" si="2"/>
        <v>-1.0498199990252033E-3</v>
      </c>
      <c r="H27" s="31"/>
      <c r="I27" s="27">
        <f t="shared" si="3"/>
        <v>-1.0498199990252033E-3</v>
      </c>
      <c r="J27" s="27"/>
      <c r="K27" s="27"/>
      <c r="L27" s="27"/>
      <c r="M27" s="27"/>
      <c r="N27" s="27"/>
      <c r="O27" s="27"/>
      <c r="P27" s="27"/>
      <c r="Q27" s="30">
        <f t="shared" si="4"/>
        <v>11729.163</v>
      </c>
      <c r="R27" s="27"/>
      <c r="S27" s="27"/>
      <c r="T27" s="27"/>
      <c r="U27" s="27"/>
    </row>
    <row r="28" spans="1:21" x14ac:dyDescent="0.2">
      <c r="A28" s="63" t="s">
        <v>80</v>
      </c>
      <c r="B28" s="64" t="s">
        <v>36</v>
      </c>
      <c r="C28" s="63">
        <v>26767.453000000001</v>
      </c>
      <c r="D28" s="63" t="s">
        <v>73</v>
      </c>
      <c r="E28" s="38">
        <f t="shared" si="0"/>
        <v>-35406.46604795313</v>
      </c>
      <c r="F28" s="27">
        <f t="shared" si="1"/>
        <v>-35406.5</v>
      </c>
      <c r="G28" s="27">
        <f t="shared" si="2"/>
        <v>1.6994895002426347E-2</v>
      </c>
      <c r="H28" s="31"/>
      <c r="I28" s="27">
        <f t="shared" si="3"/>
        <v>1.6994895002426347E-2</v>
      </c>
      <c r="J28" s="27"/>
      <c r="K28" s="27"/>
      <c r="L28" s="27"/>
      <c r="M28" s="27"/>
      <c r="N28" s="27"/>
      <c r="O28" s="27"/>
      <c r="P28" s="27"/>
      <c r="Q28" s="30">
        <f t="shared" si="4"/>
        <v>11748.953000000001</v>
      </c>
      <c r="R28" s="27"/>
      <c r="S28" s="27"/>
      <c r="T28" s="27"/>
      <c r="U28" s="27"/>
    </row>
    <row r="29" spans="1:21" x14ac:dyDescent="0.2">
      <c r="A29" s="63" t="s">
        <v>80</v>
      </c>
      <c r="B29" s="64" t="s">
        <v>36</v>
      </c>
      <c r="C29" s="63">
        <v>26771.442999999999</v>
      </c>
      <c r="D29" s="63" t="s">
        <v>73</v>
      </c>
      <c r="E29" s="38">
        <f t="shared" si="0"/>
        <v>-35398.494909149296</v>
      </c>
      <c r="F29" s="27">
        <f t="shared" si="1"/>
        <v>-35398.5</v>
      </c>
      <c r="G29" s="27">
        <f t="shared" si="2"/>
        <v>2.5482549972366542E-3</v>
      </c>
      <c r="H29" s="31"/>
      <c r="I29" s="27">
        <f t="shared" si="3"/>
        <v>2.5482549972366542E-3</v>
      </c>
      <c r="J29" s="27"/>
      <c r="K29" s="27"/>
      <c r="L29" s="27"/>
      <c r="M29" s="27"/>
      <c r="N29" s="27"/>
      <c r="O29" s="27"/>
      <c r="P29" s="27"/>
      <c r="Q29" s="30">
        <f t="shared" si="4"/>
        <v>11752.942999999999</v>
      </c>
      <c r="R29" s="27"/>
      <c r="S29" s="27"/>
      <c r="T29" s="27"/>
      <c r="U29" s="27"/>
    </row>
    <row r="30" spans="1:21" x14ac:dyDescent="0.2">
      <c r="A30" s="63" t="s">
        <v>80</v>
      </c>
      <c r="B30" s="64" t="s">
        <v>34</v>
      </c>
      <c r="C30" s="63">
        <v>28373.454000000002</v>
      </c>
      <c r="D30" s="63" t="s">
        <v>73</v>
      </c>
      <c r="E30" s="38">
        <f t="shared" si="0"/>
        <v>-32198.030737150737</v>
      </c>
      <c r="F30" s="27">
        <f t="shared" si="1"/>
        <v>-32198</v>
      </c>
      <c r="G30" s="27">
        <f t="shared" si="2"/>
        <v>-1.5385659997264156E-2</v>
      </c>
      <c r="H30" s="31"/>
      <c r="I30" s="27">
        <f t="shared" si="3"/>
        <v>-1.5385659997264156E-2</v>
      </c>
      <c r="J30" s="27"/>
      <c r="K30" s="27"/>
      <c r="L30" s="27"/>
      <c r="M30" s="27"/>
      <c r="N30" s="27"/>
      <c r="O30" s="27"/>
      <c r="P30" s="27"/>
      <c r="Q30" s="30">
        <f t="shared" si="4"/>
        <v>13354.954000000002</v>
      </c>
      <c r="R30" s="27"/>
      <c r="S30" s="27"/>
      <c r="T30" s="27"/>
      <c r="U30" s="27"/>
    </row>
    <row r="31" spans="1:21" x14ac:dyDescent="0.2">
      <c r="A31" s="63" t="s">
        <v>80</v>
      </c>
      <c r="B31" s="64" t="s">
        <v>34</v>
      </c>
      <c r="C31" s="63">
        <v>28542.687999999998</v>
      </c>
      <c r="D31" s="63" t="s">
        <v>73</v>
      </c>
      <c r="E31" s="38">
        <f t="shared" si="0"/>
        <v>-31859.938580677408</v>
      </c>
      <c r="F31" s="27">
        <f t="shared" si="1"/>
        <v>-31860</v>
      </c>
      <c r="G31" s="27">
        <f t="shared" si="2"/>
        <v>3.0743799998163013E-2</v>
      </c>
      <c r="H31" s="31"/>
      <c r="I31" s="27">
        <f t="shared" si="3"/>
        <v>3.0743799998163013E-2</v>
      </c>
      <c r="J31" s="27"/>
      <c r="K31" s="27"/>
      <c r="L31" s="27"/>
      <c r="M31" s="27"/>
      <c r="N31" s="27"/>
      <c r="O31" s="27"/>
      <c r="P31" s="27"/>
      <c r="Q31" s="30">
        <f t="shared" si="4"/>
        <v>13524.187999999998</v>
      </c>
      <c r="R31" s="27"/>
      <c r="S31" s="27"/>
      <c r="T31" s="27"/>
      <c r="U31" s="27"/>
    </row>
    <row r="32" spans="1:21" x14ac:dyDescent="0.2">
      <c r="A32" s="63" t="s">
        <v>80</v>
      </c>
      <c r="B32" s="64" t="s">
        <v>36</v>
      </c>
      <c r="C32" s="63">
        <v>28626.52</v>
      </c>
      <c r="D32" s="63" t="s">
        <v>73</v>
      </c>
      <c r="E32" s="38">
        <f t="shared" si="0"/>
        <v>-31692.460759072568</v>
      </c>
      <c r="F32" s="27">
        <f t="shared" si="1"/>
        <v>-31692.5</v>
      </c>
      <c r="G32" s="27">
        <f t="shared" si="2"/>
        <v>1.9642274997750064E-2</v>
      </c>
      <c r="H32" s="31"/>
      <c r="I32" s="27">
        <f t="shared" si="3"/>
        <v>1.9642274997750064E-2</v>
      </c>
      <c r="J32" s="27"/>
      <c r="K32" s="27"/>
      <c r="L32" s="27"/>
      <c r="M32" s="27"/>
      <c r="N32" s="27"/>
      <c r="O32" s="27"/>
      <c r="P32" s="27"/>
      <c r="Q32" s="30">
        <f t="shared" si="4"/>
        <v>13608.02</v>
      </c>
      <c r="R32" s="27"/>
      <c r="S32" s="27"/>
      <c r="T32" s="27"/>
      <c r="U32" s="27"/>
    </row>
    <row r="33" spans="1:31" x14ac:dyDescent="0.2">
      <c r="A33" s="63" t="s">
        <v>80</v>
      </c>
      <c r="B33" s="64" t="s">
        <v>34</v>
      </c>
      <c r="C33" s="63">
        <v>29216.42</v>
      </c>
      <c r="D33" s="63" t="s">
        <v>73</v>
      </c>
      <c r="E33" s="38">
        <f t="shared" si="0"/>
        <v>-30513.970839176927</v>
      </c>
      <c r="F33" s="27">
        <f t="shared" si="1"/>
        <v>-30514</v>
      </c>
      <c r="G33" s="27">
        <f t="shared" si="2"/>
        <v>1.4596619999792892E-2</v>
      </c>
      <c r="H33" s="31"/>
      <c r="I33" s="27">
        <f t="shared" si="3"/>
        <v>1.4596619999792892E-2</v>
      </c>
      <c r="J33" s="27"/>
      <c r="K33" s="27"/>
      <c r="L33" s="27"/>
      <c r="M33" s="27"/>
      <c r="N33" s="27"/>
      <c r="O33" s="27"/>
      <c r="P33" s="27"/>
      <c r="Q33" s="30">
        <f t="shared" si="4"/>
        <v>14197.919999999998</v>
      </c>
      <c r="R33" s="27"/>
      <c r="S33" s="27"/>
      <c r="T33" s="27"/>
      <c r="U33" s="27"/>
    </row>
    <row r="34" spans="1:31" x14ac:dyDescent="0.2">
      <c r="A34" s="63" t="s">
        <v>80</v>
      </c>
      <c r="B34" s="64" t="s">
        <v>34</v>
      </c>
      <c r="C34" s="63">
        <v>29231.435000000001</v>
      </c>
      <c r="D34" s="63" t="s">
        <v>73</v>
      </c>
      <c r="E34" s="38">
        <f t="shared" si="0"/>
        <v>-30483.974185257215</v>
      </c>
      <c r="F34" s="27">
        <f t="shared" si="1"/>
        <v>-30484</v>
      </c>
      <c r="G34" s="27">
        <f t="shared" si="2"/>
        <v>1.2921720001031645E-2</v>
      </c>
      <c r="H34" s="31"/>
      <c r="I34" s="27">
        <f t="shared" si="3"/>
        <v>1.2921720001031645E-2</v>
      </c>
      <c r="J34" s="27"/>
      <c r="K34" s="27"/>
      <c r="L34" s="27"/>
      <c r="M34" s="27"/>
      <c r="N34" s="27"/>
      <c r="O34" s="27"/>
      <c r="P34" s="27"/>
      <c r="Q34" s="30">
        <f t="shared" si="4"/>
        <v>14212.935000000001</v>
      </c>
      <c r="R34" s="27"/>
      <c r="S34" s="27"/>
      <c r="T34" s="27"/>
      <c r="U34" s="27"/>
    </row>
    <row r="35" spans="1:31" x14ac:dyDescent="0.2">
      <c r="A35" s="63" t="s">
        <v>80</v>
      </c>
      <c r="B35" s="64" t="s">
        <v>36</v>
      </c>
      <c r="C35" s="63">
        <v>32173.416000000001</v>
      </c>
      <c r="D35" s="63" t="s">
        <v>73</v>
      </c>
      <c r="E35" s="38">
        <f t="shared" si="0"/>
        <v>-24606.545887199038</v>
      </c>
      <c r="F35" s="27">
        <f t="shared" si="1"/>
        <v>-24606.5</v>
      </c>
      <c r="G35" s="27">
        <f t="shared" si="2"/>
        <v>-2.2969105000811396E-2</v>
      </c>
      <c r="H35" s="31"/>
      <c r="I35" s="27">
        <f t="shared" si="3"/>
        <v>-2.2969105000811396E-2</v>
      </c>
      <c r="J35" s="27"/>
      <c r="K35" s="27"/>
      <c r="L35" s="27"/>
      <c r="M35" s="27"/>
      <c r="N35" s="27"/>
      <c r="O35" s="27"/>
      <c r="P35" s="27"/>
      <c r="Q35" s="30">
        <f t="shared" si="4"/>
        <v>17154.916000000001</v>
      </c>
      <c r="R35" s="27"/>
      <c r="S35" s="27"/>
      <c r="T35" s="27"/>
      <c r="U35" s="27"/>
    </row>
    <row r="36" spans="1:31" x14ac:dyDescent="0.2">
      <c r="A36" s="63" t="s">
        <v>80</v>
      </c>
      <c r="B36" s="64" t="s">
        <v>36</v>
      </c>
      <c r="C36" s="63">
        <v>33023.396000000001</v>
      </c>
      <c r="D36" s="63" t="s">
        <v>73</v>
      </c>
      <c r="E36" s="38">
        <f t="shared" si="0"/>
        <v>-22908.473566275316</v>
      </c>
      <c r="F36" s="27">
        <f t="shared" si="1"/>
        <v>-22908.5</v>
      </c>
      <c r="G36" s="27">
        <f t="shared" si="2"/>
        <v>1.3231554999947548E-2</v>
      </c>
      <c r="H36" s="31"/>
      <c r="I36" s="27">
        <f t="shared" si="3"/>
        <v>1.3231554999947548E-2</v>
      </c>
      <c r="J36" s="27"/>
      <c r="K36" s="27"/>
      <c r="L36" s="27"/>
      <c r="M36" s="27"/>
      <c r="N36" s="27"/>
      <c r="O36" s="27"/>
      <c r="P36" s="27"/>
      <c r="Q36" s="30">
        <f t="shared" si="4"/>
        <v>18004.896000000001</v>
      </c>
      <c r="R36" s="27"/>
      <c r="S36" s="27"/>
      <c r="T36" s="27"/>
      <c r="U36" s="27"/>
    </row>
    <row r="37" spans="1:31" x14ac:dyDescent="0.2">
      <c r="A37" s="63" t="s">
        <v>80</v>
      </c>
      <c r="B37" s="64" t="s">
        <v>34</v>
      </c>
      <c r="C37" s="63">
        <v>33330.497000000003</v>
      </c>
      <c r="D37" s="63" t="s">
        <v>73</v>
      </c>
      <c r="E37" s="38">
        <f t="shared" si="0"/>
        <v>-22294.953591890036</v>
      </c>
      <c r="F37" s="27">
        <f t="shared" si="1"/>
        <v>-22295</v>
      </c>
      <c r="G37" s="27">
        <f t="shared" si="2"/>
        <v>2.3229850005009212E-2</v>
      </c>
      <c r="H37" s="31"/>
      <c r="I37" s="27">
        <f t="shared" si="3"/>
        <v>2.3229850005009212E-2</v>
      </c>
      <c r="J37" s="27"/>
      <c r="K37" s="27"/>
      <c r="L37" s="27"/>
      <c r="M37" s="27"/>
      <c r="N37" s="27"/>
      <c r="O37" s="27"/>
      <c r="P37" s="27"/>
      <c r="Q37" s="30">
        <f t="shared" si="4"/>
        <v>18311.997000000003</v>
      </c>
      <c r="R37" s="27"/>
      <c r="S37" s="27"/>
      <c r="T37" s="27"/>
      <c r="U37" s="27"/>
    </row>
    <row r="38" spans="1:31" x14ac:dyDescent="0.2">
      <c r="A38" s="63" t="s">
        <v>80</v>
      </c>
      <c r="B38" s="64" t="s">
        <v>36</v>
      </c>
      <c r="C38" s="63">
        <v>36686.476000000002</v>
      </c>
      <c r="D38" s="63" t="s">
        <v>73</v>
      </c>
      <c r="E38" s="38">
        <f t="shared" si="0"/>
        <v>-15590.44872177395</v>
      </c>
      <c r="F38" s="27">
        <f t="shared" si="1"/>
        <v>-15590.5</v>
      </c>
      <c r="G38" s="27">
        <f t="shared" si="2"/>
        <v>2.5667615002021194E-2</v>
      </c>
      <c r="H38" s="31"/>
      <c r="I38" s="27">
        <f t="shared" si="3"/>
        <v>2.5667615002021194E-2</v>
      </c>
      <c r="J38" s="27"/>
      <c r="K38" s="27"/>
      <c r="L38" s="27"/>
      <c r="M38" s="27"/>
      <c r="N38" s="27"/>
      <c r="O38" s="27"/>
      <c r="P38" s="27"/>
      <c r="Q38" s="30">
        <f t="shared" si="4"/>
        <v>21667.976000000002</v>
      </c>
      <c r="R38" s="27"/>
      <c r="S38" s="27"/>
      <c r="T38" s="27"/>
      <c r="U38" s="27"/>
    </row>
    <row r="39" spans="1:31" x14ac:dyDescent="0.2">
      <c r="A39" s="63" t="s">
        <v>80</v>
      </c>
      <c r="B39" s="64" t="s">
        <v>36</v>
      </c>
      <c r="C39" s="63">
        <v>36700.476999999999</v>
      </c>
      <c r="D39" s="63" t="s">
        <v>73</v>
      </c>
      <c r="E39" s="38">
        <f t="shared" si="0"/>
        <v>-15562.477815911168</v>
      </c>
      <c r="F39" s="27">
        <f t="shared" si="1"/>
        <v>-15562.5</v>
      </c>
      <c r="G39" s="27">
        <f t="shared" si="2"/>
        <v>1.1104375000286382E-2</v>
      </c>
      <c r="H39" s="31"/>
      <c r="I39" s="27">
        <f t="shared" si="3"/>
        <v>1.1104375000286382E-2</v>
      </c>
      <c r="J39" s="27"/>
      <c r="K39" s="27"/>
      <c r="L39" s="27"/>
      <c r="M39" s="27"/>
      <c r="N39" s="27"/>
      <c r="O39" s="27"/>
      <c r="P39" s="27"/>
      <c r="Q39" s="30">
        <f t="shared" si="4"/>
        <v>21681.976999999999</v>
      </c>
      <c r="R39" s="27"/>
      <c r="S39" s="27"/>
      <c r="T39" s="27"/>
      <c r="U39" s="27"/>
    </row>
    <row r="40" spans="1:31" x14ac:dyDescent="0.2">
      <c r="A40" s="63" t="s">
        <v>80</v>
      </c>
      <c r="B40" s="64" t="s">
        <v>36</v>
      </c>
      <c r="C40" s="63">
        <v>36895.447999999997</v>
      </c>
      <c r="D40" s="63" t="s">
        <v>73</v>
      </c>
      <c r="E40" s="38">
        <f t="shared" si="0"/>
        <v>-15172.968817484365</v>
      </c>
      <c r="F40" s="27">
        <f t="shared" si="1"/>
        <v>-15173</v>
      </c>
      <c r="G40" s="27">
        <f t="shared" si="2"/>
        <v>1.5608589994371869E-2</v>
      </c>
      <c r="H40" s="31"/>
      <c r="I40" s="27">
        <f t="shared" si="3"/>
        <v>1.5608589994371869E-2</v>
      </c>
      <c r="J40" s="27"/>
      <c r="K40" s="27"/>
      <c r="L40" s="27"/>
      <c r="M40" s="27"/>
      <c r="N40" s="27"/>
      <c r="O40" s="27"/>
      <c r="P40" s="27"/>
      <c r="Q40" s="30">
        <f t="shared" si="4"/>
        <v>21876.947999999997</v>
      </c>
      <c r="R40" s="27"/>
      <c r="S40" s="27"/>
      <c r="T40" s="27"/>
      <c r="U40" s="27"/>
    </row>
    <row r="41" spans="1:31" x14ac:dyDescent="0.2">
      <c r="A41" s="63" t="s">
        <v>80</v>
      </c>
      <c r="B41" s="64" t="s">
        <v>36</v>
      </c>
      <c r="C41" s="63">
        <v>36896.442000000003</v>
      </c>
      <c r="D41" s="63" t="s">
        <v>73</v>
      </c>
      <c r="E41" s="38">
        <f t="shared" si="0"/>
        <v>-15170.983025010413</v>
      </c>
      <c r="F41" s="27">
        <f t="shared" si="1"/>
        <v>-15171</v>
      </c>
      <c r="G41" s="27">
        <f t="shared" si="2"/>
        <v>8.496930000546854E-3</v>
      </c>
      <c r="H41" s="31"/>
      <c r="I41" s="27">
        <f t="shared" si="3"/>
        <v>8.496930000546854E-3</v>
      </c>
      <c r="J41" s="27"/>
      <c r="K41" s="27"/>
      <c r="L41" s="27"/>
      <c r="M41" s="27"/>
      <c r="N41" s="27"/>
      <c r="O41" s="27"/>
      <c r="P41" s="27"/>
      <c r="Q41" s="30">
        <f t="shared" si="4"/>
        <v>21877.942000000003</v>
      </c>
      <c r="R41" s="27"/>
      <c r="S41" s="27"/>
      <c r="T41" s="27"/>
      <c r="U41" s="27"/>
    </row>
    <row r="42" spans="1:31" x14ac:dyDescent="0.2">
      <c r="A42" s="63" t="s">
        <v>80</v>
      </c>
      <c r="B42" s="64" t="s">
        <v>36</v>
      </c>
      <c r="C42" s="63">
        <v>36899.203999999998</v>
      </c>
      <c r="D42" s="63" t="s">
        <v>73</v>
      </c>
      <c r="E42" s="38">
        <f t="shared" si="0"/>
        <v>-15165.465159001351</v>
      </c>
      <c r="F42" s="27">
        <f t="shared" si="1"/>
        <v>-15165.5</v>
      </c>
      <c r="G42" s="27">
        <f t="shared" si="2"/>
        <v>1.7439864997868426E-2</v>
      </c>
      <c r="H42" s="31"/>
      <c r="I42" s="27">
        <f t="shared" si="3"/>
        <v>1.7439864997868426E-2</v>
      </c>
      <c r="J42" s="27"/>
      <c r="K42" s="27"/>
      <c r="L42" s="27"/>
      <c r="M42" s="27"/>
      <c r="N42" s="27"/>
      <c r="O42" s="27"/>
      <c r="P42" s="27"/>
      <c r="Q42" s="30">
        <f t="shared" si="4"/>
        <v>21880.703999999998</v>
      </c>
      <c r="R42" s="27"/>
      <c r="S42" s="27"/>
      <c r="T42" s="27"/>
      <c r="U42" s="27"/>
    </row>
    <row r="43" spans="1:31" x14ac:dyDescent="0.2">
      <c r="A43" s="63" t="s">
        <v>80</v>
      </c>
      <c r="B43" s="64" t="s">
        <v>36</v>
      </c>
      <c r="C43" s="63">
        <v>36904.449999999997</v>
      </c>
      <c r="D43" s="63" t="s">
        <v>73</v>
      </c>
      <c r="E43" s="38">
        <f t="shared" si="0"/>
        <v>-15154.984809586584</v>
      </c>
      <c r="F43" s="27">
        <f t="shared" si="1"/>
        <v>-15155</v>
      </c>
      <c r="G43" s="27">
        <f t="shared" si="2"/>
        <v>7.6036499958718196E-3</v>
      </c>
      <c r="H43" s="31"/>
      <c r="I43" s="27">
        <f t="shared" si="3"/>
        <v>7.6036499958718196E-3</v>
      </c>
      <c r="J43" s="27"/>
      <c r="K43" s="27"/>
      <c r="L43" s="27"/>
      <c r="M43" s="27"/>
      <c r="N43" s="27"/>
      <c r="O43" s="27"/>
      <c r="P43" s="27"/>
      <c r="Q43" s="30">
        <f t="shared" si="4"/>
        <v>21885.949999999997</v>
      </c>
      <c r="R43" s="27"/>
      <c r="S43" s="27"/>
      <c r="T43" s="27"/>
      <c r="U43" s="27"/>
    </row>
    <row r="44" spans="1:31" x14ac:dyDescent="0.2">
      <c r="A44" s="27" t="s">
        <v>31</v>
      </c>
      <c r="B44" s="28"/>
      <c r="C44" s="32">
        <v>44486.37</v>
      </c>
      <c r="D44" s="32"/>
      <c r="E44" s="27">
        <f t="shared" si="0"/>
        <v>-7.9831254787286863</v>
      </c>
      <c r="F44" s="27">
        <f t="shared" si="1"/>
        <v>-8</v>
      </c>
      <c r="G44" s="27">
        <f t="shared" si="2"/>
        <v>8.4466400003293529E-3</v>
      </c>
      <c r="H44" s="27"/>
      <c r="I44" s="27">
        <f t="shared" si="3"/>
        <v>8.4466400003293529E-3</v>
      </c>
      <c r="J44" s="27"/>
      <c r="K44" s="27"/>
      <c r="L44" s="27"/>
      <c r="M44" s="27"/>
      <c r="N44" s="27"/>
      <c r="O44" s="27"/>
      <c r="P44" s="27"/>
      <c r="Q44" s="30">
        <f t="shared" si="4"/>
        <v>29467.870000000003</v>
      </c>
      <c r="R44" s="27"/>
      <c r="S44" s="27"/>
      <c r="T44" s="27"/>
      <c r="U44" s="27"/>
      <c r="AA44">
        <v>7</v>
      </c>
      <c r="AC44" t="s">
        <v>30</v>
      </c>
      <c r="AE44" t="s">
        <v>32</v>
      </c>
    </row>
    <row r="45" spans="1:31" x14ac:dyDescent="0.2">
      <c r="A45" s="27" t="s">
        <v>31</v>
      </c>
      <c r="B45" s="28"/>
      <c r="C45" s="32">
        <v>44489.372000000003</v>
      </c>
      <c r="D45" s="32"/>
      <c r="E45" s="27">
        <f t="shared" si="0"/>
        <v>-1.9857924739359796</v>
      </c>
      <c r="F45" s="27">
        <f t="shared" si="1"/>
        <v>-2</v>
      </c>
      <c r="G45" s="27">
        <f t="shared" si="2"/>
        <v>7.1116600011009723E-3</v>
      </c>
      <c r="H45" s="27"/>
      <c r="I45" s="27">
        <f t="shared" si="3"/>
        <v>7.1116600011009723E-3</v>
      </c>
      <c r="J45" s="27"/>
      <c r="K45" s="27"/>
      <c r="L45" s="27"/>
      <c r="M45" s="27"/>
      <c r="N45" s="27"/>
      <c r="O45" s="27"/>
      <c r="P45" s="27"/>
      <c r="Q45" s="30">
        <f t="shared" si="4"/>
        <v>29470.872000000003</v>
      </c>
      <c r="R45" s="27"/>
      <c r="S45" s="27"/>
      <c r="T45" s="27"/>
      <c r="U45" s="27"/>
      <c r="AA45">
        <v>6</v>
      </c>
      <c r="AC45" t="s">
        <v>30</v>
      </c>
      <c r="AE45" t="s">
        <v>32</v>
      </c>
    </row>
    <row r="46" spans="1:31" x14ac:dyDescent="0.2">
      <c r="A46" s="27" t="s">
        <v>31</v>
      </c>
      <c r="B46" s="28"/>
      <c r="C46" s="32">
        <v>44490.366000000002</v>
      </c>
      <c r="D46" s="32"/>
      <c r="E46" s="27">
        <f t="shared" si="0"/>
        <v>0</v>
      </c>
      <c r="F46" s="27">
        <f t="shared" si="1"/>
        <v>0</v>
      </c>
      <c r="G46" s="27">
        <f t="shared" si="2"/>
        <v>0</v>
      </c>
      <c r="H46" s="27"/>
      <c r="I46" s="27">
        <f t="shared" si="3"/>
        <v>0</v>
      </c>
      <c r="J46" s="27"/>
      <c r="K46" s="27"/>
      <c r="L46" s="27"/>
      <c r="M46" s="27"/>
      <c r="N46" s="27"/>
      <c r="O46" s="27"/>
      <c r="P46" s="27"/>
      <c r="Q46" s="30">
        <f t="shared" si="4"/>
        <v>29471.866000000002</v>
      </c>
      <c r="R46" s="27"/>
      <c r="S46" s="27"/>
      <c r="T46" s="27"/>
      <c r="U46" s="27"/>
      <c r="AA46">
        <v>7</v>
      </c>
      <c r="AC46" t="s">
        <v>30</v>
      </c>
      <c r="AE46" t="s">
        <v>32</v>
      </c>
    </row>
    <row r="47" spans="1:31" x14ac:dyDescent="0.2">
      <c r="A47" s="27" t="s">
        <v>14</v>
      </c>
      <c r="B47" s="28"/>
      <c r="C47" s="32">
        <v>44490.366000000002</v>
      </c>
      <c r="D47" s="32" t="s">
        <v>16</v>
      </c>
      <c r="E47" s="27">
        <f t="shared" si="0"/>
        <v>0</v>
      </c>
      <c r="F47" s="27">
        <f t="shared" si="1"/>
        <v>0</v>
      </c>
      <c r="G47" s="27">
        <f t="shared" si="2"/>
        <v>0</v>
      </c>
      <c r="H47" s="29"/>
      <c r="I47" s="27">
        <f t="shared" si="3"/>
        <v>0</v>
      </c>
      <c r="J47" s="27"/>
      <c r="K47" s="27"/>
      <c r="L47" s="27"/>
      <c r="M47" s="27"/>
      <c r="N47" s="27"/>
      <c r="O47" s="27"/>
      <c r="P47" s="27"/>
      <c r="Q47" s="30">
        <f t="shared" si="4"/>
        <v>29471.866000000002</v>
      </c>
      <c r="R47" s="27"/>
      <c r="S47" s="27"/>
      <c r="T47" s="27"/>
      <c r="U47" s="27"/>
    </row>
    <row r="48" spans="1:31" x14ac:dyDescent="0.2">
      <c r="A48" s="27" t="s">
        <v>31</v>
      </c>
      <c r="B48" s="28"/>
      <c r="C48" s="32">
        <v>44498.364000000001</v>
      </c>
      <c r="D48" s="32"/>
      <c r="E48" s="27">
        <f t="shared" si="0"/>
        <v>15.978237632352803</v>
      </c>
      <c r="F48" s="27">
        <f t="shared" si="1"/>
        <v>16</v>
      </c>
      <c r="G48" s="27">
        <f t="shared" si="2"/>
        <v>-1.0893279999436345E-2</v>
      </c>
      <c r="H48" s="27"/>
      <c r="I48" s="27">
        <f t="shared" si="3"/>
        <v>-1.0893279999436345E-2</v>
      </c>
      <c r="J48" s="27"/>
      <c r="K48" s="27"/>
      <c r="L48" s="27"/>
      <c r="M48" s="27"/>
      <c r="N48" s="27"/>
      <c r="O48" s="27"/>
      <c r="P48" s="27"/>
      <c r="Q48" s="30">
        <f t="shared" si="4"/>
        <v>29479.864000000001</v>
      </c>
      <c r="R48" s="27"/>
      <c r="S48" s="27"/>
      <c r="T48" s="27"/>
      <c r="U48" s="27"/>
      <c r="AA48">
        <v>8</v>
      </c>
      <c r="AC48" t="s">
        <v>30</v>
      </c>
      <c r="AE48" t="s">
        <v>32</v>
      </c>
    </row>
    <row r="49" spans="1:31" x14ac:dyDescent="0.2">
      <c r="A49" s="63" t="s">
        <v>166</v>
      </c>
      <c r="B49" s="64" t="s">
        <v>36</v>
      </c>
      <c r="C49" s="63">
        <v>47727.453000000001</v>
      </c>
      <c r="D49" s="63" t="s">
        <v>73</v>
      </c>
      <c r="E49" s="38">
        <f t="shared" si="0"/>
        <v>6466.9849115532215</v>
      </c>
      <c r="F49" s="27">
        <f t="shared" si="1"/>
        <v>6467</v>
      </c>
      <c r="G49" s="27">
        <f t="shared" si="2"/>
        <v>-7.5526100044953637E-3</v>
      </c>
      <c r="H49" s="31"/>
      <c r="I49" s="27">
        <f t="shared" si="3"/>
        <v>-7.5526100044953637E-3</v>
      </c>
      <c r="J49" s="27"/>
      <c r="K49" s="27"/>
      <c r="L49" s="27"/>
      <c r="M49" s="27"/>
      <c r="N49" s="27"/>
      <c r="O49" s="27"/>
      <c r="P49" s="27"/>
      <c r="Q49" s="30">
        <f t="shared" si="4"/>
        <v>32708.953000000001</v>
      </c>
      <c r="R49" s="27"/>
      <c r="S49" s="27"/>
      <c r="T49" s="27"/>
      <c r="U49" s="27"/>
    </row>
    <row r="50" spans="1:31" x14ac:dyDescent="0.2">
      <c r="A50" s="27" t="s">
        <v>33</v>
      </c>
      <c r="B50" s="28" t="s">
        <v>34</v>
      </c>
      <c r="C50" s="32">
        <v>50053.283000000003</v>
      </c>
      <c r="D50" s="32">
        <v>6.0000000000000001E-3</v>
      </c>
      <c r="E50" s="27">
        <f t="shared" si="0"/>
        <v>11113.479589279783</v>
      </c>
      <c r="F50" s="27">
        <f t="shared" si="1"/>
        <v>11113.5</v>
      </c>
      <c r="G50" s="27">
        <f t="shared" si="2"/>
        <v>-1.0216704999038484E-2</v>
      </c>
      <c r="H50" s="27"/>
      <c r="I50" s="27">
        <f t="shared" si="3"/>
        <v>-1.0216704999038484E-2</v>
      </c>
      <c r="J50" s="27"/>
      <c r="K50" s="27"/>
      <c r="L50" s="27"/>
      <c r="M50" s="27"/>
      <c r="N50" s="27"/>
      <c r="O50" s="27">
        <f t="shared" ref="O50:O83" ca="1" si="5">+C$11+C$12*F50</f>
        <v>-1.2338786752019392E-2</v>
      </c>
      <c r="P50" s="27"/>
      <c r="Q50" s="30">
        <f t="shared" si="4"/>
        <v>35034.783000000003</v>
      </c>
      <c r="R50" s="27"/>
      <c r="S50" s="27"/>
      <c r="T50" s="27"/>
      <c r="U50" s="27"/>
      <c r="AA50">
        <v>18</v>
      </c>
      <c r="AC50" t="s">
        <v>30</v>
      </c>
      <c r="AE50" t="s">
        <v>32</v>
      </c>
    </row>
    <row r="51" spans="1:31" x14ac:dyDescent="0.2">
      <c r="A51" s="27" t="s">
        <v>33</v>
      </c>
      <c r="B51" s="28"/>
      <c r="C51" s="32">
        <v>50053.283000000003</v>
      </c>
      <c r="D51" s="32">
        <v>6.0000000000000001E-3</v>
      </c>
      <c r="E51" s="27">
        <f t="shared" si="0"/>
        <v>11113.479589279783</v>
      </c>
      <c r="F51" s="27">
        <f t="shared" si="1"/>
        <v>11113.5</v>
      </c>
      <c r="G51" s="27">
        <f t="shared" si="2"/>
        <v>-1.0216704999038484E-2</v>
      </c>
      <c r="H51" s="27"/>
      <c r="I51" s="27">
        <f t="shared" si="3"/>
        <v>-1.0216704999038484E-2</v>
      </c>
      <c r="J51" s="27"/>
      <c r="K51" s="27"/>
      <c r="L51" s="27"/>
      <c r="M51" s="27"/>
      <c r="N51" s="27"/>
      <c r="O51" s="27">
        <f t="shared" ca="1" si="5"/>
        <v>-1.2338786752019392E-2</v>
      </c>
      <c r="P51" s="27"/>
      <c r="Q51" s="30">
        <f t="shared" si="4"/>
        <v>35034.783000000003</v>
      </c>
      <c r="R51" s="27"/>
      <c r="S51" s="27"/>
      <c r="T51" s="27"/>
      <c r="U51" s="27"/>
      <c r="AA51">
        <v>18</v>
      </c>
      <c r="AC51" t="s">
        <v>30</v>
      </c>
      <c r="AE51" t="s">
        <v>32</v>
      </c>
    </row>
    <row r="52" spans="1:31" x14ac:dyDescent="0.2">
      <c r="A52" s="63" t="s">
        <v>177</v>
      </c>
      <c r="B52" s="64" t="s">
        <v>34</v>
      </c>
      <c r="C52" s="63">
        <v>51165.269500000002</v>
      </c>
      <c r="D52" s="63" t="s">
        <v>73</v>
      </c>
      <c r="E52" s="38">
        <f t="shared" si="0"/>
        <v>13334.9830327618</v>
      </c>
      <c r="F52" s="27">
        <f t="shared" si="1"/>
        <v>13335</v>
      </c>
      <c r="G52" s="27">
        <f t="shared" si="2"/>
        <v>-8.4930500015616417E-3</v>
      </c>
      <c r="H52" s="31"/>
      <c r="I52" s="27"/>
      <c r="J52" s="27">
        <f>G52</f>
        <v>-8.4930500015616417E-3</v>
      </c>
      <c r="K52" s="27"/>
      <c r="L52" s="27"/>
      <c r="M52" s="27"/>
      <c r="N52" s="27"/>
      <c r="O52" s="27">
        <f t="shared" ca="1" si="5"/>
        <v>-9.0242812392626083E-3</v>
      </c>
      <c r="P52" s="27"/>
      <c r="Q52" s="30">
        <f t="shared" si="4"/>
        <v>36146.769500000002</v>
      </c>
      <c r="R52" s="27"/>
      <c r="S52" s="27"/>
      <c r="T52" s="27"/>
      <c r="U52" s="27"/>
    </row>
    <row r="53" spans="1:31" x14ac:dyDescent="0.2">
      <c r="A53" s="63" t="s">
        <v>177</v>
      </c>
      <c r="B53" s="64" t="s">
        <v>34</v>
      </c>
      <c r="C53" s="63">
        <v>51177.281600000002</v>
      </c>
      <c r="D53" s="63" t="s">
        <v>73</v>
      </c>
      <c r="E53" s="38">
        <f t="shared" ref="E53:E83" si="6">+(C53-C$7)/C$8</f>
        <v>13358.980555675478</v>
      </c>
      <c r="F53" s="27">
        <f t="shared" ref="F53:F84" si="7">ROUND(2*E53,0)/2</f>
        <v>13359</v>
      </c>
      <c r="G53" s="27">
        <f t="shared" ref="G53:G83" si="8">+C53-(C$7+F53*C$8)</f>
        <v>-9.7329700001864694E-3</v>
      </c>
      <c r="H53" s="31"/>
      <c r="I53" s="27"/>
      <c r="J53" s="27">
        <f>G53</f>
        <v>-9.7329700001864694E-3</v>
      </c>
      <c r="K53" s="27"/>
      <c r="L53" s="27"/>
      <c r="M53" s="27"/>
      <c r="N53" s="27"/>
      <c r="O53" s="27">
        <f t="shared" ca="1" si="5"/>
        <v>-8.988472942028234E-3</v>
      </c>
      <c r="P53" s="27"/>
      <c r="Q53" s="30">
        <f t="shared" ref="Q53:Q83" si="9">+C53-15018.5</f>
        <v>36158.781600000002</v>
      </c>
      <c r="R53" s="27"/>
      <c r="S53" s="27"/>
      <c r="T53" s="27"/>
      <c r="U53" s="27"/>
    </row>
    <row r="54" spans="1:31" x14ac:dyDescent="0.2">
      <c r="A54" s="27" t="s">
        <v>35</v>
      </c>
      <c r="B54" s="28" t="s">
        <v>36</v>
      </c>
      <c r="C54" s="33">
        <v>51433.565999999999</v>
      </c>
      <c r="D54" s="33">
        <v>2.3999999999999998E-3</v>
      </c>
      <c r="E54" s="27">
        <f t="shared" si="6"/>
        <v>13870.98018616624</v>
      </c>
      <c r="F54" s="27">
        <f t="shared" si="7"/>
        <v>13871</v>
      </c>
      <c r="G54" s="27">
        <f t="shared" si="8"/>
        <v>-9.9179300013929605E-3</v>
      </c>
      <c r="H54" s="27"/>
      <c r="I54" s="27"/>
      <c r="J54" s="27"/>
      <c r="K54" s="27">
        <f>G54</f>
        <v>-9.9179300013929605E-3</v>
      </c>
      <c r="L54" s="27"/>
      <c r="M54" s="27"/>
      <c r="N54" s="27"/>
      <c r="O54" s="27">
        <f t="shared" ca="1" si="5"/>
        <v>-8.2245626010282458E-3</v>
      </c>
      <c r="P54" s="27"/>
      <c r="Q54" s="30">
        <f t="shared" si="9"/>
        <v>36415.065999999999</v>
      </c>
      <c r="R54" s="27"/>
      <c r="S54" s="27"/>
      <c r="T54" s="27"/>
      <c r="U54" s="27"/>
    </row>
    <row r="55" spans="1:31" ht="12.75" customHeight="1" x14ac:dyDescent="0.2">
      <c r="A55" s="38" t="s">
        <v>37</v>
      </c>
      <c r="B55" s="40" t="s">
        <v>36</v>
      </c>
      <c r="C55" s="35">
        <v>51771.443599999999</v>
      </c>
      <c r="D55" s="35">
        <v>5.5999999999999999E-3</v>
      </c>
      <c r="E55" s="27">
        <f t="shared" si="6"/>
        <v>14545.985010303439</v>
      </c>
      <c r="F55" s="27">
        <f t="shared" si="7"/>
        <v>14546</v>
      </c>
      <c r="G55" s="27">
        <f t="shared" si="8"/>
        <v>-7.5031800006399862E-3</v>
      </c>
      <c r="H55" s="31"/>
      <c r="I55" s="27"/>
      <c r="J55" s="27"/>
      <c r="K55" s="27">
        <f>G55</f>
        <v>-7.5031800006399862E-3</v>
      </c>
      <c r="L55" s="27"/>
      <c r="M55" s="27"/>
      <c r="N55" s="27"/>
      <c r="O55" s="27">
        <f t="shared" ca="1" si="5"/>
        <v>-7.2174542413114655E-3</v>
      </c>
      <c r="P55" s="27"/>
      <c r="Q55" s="30">
        <f t="shared" si="9"/>
        <v>36752.943599999999</v>
      </c>
      <c r="R55" s="27"/>
      <c r="S55" s="27"/>
      <c r="T55" s="27"/>
      <c r="U55" s="27"/>
    </row>
    <row r="56" spans="1:31" x14ac:dyDescent="0.2">
      <c r="A56" s="43" t="s">
        <v>37</v>
      </c>
      <c r="B56" s="44" t="s">
        <v>36</v>
      </c>
      <c r="C56" s="43">
        <v>51772.443500000001</v>
      </c>
      <c r="D56" s="43">
        <v>1.5E-3</v>
      </c>
      <c r="E56" s="38">
        <f t="shared" si="6"/>
        <v>14547.98258967436</v>
      </c>
      <c r="F56" s="27">
        <f t="shared" si="7"/>
        <v>14548</v>
      </c>
      <c r="G56" s="27">
        <f t="shared" si="8"/>
        <v>-8.7148399979923852E-3</v>
      </c>
      <c r="H56" s="31"/>
      <c r="I56" s="27"/>
      <c r="J56" s="27"/>
      <c r="K56" s="27">
        <f>G56</f>
        <v>-8.7148399979923852E-3</v>
      </c>
      <c r="L56" s="27"/>
      <c r="M56" s="27"/>
      <c r="N56" s="27"/>
      <c r="O56" s="27">
        <f t="shared" ca="1" si="5"/>
        <v>-7.2144702165419343E-3</v>
      </c>
      <c r="P56" s="27"/>
      <c r="Q56" s="30">
        <f t="shared" si="9"/>
        <v>36753.943500000001</v>
      </c>
      <c r="R56" s="27"/>
      <c r="S56" s="27"/>
      <c r="T56" s="27"/>
      <c r="U56" s="27"/>
    </row>
    <row r="57" spans="1:31" x14ac:dyDescent="0.2">
      <c r="A57" s="41" t="s">
        <v>40</v>
      </c>
      <c r="B57" s="39"/>
      <c r="C57" s="36">
        <v>51834.513099999996</v>
      </c>
      <c r="D57" s="36">
        <v>1.5E-3</v>
      </c>
      <c r="E57" s="27">
        <f t="shared" si="6"/>
        <v>14671.983942330657</v>
      </c>
      <c r="F57" s="27">
        <f t="shared" si="7"/>
        <v>14672</v>
      </c>
      <c r="G57" s="27">
        <f t="shared" si="8"/>
        <v>-8.0377600097563118E-3</v>
      </c>
      <c r="H57" s="31"/>
      <c r="I57" s="27"/>
      <c r="J57" s="27">
        <f>G57</f>
        <v>-8.0377600097563118E-3</v>
      </c>
      <c r="L57" s="27"/>
      <c r="M57" s="27"/>
      <c r="N57" s="27"/>
      <c r="O57" s="27">
        <f t="shared" ca="1" si="5"/>
        <v>-7.029460680830997E-3</v>
      </c>
      <c r="P57" s="27"/>
      <c r="Q57" s="30">
        <f t="shared" si="9"/>
        <v>36816.013099999996</v>
      </c>
      <c r="R57" s="27"/>
      <c r="S57" s="27"/>
      <c r="T57" s="27"/>
      <c r="U57" s="27"/>
    </row>
    <row r="58" spans="1:31" x14ac:dyDescent="0.2">
      <c r="A58" s="41" t="s">
        <v>40</v>
      </c>
      <c r="B58" s="39"/>
      <c r="C58" s="36">
        <v>51835.513500000001</v>
      </c>
      <c r="D58" s="36">
        <v>3.2000000000000002E-3</v>
      </c>
      <c r="E58" s="27">
        <f t="shared" si="6"/>
        <v>14673.982520591157</v>
      </c>
      <c r="F58" s="27">
        <f t="shared" si="7"/>
        <v>14674</v>
      </c>
      <c r="G58" s="27">
        <f t="shared" si="8"/>
        <v>-8.7494199979119003E-3</v>
      </c>
      <c r="H58" s="31"/>
      <c r="I58" s="27"/>
      <c r="J58" s="27">
        <f>G58</f>
        <v>-8.7494199979119003E-3</v>
      </c>
      <c r="L58" s="27"/>
      <c r="M58" s="27"/>
      <c r="N58" s="27"/>
      <c r="O58" s="27">
        <f t="shared" ca="1" si="5"/>
        <v>-7.0264766560614658E-3</v>
      </c>
      <c r="P58" s="27"/>
      <c r="Q58" s="30">
        <f t="shared" si="9"/>
        <v>36817.013500000001</v>
      </c>
      <c r="R58" s="27"/>
      <c r="S58" s="27"/>
      <c r="T58" s="27"/>
      <c r="U58" s="27"/>
    </row>
    <row r="59" spans="1:31" x14ac:dyDescent="0.2">
      <c r="A59" s="63" t="s">
        <v>206</v>
      </c>
      <c r="B59" s="64" t="s">
        <v>36</v>
      </c>
      <c r="C59" s="63">
        <v>52041.49</v>
      </c>
      <c r="D59" s="63" t="s">
        <v>73</v>
      </c>
      <c r="E59" s="38">
        <f t="shared" si="6"/>
        <v>15085.478077440424</v>
      </c>
      <c r="F59" s="27">
        <f t="shared" si="7"/>
        <v>15085.5</v>
      </c>
      <c r="G59" s="27">
        <f t="shared" si="8"/>
        <v>-1.0973465003189631E-2</v>
      </c>
      <c r="H59" s="31"/>
      <c r="I59" s="27"/>
      <c r="J59" s="27">
        <f>G59</f>
        <v>-1.0973465003189631E-2</v>
      </c>
      <c r="K59" s="27"/>
      <c r="L59" s="27"/>
      <c r="M59" s="27"/>
      <c r="N59" s="27"/>
      <c r="O59" s="27">
        <f t="shared" ca="1" si="5"/>
        <v>-6.4125135597304234E-3</v>
      </c>
      <c r="P59" s="27"/>
      <c r="Q59" s="30">
        <f t="shared" si="9"/>
        <v>37022.99</v>
      </c>
      <c r="R59" s="27"/>
      <c r="S59" s="27"/>
      <c r="T59" s="27"/>
      <c r="U59" s="27"/>
    </row>
    <row r="60" spans="1:31" x14ac:dyDescent="0.2">
      <c r="A60" s="63" t="s">
        <v>206</v>
      </c>
      <c r="B60" s="64" t="s">
        <v>36</v>
      </c>
      <c r="C60" s="63">
        <v>52065.521800000002</v>
      </c>
      <c r="D60" s="63" t="s">
        <v>73</v>
      </c>
      <c r="E60" s="38">
        <f t="shared" si="6"/>
        <v>15133.488306389319</v>
      </c>
      <c r="F60" s="27">
        <f t="shared" si="7"/>
        <v>15133.5</v>
      </c>
      <c r="G60" s="27">
        <f t="shared" si="8"/>
        <v>-5.853305003256537E-3</v>
      </c>
      <c r="H60" s="31"/>
      <c r="I60" s="27"/>
      <c r="J60" s="27">
        <f>G60</f>
        <v>-5.853305003256537E-3</v>
      </c>
      <c r="K60" s="27"/>
      <c r="L60" s="27"/>
      <c r="M60" s="27"/>
      <c r="N60" s="27"/>
      <c r="O60" s="27">
        <f t="shared" ca="1" si="5"/>
        <v>-6.3408969652616713E-3</v>
      </c>
      <c r="P60" s="27"/>
      <c r="Q60" s="30">
        <f t="shared" si="9"/>
        <v>37047.021800000002</v>
      </c>
      <c r="R60" s="27"/>
      <c r="S60" s="27"/>
      <c r="T60" s="27"/>
      <c r="U60" s="27"/>
    </row>
    <row r="61" spans="1:31" x14ac:dyDescent="0.2">
      <c r="A61" s="36" t="s">
        <v>52</v>
      </c>
      <c r="B61" s="37" t="s">
        <v>36</v>
      </c>
      <c r="C61" s="36">
        <v>52151.366269999999</v>
      </c>
      <c r="D61" s="36">
        <v>2.5000000000000001E-3</v>
      </c>
      <c r="E61" s="38">
        <f t="shared" si="6"/>
        <v>15304.986598597796</v>
      </c>
      <c r="F61" s="27">
        <f t="shared" si="7"/>
        <v>15305</v>
      </c>
      <c r="G61" s="27">
        <f t="shared" si="8"/>
        <v>-6.7081500019412488E-3</v>
      </c>
      <c r="H61" s="31"/>
      <c r="I61" s="27"/>
      <c r="K61" s="27">
        <f>G61</f>
        <v>-6.7081500019412488E-3</v>
      </c>
      <c r="L61" s="27"/>
      <c r="M61" s="27"/>
      <c r="N61" s="27"/>
      <c r="O61" s="27">
        <f t="shared" ca="1" si="5"/>
        <v>-6.0850168412743717E-3</v>
      </c>
      <c r="P61" s="27"/>
      <c r="Q61" s="30">
        <f t="shared" si="9"/>
        <v>37132.866269999999</v>
      </c>
      <c r="R61" s="27"/>
      <c r="S61" s="27"/>
      <c r="T61" s="27"/>
      <c r="U61" s="27"/>
    </row>
    <row r="62" spans="1:31" x14ac:dyDescent="0.2">
      <c r="A62" s="39" t="s">
        <v>38</v>
      </c>
      <c r="B62" s="40" t="s">
        <v>36</v>
      </c>
      <c r="C62" s="35">
        <v>52274.504800000002</v>
      </c>
      <c r="D62" s="35">
        <v>3.3E-3</v>
      </c>
      <c r="E62" s="38">
        <f t="shared" si="6"/>
        <v>15550.990186249554</v>
      </c>
      <c r="F62" s="27">
        <f t="shared" si="7"/>
        <v>15551</v>
      </c>
      <c r="G62" s="27">
        <f t="shared" si="8"/>
        <v>-4.9123299977509305E-3</v>
      </c>
      <c r="H62" s="31"/>
      <c r="I62" s="27"/>
      <c r="J62" s="27"/>
      <c r="K62" s="27">
        <f>G62</f>
        <v>-4.9123299977509305E-3</v>
      </c>
      <c r="L62" s="27"/>
      <c r="M62" s="27"/>
      <c r="N62" s="27"/>
      <c r="O62" s="27">
        <f t="shared" ca="1" si="5"/>
        <v>-5.7179817946220353E-3</v>
      </c>
      <c r="P62" s="27"/>
      <c r="Q62" s="30">
        <f t="shared" si="9"/>
        <v>37256.004800000002</v>
      </c>
      <c r="R62" s="27"/>
      <c r="S62" s="27"/>
      <c r="T62" s="27"/>
      <c r="U62" s="27"/>
    </row>
    <row r="63" spans="1:31" x14ac:dyDescent="0.2">
      <c r="A63" s="41" t="s">
        <v>43</v>
      </c>
      <c r="B63" s="40" t="s">
        <v>36</v>
      </c>
      <c r="C63" s="35">
        <v>52944.248299999999</v>
      </c>
      <c r="D63" s="36">
        <v>2.9999999999999997E-4</v>
      </c>
      <c r="E63" s="38">
        <f t="shared" si="6"/>
        <v>16888.989785614918</v>
      </c>
      <c r="F63" s="27">
        <f t="shared" si="7"/>
        <v>16889</v>
      </c>
      <c r="G63" s="27">
        <f t="shared" si="8"/>
        <v>-5.1128700069966726E-3</v>
      </c>
      <c r="H63" s="31"/>
      <c r="I63" s="27"/>
      <c r="J63" s="27"/>
      <c r="K63" s="27">
        <f>G63</f>
        <v>-5.1128700069966726E-3</v>
      </c>
      <c r="L63" s="27"/>
      <c r="M63" s="27"/>
      <c r="N63" s="27"/>
      <c r="O63" s="27">
        <f t="shared" ca="1" si="5"/>
        <v>-3.7216692238056584E-3</v>
      </c>
      <c r="P63" s="27"/>
      <c r="Q63" s="30">
        <f t="shared" si="9"/>
        <v>37925.748299999999</v>
      </c>
      <c r="R63" s="27"/>
      <c r="S63" s="27"/>
      <c r="T63" s="27"/>
      <c r="U63" s="27"/>
    </row>
    <row r="64" spans="1:31" x14ac:dyDescent="0.2">
      <c r="A64" s="41" t="s">
        <v>43</v>
      </c>
      <c r="B64" s="40" t="s">
        <v>36</v>
      </c>
      <c r="C64" s="35">
        <v>52950.254800000002</v>
      </c>
      <c r="D64" s="36">
        <v>2.0000000000000001E-4</v>
      </c>
      <c r="E64" s="38">
        <f t="shared" si="6"/>
        <v>16900.989446072381</v>
      </c>
      <c r="F64" s="27">
        <f t="shared" si="7"/>
        <v>16901</v>
      </c>
      <c r="G64" s="27">
        <f t="shared" si="8"/>
        <v>-5.2828300031251274E-3</v>
      </c>
      <c r="H64" s="31"/>
      <c r="I64" s="27"/>
      <c r="J64" s="27"/>
      <c r="K64" s="27">
        <f>G64</f>
        <v>-5.2828300031251274E-3</v>
      </c>
      <c r="L64" s="27"/>
      <c r="M64" s="27"/>
      <c r="N64" s="27"/>
      <c r="O64" s="27">
        <f t="shared" ca="1" si="5"/>
        <v>-3.7037650751884713E-3</v>
      </c>
      <c r="P64" s="27"/>
      <c r="Q64" s="30">
        <f t="shared" si="9"/>
        <v>37931.754800000002</v>
      </c>
      <c r="R64" s="27"/>
      <c r="S64" s="27"/>
      <c r="T64" s="27"/>
      <c r="U64" s="27"/>
    </row>
    <row r="65" spans="1:21" x14ac:dyDescent="0.2">
      <c r="A65" s="36" t="s">
        <v>39</v>
      </c>
      <c r="B65" s="40" t="s">
        <v>36</v>
      </c>
      <c r="C65" s="35">
        <v>52966.775000000001</v>
      </c>
      <c r="D65" s="36">
        <v>1E-3</v>
      </c>
      <c r="E65" s="38">
        <f t="shared" si="6"/>
        <v>16933.9931571669</v>
      </c>
      <c r="F65" s="27">
        <f t="shared" si="7"/>
        <v>16934</v>
      </c>
      <c r="G65" s="27">
        <f t="shared" si="8"/>
        <v>-3.4252199984621257E-3</v>
      </c>
      <c r="H65" s="31"/>
      <c r="I65" s="27"/>
      <c r="J65" s="27"/>
      <c r="K65" s="27">
        <f>G65</f>
        <v>-3.4252199984621257E-3</v>
      </c>
      <c r="L65" s="27"/>
      <c r="M65" s="27"/>
      <c r="N65" s="27"/>
      <c r="O65" s="27">
        <f t="shared" ca="1" si="5"/>
        <v>-3.6545286664912066E-3</v>
      </c>
      <c r="P65" s="27"/>
      <c r="Q65" s="30">
        <f t="shared" si="9"/>
        <v>37948.275000000001</v>
      </c>
      <c r="R65" s="27"/>
      <c r="S65" s="27"/>
      <c r="T65" s="27"/>
      <c r="U65" s="27"/>
    </row>
    <row r="66" spans="1:21" x14ac:dyDescent="0.2">
      <c r="A66" s="41" t="s">
        <v>41</v>
      </c>
      <c r="B66" s="40"/>
      <c r="C66" s="36">
        <v>53252.592199999999</v>
      </c>
      <c r="D66" s="36">
        <v>6.9999999999999999E-4</v>
      </c>
      <c r="E66" s="38">
        <f t="shared" si="6"/>
        <v>17504.992799704276</v>
      </c>
      <c r="F66" s="27">
        <f t="shared" si="7"/>
        <v>17505</v>
      </c>
      <c r="G66" s="27">
        <f t="shared" si="8"/>
        <v>-3.604149998864159E-3</v>
      </c>
      <c r="H66" s="31"/>
      <c r="I66" s="27"/>
      <c r="J66" s="27">
        <f>G66</f>
        <v>-3.604149998864159E-3</v>
      </c>
      <c r="L66" s="27"/>
      <c r="M66" s="27"/>
      <c r="N66" s="27"/>
      <c r="O66" s="27">
        <f t="shared" ca="1" si="5"/>
        <v>-2.8025895947900482E-3</v>
      </c>
      <c r="P66" s="27"/>
      <c r="Q66" s="30">
        <f t="shared" si="9"/>
        <v>38234.092199999999</v>
      </c>
      <c r="R66" s="27"/>
      <c r="S66" s="27"/>
      <c r="T66" s="27"/>
      <c r="U66" s="27"/>
    </row>
    <row r="67" spans="1:21" x14ac:dyDescent="0.2">
      <c r="A67" s="41" t="s">
        <v>43</v>
      </c>
      <c r="B67" s="40" t="s">
        <v>36</v>
      </c>
      <c r="C67" s="35">
        <v>53334.183299999997</v>
      </c>
      <c r="D67" s="36">
        <v>2.0000000000000001E-4</v>
      </c>
      <c r="E67" s="38">
        <f t="shared" si="6"/>
        <v>17667.99379801449</v>
      </c>
      <c r="F67" s="27">
        <f t="shared" si="7"/>
        <v>17668</v>
      </c>
      <c r="G67" s="27">
        <f t="shared" si="8"/>
        <v>-3.1044400020618923E-3</v>
      </c>
      <c r="H67" s="31"/>
      <c r="I67" s="27"/>
      <c r="J67" s="27"/>
      <c r="K67" s="27">
        <f t="shared" ref="K67:K72" si="10">G67</f>
        <v>-3.1044400020618923E-3</v>
      </c>
      <c r="L67" s="27"/>
      <c r="M67" s="27"/>
      <c r="N67" s="27"/>
      <c r="O67" s="27">
        <f t="shared" ca="1" si="5"/>
        <v>-2.5593915760732527E-3</v>
      </c>
      <c r="P67" s="27"/>
      <c r="Q67" s="30">
        <f t="shared" si="9"/>
        <v>38315.683299999997</v>
      </c>
      <c r="R67" s="27"/>
      <c r="S67" s="27"/>
      <c r="T67" s="27"/>
      <c r="U67" s="27"/>
    </row>
    <row r="68" spans="1:21" x14ac:dyDescent="0.2">
      <c r="A68" s="41" t="s">
        <v>42</v>
      </c>
      <c r="B68" s="40" t="s">
        <v>34</v>
      </c>
      <c r="C68" s="35">
        <v>53335.4349</v>
      </c>
      <c r="D68" s="35">
        <v>1E-4</v>
      </c>
      <c r="E68" s="38">
        <f t="shared" si="6"/>
        <v>17670.494218397173</v>
      </c>
      <c r="F68" s="27">
        <f t="shared" si="7"/>
        <v>17670.5</v>
      </c>
      <c r="G68" s="27">
        <f t="shared" si="8"/>
        <v>-2.8940150004928E-3</v>
      </c>
      <c r="H68" s="31"/>
      <c r="I68" s="27"/>
      <c r="J68" s="27"/>
      <c r="K68" s="27">
        <f t="shared" si="10"/>
        <v>-2.8940150004928E-3</v>
      </c>
      <c r="L68" s="27"/>
      <c r="M68" s="27"/>
      <c r="N68" s="27"/>
      <c r="O68" s="27">
        <f t="shared" ca="1" si="5"/>
        <v>-2.5556615451113388E-3</v>
      </c>
      <c r="P68" s="27"/>
      <c r="Q68" s="30">
        <f t="shared" si="9"/>
        <v>38316.9349</v>
      </c>
      <c r="R68" s="27"/>
      <c r="S68" s="27"/>
      <c r="T68" s="27"/>
      <c r="U68" s="27"/>
    </row>
    <row r="69" spans="1:21" x14ac:dyDescent="0.2">
      <c r="A69" s="41" t="s">
        <v>43</v>
      </c>
      <c r="B69" s="40" t="s">
        <v>36</v>
      </c>
      <c r="C69" s="35">
        <v>53347.197</v>
      </c>
      <c r="D69" s="36">
        <v>1E-4</v>
      </c>
      <c r="E69" s="38">
        <f t="shared" si="6"/>
        <v>17693.99229652364</v>
      </c>
      <c r="F69" s="27">
        <f t="shared" si="7"/>
        <v>17694</v>
      </c>
      <c r="G69" s="27">
        <f t="shared" si="8"/>
        <v>-3.8560200046049431E-3</v>
      </c>
      <c r="H69" s="31"/>
      <c r="I69" s="27"/>
      <c r="J69" s="27"/>
      <c r="K69" s="27">
        <f t="shared" si="10"/>
        <v>-3.8560200046049431E-3</v>
      </c>
      <c r="L69" s="27"/>
      <c r="M69" s="27"/>
      <c r="N69" s="27"/>
      <c r="O69" s="27">
        <f t="shared" ca="1" si="5"/>
        <v>-2.5205992540693473E-3</v>
      </c>
      <c r="P69" s="27"/>
      <c r="Q69" s="30">
        <f t="shared" si="9"/>
        <v>38328.697</v>
      </c>
      <c r="R69" s="27"/>
      <c r="S69" s="27"/>
      <c r="T69" s="27"/>
      <c r="U69" s="27"/>
    </row>
    <row r="70" spans="1:21" x14ac:dyDescent="0.2">
      <c r="A70" s="41" t="s">
        <v>43</v>
      </c>
      <c r="B70" s="40" t="s">
        <v>36</v>
      </c>
      <c r="C70" s="35">
        <v>53663.049899999998</v>
      </c>
      <c r="D70" s="36">
        <v>4.0000000000000002E-4</v>
      </c>
      <c r="E70" s="38">
        <f t="shared" si="6"/>
        <v>18324.996634241572</v>
      </c>
      <c r="F70" s="27">
        <f t="shared" si="7"/>
        <v>18325</v>
      </c>
      <c r="G70" s="27">
        <f t="shared" si="8"/>
        <v>-1.684750008280389E-3</v>
      </c>
      <c r="H70" s="31"/>
      <c r="I70" s="27"/>
      <c r="J70" s="27"/>
      <c r="K70" s="27">
        <f t="shared" si="10"/>
        <v>-1.684750008280389E-3</v>
      </c>
      <c r="L70" s="27"/>
      <c r="M70" s="27"/>
      <c r="N70" s="27"/>
      <c r="O70" s="27">
        <f t="shared" ca="1" si="5"/>
        <v>-1.5791394392822532E-3</v>
      </c>
      <c r="P70" s="27"/>
      <c r="Q70" s="30">
        <f t="shared" si="9"/>
        <v>38644.549899999998</v>
      </c>
      <c r="R70" s="27"/>
      <c r="S70" s="27"/>
      <c r="T70" s="27"/>
      <c r="U70" s="27"/>
    </row>
    <row r="71" spans="1:21" x14ac:dyDescent="0.2">
      <c r="A71" s="41" t="s">
        <v>43</v>
      </c>
      <c r="B71" s="40" t="s">
        <v>36</v>
      </c>
      <c r="C71" s="35">
        <v>53667.054199999999</v>
      </c>
      <c r="D71" s="36">
        <v>1E-4</v>
      </c>
      <c r="E71" s="38">
        <f t="shared" si="6"/>
        <v>18332.996341287238</v>
      </c>
      <c r="F71" s="27">
        <f t="shared" si="7"/>
        <v>18333</v>
      </c>
      <c r="G71" s="27">
        <f t="shared" si="8"/>
        <v>-1.8313900072826073E-3</v>
      </c>
      <c r="H71" s="31"/>
      <c r="I71" s="27"/>
      <c r="J71" s="27"/>
      <c r="K71" s="27">
        <f t="shared" si="10"/>
        <v>-1.8313900072826073E-3</v>
      </c>
      <c r="L71" s="27"/>
      <c r="M71" s="27"/>
      <c r="N71" s="27"/>
      <c r="O71" s="27">
        <f t="shared" ca="1" si="5"/>
        <v>-1.5672033402041284E-3</v>
      </c>
      <c r="P71" s="27"/>
      <c r="Q71" s="30">
        <f t="shared" si="9"/>
        <v>38648.554199999999</v>
      </c>
      <c r="R71" s="27"/>
      <c r="S71" s="27"/>
      <c r="T71" s="27"/>
      <c r="U71" s="27"/>
    </row>
    <row r="72" spans="1:21" x14ac:dyDescent="0.2">
      <c r="A72" s="42" t="s">
        <v>43</v>
      </c>
      <c r="B72" s="40" t="s">
        <v>36</v>
      </c>
      <c r="C72" s="35">
        <v>53670.058299999997</v>
      </c>
      <c r="D72" s="35">
        <v>5.9999999999999995E-4</v>
      </c>
      <c r="E72" s="38">
        <f t="shared" si="6"/>
        <v>18338.997869628238</v>
      </c>
      <c r="F72" s="27">
        <f t="shared" si="7"/>
        <v>18339</v>
      </c>
      <c r="G72" s="27">
        <f t="shared" si="8"/>
        <v>-1.0663700013537891E-3</v>
      </c>
      <c r="H72" s="31"/>
      <c r="I72" s="27"/>
      <c r="J72" s="27"/>
      <c r="K72" s="27">
        <f t="shared" si="10"/>
        <v>-1.0663700013537891E-3</v>
      </c>
      <c r="L72" s="27"/>
      <c r="M72" s="27"/>
      <c r="N72" s="27"/>
      <c r="O72" s="27">
        <f t="shared" ca="1" si="5"/>
        <v>-1.5582512658955348E-3</v>
      </c>
      <c r="P72" s="27"/>
      <c r="Q72" s="30">
        <f t="shared" si="9"/>
        <v>38651.558299999997</v>
      </c>
      <c r="R72" s="27"/>
      <c r="S72" s="27"/>
      <c r="T72" s="27"/>
      <c r="U72" s="27"/>
    </row>
    <row r="73" spans="1:21" x14ac:dyDescent="0.2">
      <c r="A73" s="43" t="s">
        <v>58</v>
      </c>
      <c r="B73" s="44" t="s">
        <v>34</v>
      </c>
      <c r="C73" s="43">
        <v>53749.395100000002</v>
      </c>
      <c r="D73" s="43">
        <v>4.0000000000000002E-4</v>
      </c>
      <c r="E73" s="38">
        <f t="shared" si="6"/>
        <v>18497.495274403256</v>
      </c>
      <c r="F73" s="27">
        <f t="shared" si="7"/>
        <v>18497.5</v>
      </c>
      <c r="G73" s="27">
        <f t="shared" si="8"/>
        <v>-2.3654250035178848E-3</v>
      </c>
      <c r="H73" s="31"/>
      <c r="I73" s="27"/>
      <c r="J73" s="27">
        <f>G73</f>
        <v>-2.3654250035178848E-3</v>
      </c>
      <c r="L73" s="27"/>
      <c r="M73" s="27"/>
      <c r="N73" s="27"/>
      <c r="O73" s="27">
        <f t="shared" ca="1" si="5"/>
        <v>-1.321767302910188E-3</v>
      </c>
      <c r="P73" s="27"/>
      <c r="Q73" s="30">
        <f t="shared" si="9"/>
        <v>38730.895100000002</v>
      </c>
      <c r="R73" s="27"/>
      <c r="S73" s="27"/>
      <c r="T73" s="27"/>
      <c r="U73" s="27"/>
    </row>
    <row r="74" spans="1:21" x14ac:dyDescent="0.2">
      <c r="A74" s="42" t="s">
        <v>53</v>
      </c>
      <c r="B74" s="37" t="s">
        <v>34</v>
      </c>
      <c r="C74" s="36">
        <v>54753.5144</v>
      </c>
      <c r="D74" s="36">
        <v>2.0000000000000001E-4</v>
      </c>
      <c r="E74" s="38">
        <f t="shared" si="6"/>
        <v>20503.503874882445</v>
      </c>
      <c r="F74" s="27">
        <f t="shared" si="7"/>
        <v>20503.5</v>
      </c>
      <c r="G74" s="27">
        <f t="shared" si="8"/>
        <v>1.9395949930185452E-3</v>
      </c>
      <c r="H74" s="31"/>
      <c r="I74" s="27"/>
      <c r="K74" s="27">
        <f>G74</f>
        <v>1.9395949930185452E-3</v>
      </c>
      <c r="L74" s="27"/>
      <c r="M74" s="27"/>
      <c r="N74" s="27"/>
      <c r="O74" s="27">
        <f t="shared" ca="1" si="5"/>
        <v>1.67120954092961E-3</v>
      </c>
      <c r="P74" s="27"/>
      <c r="Q74" s="30">
        <f t="shared" si="9"/>
        <v>39735.0144</v>
      </c>
      <c r="R74" s="27"/>
      <c r="S74" s="27"/>
      <c r="T74" s="27"/>
      <c r="U74" s="27"/>
    </row>
    <row r="75" spans="1:21" x14ac:dyDescent="0.2">
      <c r="A75" s="63" t="s">
        <v>276</v>
      </c>
      <c r="B75" s="64" t="s">
        <v>34</v>
      </c>
      <c r="C75" s="63">
        <v>54798.315499999997</v>
      </c>
      <c r="D75" s="63" t="s">
        <v>73</v>
      </c>
      <c r="E75" s="38">
        <f t="shared" si="6"/>
        <v>20593.006578307148</v>
      </c>
      <c r="F75" s="27">
        <f t="shared" si="7"/>
        <v>20593</v>
      </c>
      <c r="G75" s="27">
        <f t="shared" si="8"/>
        <v>3.2928099972195923E-3</v>
      </c>
      <c r="H75" s="31"/>
      <c r="J75" s="27"/>
      <c r="K75" s="27">
        <f>G75</f>
        <v>3.2928099972195923E-3</v>
      </c>
      <c r="L75" s="27"/>
      <c r="M75" s="27"/>
      <c r="N75" s="27"/>
      <c r="O75" s="27">
        <f t="shared" ca="1" si="5"/>
        <v>1.8047446493661308E-3</v>
      </c>
      <c r="P75" s="27"/>
      <c r="Q75" s="30">
        <f t="shared" si="9"/>
        <v>39779.815499999997</v>
      </c>
      <c r="R75" s="27"/>
      <c r="S75" s="27"/>
      <c r="T75" s="27"/>
      <c r="U75" s="27"/>
    </row>
    <row r="76" spans="1:21" x14ac:dyDescent="0.2">
      <c r="A76" s="63" t="s">
        <v>276</v>
      </c>
      <c r="B76" s="64" t="s">
        <v>36</v>
      </c>
      <c r="C76" s="63">
        <v>54798.571199999998</v>
      </c>
      <c r="D76" s="63" t="s">
        <v>73</v>
      </c>
      <c r="E76" s="38">
        <f t="shared" si="6"/>
        <v>20593.517410435506</v>
      </c>
      <c r="F76" s="27">
        <f t="shared" si="7"/>
        <v>20593.5</v>
      </c>
      <c r="G76" s="27">
        <f t="shared" si="8"/>
        <v>8.7148949969559908E-3</v>
      </c>
      <c r="H76" s="31"/>
      <c r="J76" s="27"/>
      <c r="K76" s="27">
        <f>G76</f>
        <v>8.7148949969559908E-3</v>
      </c>
      <c r="L76" s="27"/>
      <c r="M76" s="27"/>
      <c r="N76" s="27"/>
      <c r="O76" s="27">
        <f t="shared" ca="1" si="5"/>
        <v>1.8054906555585136E-3</v>
      </c>
      <c r="P76" s="27"/>
      <c r="Q76" s="30">
        <f t="shared" si="9"/>
        <v>39780.071199999998</v>
      </c>
      <c r="R76" s="27"/>
      <c r="S76" s="27"/>
      <c r="T76" s="27"/>
      <c r="U76" s="27"/>
    </row>
    <row r="77" spans="1:21" x14ac:dyDescent="0.2">
      <c r="A77" s="43" t="s">
        <v>54</v>
      </c>
      <c r="B77" s="44" t="s">
        <v>34</v>
      </c>
      <c r="C77" s="43">
        <v>55100.905299999999</v>
      </c>
      <c r="D77" s="43">
        <v>5.9999999999999995E-4</v>
      </c>
      <c r="E77" s="38">
        <f t="shared" si="6"/>
        <v>21197.514171396218</v>
      </c>
      <c r="F77" s="27">
        <f t="shared" si="7"/>
        <v>21197.5</v>
      </c>
      <c r="G77" s="27">
        <f t="shared" si="8"/>
        <v>7.0935749972704798E-3</v>
      </c>
      <c r="H77" s="31"/>
      <c r="I77" s="27"/>
      <c r="J77" s="27"/>
      <c r="K77" s="27">
        <f>G77</f>
        <v>7.0935749972704798E-3</v>
      </c>
      <c r="L77" s="27"/>
      <c r="M77" s="27"/>
      <c r="N77" s="27"/>
      <c r="O77" s="27">
        <f t="shared" ca="1" si="5"/>
        <v>2.7066661359569401E-3</v>
      </c>
      <c r="P77" s="27"/>
      <c r="Q77" s="30">
        <f t="shared" si="9"/>
        <v>40082.405299999999</v>
      </c>
      <c r="R77" s="27"/>
      <c r="S77" s="27"/>
      <c r="T77" s="27"/>
      <c r="U77" s="27"/>
    </row>
    <row r="78" spans="1:21" x14ac:dyDescent="0.2">
      <c r="A78" s="48" t="s">
        <v>62</v>
      </c>
      <c r="B78" s="48"/>
      <c r="C78" s="49">
        <v>55473.318399999996</v>
      </c>
      <c r="D78" s="49">
        <v>1.9E-3</v>
      </c>
      <c r="E78" s="38">
        <f t="shared" si="6"/>
        <v>21941.513297327881</v>
      </c>
      <c r="F78" s="27">
        <f t="shared" si="7"/>
        <v>21941.5</v>
      </c>
      <c r="G78" s="27">
        <f t="shared" si="8"/>
        <v>6.6560549967107363E-3</v>
      </c>
      <c r="H78" s="31"/>
      <c r="I78" s="27"/>
      <c r="J78" s="27">
        <f>G78</f>
        <v>6.6560549967107363E-3</v>
      </c>
      <c r="L78" s="27"/>
      <c r="M78" s="27"/>
      <c r="N78" s="27"/>
      <c r="O78" s="27">
        <f t="shared" ca="1" si="5"/>
        <v>3.816723350222543E-3</v>
      </c>
      <c r="P78" s="27"/>
      <c r="Q78" s="30">
        <f t="shared" si="9"/>
        <v>40454.818399999996</v>
      </c>
      <c r="R78" s="27"/>
      <c r="S78" s="27"/>
      <c r="T78" s="27"/>
      <c r="U78" s="27"/>
    </row>
    <row r="79" spans="1:21" x14ac:dyDescent="0.2">
      <c r="A79" s="48" t="s">
        <v>62</v>
      </c>
      <c r="B79" s="48"/>
      <c r="C79" s="49">
        <v>55473.568200000002</v>
      </c>
      <c r="D79" s="49">
        <v>2.5000000000000001E-3</v>
      </c>
      <c r="E79" s="38">
        <f t="shared" si="6"/>
        <v>21942.012342559268</v>
      </c>
      <c r="F79" s="27">
        <f t="shared" si="7"/>
        <v>21942</v>
      </c>
      <c r="G79" s="27">
        <f t="shared" si="8"/>
        <v>6.178139999974519E-3</v>
      </c>
      <c r="H79" s="31"/>
      <c r="I79" s="27"/>
      <c r="J79" s="27">
        <f>G79</f>
        <v>6.178139999974519E-3</v>
      </c>
      <c r="L79" s="27"/>
      <c r="M79" s="27"/>
      <c r="N79" s="27"/>
      <c r="O79" s="27">
        <f t="shared" ca="1" si="5"/>
        <v>3.8174693564149258E-3</v>
      </c>
      <c r="P79" s="27"/>
      <c r="Q79" s="30">
        <f t="shared" si="9"/>
        <v>40455.068200000002</v>
      </c>
      <c r="R79" s="27"/>
      <c r="S79" s="27"/>
      <c r="T79" s="27"/>
      <c r="U79" s="27"/>
    </row>
    <row r="80" spans="1:21" x14ac:dyDescent="0.2">
      <c r="A80" s="42" t="s">
        <v>57</v>
      </c>
      <c r="B80" s="37" t="s">
        <v>36</v>
      </c>
      <c r="C80" s="36">
        <v>55532.6322</v>
      </c>
      <c r="D80" s="36">
        <v>4.0000000000000002E-4</v>
      </c>
      <c r="E80" s="38">
        <f t="shared" si="6"/>
        <v>22060.009170205845</v>
      </c>
      <c r="F80" s="27">
        <f t="shared" si="7"/>
        <v>22060</v>
      </c>
      <c r="G80" s="27">
        <f t="shared" si="8"/>
        <v>4.5901999983470887E-3</v>
      </c>
      <c r="H80" s="31"/>
      <c r="I80" s="27"/>
      <c r="J80" s="27"/>
      <c r="K80" s="27">
        <f>G80</f>
        <v>4.5901999983470887E-3</v>
      </c>
      <c r="L80" s="27"/>
      <c r="M80" s="27"/>
      <c r="N80" s="27"/>
      <c r="O80" s="27">
        <f t="shared" ca="1" si="5"/>
        <v>3.993526817817273E-3</v>
      </c>
      <c r="P80" s="27"/>
      <c r="Q80" s="30">
        <f t="shared" si="9"/>
        <v>40514.1322</v>
      </c>
      <c r="R80" s="27"/>
      <c r="S80" s="27"/>
      <c r="T80" s="27"/>
      <c r="U80" s="27"/>
    </row>
    <row r="81" spans="1:21" x14ac:dyDescent="0.2">
      <c r="A81" s="63" t="s">
        <v>305</v>
      </c>
      <c r="B81" s="64" t="s">
        <v>34</v>
      </c>
      <c r="C81" s="63">
        <v>55804.436399999999</v>
      </c>
      <c r="D81" s="63" t="s">
        <v>73</v>
      </c>
      <c r="E81" s="38">
        <f t="shared" si="6"/>
        <v>22603.013933530645</v>
      </c>
      <c r="F81" s="27">
        <f t="shared" si="7"/>
        <v>22603</v>
      </c>
      <c r="G81" s="27">
        <f t="shared" si="8"/>
        <v>6.9745099972351454E-3</v>
      </c>
      <c r="H81" s="31"/>
      <c r="I81" s="27"/>
      <c r="J81" s="27"/>
      <c r="K81" s="27">
        <f>G81</f>
        <v>6.9745099972351454E-3</v>
      </c>
      <c r="L81" s="27"/>
      <c r="M81" s="27"/>
      <c r="N81" s="27"/>
      <c r="O81" s="27">
        <f t="shared" ca="1" si="5"/>
        <v>4.8036895427449912E-3</v>
      </c>
      <c r="P81" s="27"/>
      <c r="Q81" s="30">
        <f t="shared" si="9"/>
        <v>40785.936399999999</v>
      </c>
      <c r="R81" s="27"/>
      <c r="S81" s="27"/>
      <c r="T81" s="27"/>
      <c r="U81" s="27"/>
    </row>
    <row r="82" spans="1:21" x14ac:dyDescent="0.2">
      <c r="A82" s="45" t="s">
        <v>60</v>
      </c>
      <c r="B82" s="46" t="s">
        <v>36</v>
      </c>
      <c r="C82" s="47">
        <v>56178.352189999998</v>
      </c>
      <c r="D82" s="47">
        <v>1E-4</v>
      </c>
      <c r="E82" s="38">
        <f t="shared" si="6"/>
        <v>23350.015102211466</v>
      </c>
      <c r="F82" s="27">
        <f t="shared" si="7"/>
        <v>23350</v>
      </c>
      <c r="G82" s="27">
        <f t="shared" si="8"/>
        <v>7.5594999943859875E-3</v>
      </c>
      <c r="H82" s="31"/>
      <c r="I82" s="27"/>
      <c r="K82" s="27">
        <f>G82</f>
        <v>7.5594999943859875E-3</v>
      </c>
      <c r="L82" s="27"/>
      <c r="M82" s="27"/>
      <c r="N82" s="27"/>
      <c r="O82" s="27">
        <f t="shared" ca="1" si="5"/>
        <v>5.9182227941648978E-3</v>
      </c>
      <c r="P82" s="27"/>
      <c r="Q82" s="30">
        <f t="shared" si="9"/>
        <v>41159.852189999998</v>
      </c>
      <c r="R82" s="27"/>
      <c r="S82" s="27"/>
      <c r="T82" s="27"/>
      <c r="U82" s="27"/>
    </row>
    <row r="83" spans="1:21" x14ac:dyDescent="0.2">
      <c r="A83" s="45" t="s">
        <v>59</v>
      </c>
      <c r="B83" s="46" t="s">
        <v>36</v>
      </c>
      <c r="C83" s="47">
        <v>56203.879200000003</v>
      </c>
      <c r="D83" s="47">
        <v>2.0000000000000001E-4</v>
      </c>
      <c r="E83" s="38">
        <f t="shared" si="6"/>
        <v>23401.012430521489</v>
      </c>
      <c r="F83" s="27">
        <f t="shared" si="7"/>
        <v>23401</v>
      </c>
      <c r="G83" s="27">
        <f t="shared" si="8"/>
        <v>6.2221699990914203E-3</v>
      </c>
      <c r="H83" s="31"/>
      <c r="I83" s="27"/>
      <c r="J83" s="27"/>
      <c r="K83" s="27">
        <f>G83</f>
        <v>6.2221699990914203E-3</v>
      </c>
      <c r="L83" s="27"/>
      <c r="M83" s="27"/>
      <c r="N83" s="27"/>
      <c r="O83" s="27">
        <f t="shared" ca="1" si="5"/>
        <v>5.9943154257879432E-3</v>
      </c>
      <c r="P83" s="27"/>
      <c r="Q83" s="30">
        <f t="shared" si="9"/>
        <v>41185.379200000003</v>
      </c>
      <c r="R83" s="27"/>
      <c r="S83" s="27"/>
      <c r="T83" s="27"/>
      <c r="U83" s="27"/>
    </row>
    <row r="84" spans="1:21" x14ac:dyDescent="0.2">
      <c r="A84" s="65" t="s">
        <v>0</v>
      </c>
      <c r="B84" s="66" t="s">
        <v>36</v>
      </c>
      <c r="C84" s="67">
        <v>56590.3105</v>
      </c>
      <c r="D84" s="67" t="s">
        <v>1</v>
      </c>
      <c r="E84" s="38">
        <f>+(C84-C$7)/C$8</f>
        <v>24173.016824117294</v>
      </c>
      <c r="F84" s="27">
        <f t="shared" si="7"/>
        <v>24173</v>
      </c>
      <c r="G84" s="27">
        <f>+C84-(C$7+F84*C$8)</f>
        <v>8.4214099988457747E-3</v>
      </c>
      <c r="H84" s="31"/>
      <c r="I84" s="27"/>
      <c r="J84" s="27"/>
      <c r="K84" s="27">
        <f>G84</f>
        <v>8.4214099988457747E-3</v>
      </c>
      <c r="L84" s="27"/>
      <c r="M84" s="27"/>
      <c r="N84" s="27"/>
      <c r="O84" s="27">
        <f ca="1">+C$11+C$12*F84</f>
        <v>7.1461489868269897E-3</v>
      </c>
      <c r="P84" s="27"/>
      <c r="Q84" s="30">
        <f>+C84-15018.5</f>
        <v>41571.8105</v>
      </c>
      <c r="R84" s="27"/>
      <c r="S84" s="27"/>
      <c r="T84" s="27"/>
      <c r="U84" s="27"/>
    </row>
    <row r="85" spans="1:21" x14ac:dyDescent="0.2">
      <c r="A85" s="68" t="s">
        <v>316</v>
      </c>
      <c r="B85" s="69" t="s">
        <v>36</v>
      </c>
      <c r="C85" s="70">
        <v>59489.283499999998</v>
      </c>
      <c r="D85" s="68">
        <v>4.5999999999999999E-3</v>
      </c>
      <c r="E85" s="38">
        <f t="shared" ref="E85:E86" si="11">+(C85-C$7)/C$8</f>
        <v>29964.52463654253</v>
      </c>
      <c r="F85" s="27">
        <f t="shared" ref="F85:F86" si="12">ROUND(2*E85,0)/2</f>
        <v>29964.5</v>
      </c>
      <c r="G85" s="27">
        <f t="shared" ref="G85:G86" si="13">+C85-(C$7+F85*C$8)</f>
        <v>1.2331964993791189E-2</v>
      </c>
      <c r="H85" s="31"/>
      <c r="I85" s="27"/>
      <c r="J85" s="27"/>
      <c r="K85" s="27">
        <f t="shared" ref="K85:K86" si="14">G85</f>
        <v>1.2331964993791189E-2</v>
      </c>
      <c r="L85" s="27"/>
      <c r="M85" s="27"/>
      <c r="N85" s="27"/>
      <c r="O85" s="27">
        <f t="shared" ref="O85:O86" ca="1" si="15">+C$11+C$12*F85</f>
        <v>1.5787138713196969E-2</v>
      </c>
      <c r="P85" s="27"/>
      <c r="Q85" s="30">
        <f t="shared" ref="Q85:Q86" si="16">+C85-15018.5</f>
        <v>44470.783499999998</v>
      </c>
      <c r="R85" s="27"/>
      <c r="S85" s="27"/>
      <c r="T85" s="27"/>
      <c r="U85" s="27"/>
    </row>
    <row r="86" spans="1:21" x14ac:dyDescent="0.2">
      <c r="A86" s="68" t="s">
        <v>316</v>
      </c>
      <c r="B86" s="69" t="s">
        <v>36</v>
      </c>
      <c r="C86" s="70">
        <v>59489.5314</v>
      </c>
      <c r="D86" s="68">
        <v>2.7000000000000001E-3</v>
      </c>
      <c r="E86" s="38">
        <f t="shared" si="11"/>
        <v>29965.01988599353</v>
      </c>
      <c r="F86" s="27">
        <f t="shared" si="12"/>
        <v>29965</v>
      </c>
      <c r="G86" s="27">
        <f t="shared" si="13"/>
        <v>9.9540500013972633E-3</v>
      </c>
      <c r="H86" s="31"/>
      <c r="I86" s="27"/>
      <c r="J86" s="27"/>
      <c r="K86" s="27">
        <f t="shared" si="14"/>
        <v>9.9540500013972633E-3</v>
      </c>
      <c r="L86" s="27"/>
      <c r="M86" s="27"/>
      <c r="N86" s="27"/>
      <c r="O86" s="27">
        <f t="shared" ca="1" si="15"/>
        <v>1.5787884719389352E-2</v>
      </c>
      <c r="P86" s="27"/>
      <c r="Q86" s="30">
        <f t="shared" si="16"/>
        <v>44471.0314</v>
      </c>
      <c r="R86" s="27"/>
      <c r="S86" s="27"/>
      <c r="T86" s="27"/>
      <c r="U86" s="27"/>
    </row>
    <row r="87" spans="1:21" x14ac:dyDescent="0.2">
      <c r="A87" s="27"/>
      <c r="B87" s="28"/>
      <c r="C87" s="32"/>
      <c r="D87" s="32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</row>
    <row r="88" spans="1:21" x14ac:dyDescent="0.2">
      <c r="A88" s="27"/>
      <c r="B88" s="28"/>
      <c r="C88" s="32"/>
      <c r="D88" s="32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</row>
    <row r="89" spans="1:21" x14ac:dyDescent="0.2">
      <c r="A89" s="27"/>
      <c r="B89" s="28"/>
      <c r="C89" s="32"/>
      <c r="D89" s="32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</row>
    <row r="90" spans="1:21" x14ac:dyDescent="0.2">
      <c r="A90" s="27"/>
      <c r="B90" s="28"/>
      <c r="C90" s="32"/>
      <c r="D90" s="32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</row>
    <row r="91" spans="1:21" x14ac:dyDescent="0.2">
      <c r="A91" s="27"/>
      <c r="B91" s="28"/>
      <c r="C91" s="32"/>
      <c r="D91" s="32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</row>
    <row r="92" spans="1:21" x14ac:dyDescent="0.2">
      <c r="A92" s="27"/>
      <c r="B92" s="28"/>
      <c r="C92" s="32"/>
      <c r="D92" s="32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</row>
    <row r="93" spans="1:21" x14ac:dyDescent="0.2">
      <c r="A93" s="27"/>
      <c r="B93" s="28"/>
      <c r="C93" s="32"/>
      <c r="D93" s="32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</row>
    <row r="94" spans="1:21" x14ac:dyDescent="0.2">
      <c r="A94" s="27"/>
      <c r="B94" s="28"/>
      <c r="C94" s="32"/>
      <c r="D94" s="32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</row>
    <row r="95" spans="1:21" x14ac:dyDescent="0.2">
      <c r="A95" s="27"/>
      <c r="B95" s="28"/>
      <c r="C95" s="32"/>
      <c r="D95" s="32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</row>
    <row r="96" spans="1:21" x14ac:dyDescent="0.2">
      <c r="A96" s="27"/>
      <c r="B96" s="28"/>
      <c r="C96" s="32"/>
      <c r="D96" s="32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</row>
    <row r="97" spans="1:21" x14ac:dyDescent="0.2">
      <c r="A97" s="27"/>
      <c r="B97" s="28"/>
      <c r="C97" s="32"/>
      <c r="D97" s="32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</row>
    <row r="98" spans="1:21" x14ac:dyDescent="0.2">
      <c r="A98" s="27"/>
      <c r="B98" s="28"/>
      <c r="C98" s="32"/>
      <c r="D98" s="32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</row>
    <row r="99" spans="1:21" x14ac:dyDescent="0.2">
      <c r="A99" s="27"/>
      <c r="B99" s="28"/>
      <c r="C99" s="32"/>
      <c r="D99" s="32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</row>
    <row r="100" spans="1:21" x14ac:dyDescent="0.2">
      <c r="A100" s="27"/>
      <c r="B100" s="28"/>
      <c r="C100" s="32"/>
      <c r="D100" s="32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</row>
    <row r="101" spans="1:21" x14ac:dyDescent="0.2">
      <c r="A101" s="27"/>
      <c r="B101" s="28"/>
      <c r="C101" s="32"/>
      <c r="D101" s="32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</row>
    <row r="102" spans="1:21" x14ac:dyDescent="0.2">
      <c r="A102" s="27"/>
      <c r="B102" s="28"/>
      <c r="C102" s="32"/>
      <c r="D102" s="32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</row>
    <row r="103" spans="1:21" x14ac:dyDescent="0.2">
      <c r="A103" s="27"/>
      <c r="B103" s="28"/>
      <c r="C103" s="32"/>
      <c r="D103" s="32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</row>
    <row r="104" spans="1:21" x14ac:dyDescent="0.2">
      <c r="A104" s="27"/>
      <c r="B104" s="28"/>
      <c r="C104" s="32"/>
      <c r="D104" s="32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</row>
    <row r="105" spans="1:21" x14ac:dyDescent="0.2">
      <c r="A105" s="27"/>
      <c r="B105" s="28"/>
      <c r="C105" s="32"/>
      <c r="D105" s="32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</row>
    <row r="106" spans="1:21" x14ac:dyDescent="0.2">
      <c r="A106" s="27"/>
      <c r="B106" s="28"/>
      <c r="C106" s="32"/>
      <c r="D106" s="32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</row>
    <row r="107" spans="1:21" x14ac:dyDescent="0.2">
      <c r="A107" s="27"/>
      <c r="B107" s="28"/>
      <c r="C107" s="32"/>
      <c r="D107" s="32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</row>
    <row r="108" spans="1:21" x14ac:dyDescent="0.2">
      <c r="A108" s="27"/>
      <c r="B108" s="28"/>
      <c r="C108" s="32"/>
      <c r="D108" s="32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</row>
    <row r="109" spans="1:21" x14ac:dyDescent="0.2">
      <c r="A109" s="27"/>
      <c r="B109" s="28"/>
      <c r="C109" s="32"/>
      <c r="D109" s="32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</row>
    <row r="110" spans="1:21" x14ac:dyDescent="0.2">
      <c r="A110" s="27"/>
      <c r="B110" s="28"/>
      <c r="C110" s="32"/>
      <c r="D110" s="32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</row>
    <row r="111" spans="1:21" x14ac:dyDescent="0.2">
      <c r="A111" s="27"/>
      <c r="B111" s="28"/>
      <c r="C111" s="32"/>
      <c r="D111" s="32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</row>
    <row r="112" spans="1:21" x14ac:dyDescent="0.2">
      <c r="A112" s="27"/>
      <c r="B112" s="28"/>
      <c r="C112" s="32"/>
      <c r="D112" s="32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</row>
    <row r="113" spans="1:21" x14ac:dyDescent="0.2">
      <c r="A113" s="27"/>
      <c r="B113" s="28"/>
      <c r="C113" s="32"/>
      <c r="D113" s="32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</row>
    <row r="114" spans="1:21" x14ac:dyDescent="0.2">
      <c r="A114" s="27"/>
      <c r="B114" s="28"/>
      <c r="C114" s="32"/>
      <c r="D114" s="32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</row>
    <row r="115" spans="1:21" x14ac:dyDescent="0.2">
      <c r="A115" s="27"/>
      <c r="B115" s="28"/>
      <c r="C115" s="32"/>
      <c r="D115" s="32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</row>
    <row r="116" spans="1:21" x14ac:dyDescent="0.2">
      <c r="A116" s="27"/>
      <c r="B116" s="28"/>
      <c r="C116" s="32"/>
      <c r="D116" s="32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</row>
    <row r="117" spans="1:21" x14ac:dyDescent="0.2">
      <c r="A117" s="27"/>
      <c r="B117" s="28"/>
      <c r="C117" s="32"/>
      <c r="D117" s="32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</row>
    <row r="118" spans="1:21" x14ac:dyDescent="0.2">
      <c r="A118" s="27"/>
      <c r="B118" s="28"/>
      <c r="C118" s="32"/>
      <c r="D118" s="32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</row>
    <row r="119" spans="1:21" x14ac:dyDescent="0.2">
      <c r="A119" s="27"/>
      <c r="B119" s="28"/>
      <c r="C119" s="32"/>
      <c r="D119" s="32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</row>
    <row r="120" spans="1:21" x14ac:dyDescent="0.2">
      <c r="A120" s="27"/>
      <c r="B120" s="28"/>
      <c r="C120" s="32"/>
      <c r="D120" s="32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</row>
    <row r="121" spans="1:21" x14ac:dyDescent="0.2">
      <c r="A121" s="27"/>
      <c r="B121" s="28"/>
      <c r="C121" s="32"/>
      <c r="D121" s="32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</row>
    <row r="122" spans="1:21" x14ac:dyDescent="0.2">
      <c r="A122" s="27"/>
      <c r="B122" s="28"/>
      <c r="C122" s="32"/>
      <c r="D122" s="32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</row>
    <row r="123" spans="1:21" x14ac:dyDescent="0.2">
      <c r="A123" s="27"/>
      <c r="B123" s="28"/>
      <c r="C123" s="32"/>
      <c r="D123" s="32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</row>
    <row r="124" spans="1:21" x14ac:dyDescent="0.2">
      <c r="A124" s="27"/>
      <c r="B124" s="28"/>
      <c r="C124" s="32"/>
      <c r="D124" s="32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</row>
    <row r="125" spans="1:21" x14ac:dyDescent="0.2">
      <c r="A125" s="27"/>
      <c r="B125" s="28"/>
      <c r="C125" s="32"/>
      <c r="D125" s="32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</row>
    <row r="126" spans="1:21" x14ac:dyDescent="0.2">
      <c r="A126" s="27"/>
      <c r="B126" s="28"/>
      <c r="C126" s="32"/>
      <c r="D126" s="32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</row>
    <row r="127" spans="1:21" x14ac:dyDescent="0.2">
      <c r="A127" s="27"/>
      <c r="B127" s="28"/>
      <c r="C127" s="32"/>
      <c r="D127" s="32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</row>
    <row r="128" spans="1:21" x14ac:dyDescent="0.2">
      <c r="A128" s="27"/>
      <c r="B128" s="28"/>
      <c r="C128" s="32"/>
      <c r="D128" s="32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</row>
    <row r="129" spans="1:21" x14ac:dyDescent="0.2">
      <c r="A129" s="27"/>
      <c r="B129" s="28"/>
      <c r="C129" s="32"/>
      <c r="D129" s="32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</row>
    <row r="130" spans="1:21" x14ac:dyDescent="0.2">
      <c r="A130" s="27"/>
      <c r="B130" s="28"/>
      <c r="C130" s="32"/>
      <c r="D130" s="32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</row>
    <row r="131" spans="1:21" x14ac:dyDescent="0.2">
      <c r="A131" s="27"/>
      <c r="B131" s="28"/>
      <c r="C131" s="32"/>
      <c r="D131" s="32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</row>
    <row r="132" spans="1:21" x14ac:dyDescent="0.2">
      <c r="A132" s="27"/>
      <c r="B132" s="28"/>
      <c r="C132" s="32"/>
      <c r="D132" s="32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</row>
    <row r="133" spans="1:21" x14ac:dyDescent="0.2">
      <c r="A133" s="27"/>
      <c r="B133" s="28"/>
      <c r="C133" s="32"/>
      <c r="D133" s="32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</row>
    <row r="134" spans="1:21" x14ac:dyDescent="0.2">
      <c r="A134" s="27"/>
      <c r="B134" s="28"/>
      <c r="C134" s="32"/>
      <c r="D134" s="32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</row>
    <row r="135" spans="1:21" x14ac:dyDescent="0.2">
      <c r="A135" s="27"/>
      <c r="B135" s="28"/>
      <c r="C135" s="32"/>
      <c r="D135" s="32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</row>
    <row r="136" spans="1:21" x14ac:dyDescent="0.2">
      <c r="A136" s="27"/>
      <c r="B136" s="28"/>
      <c r="C136" s="32"/>
      <c r="D136" s="32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</row>
    <row r="137" spans="1:21" x14ac:dyDescent="0.2">
      <c r="A137" s="27"/>
      <c r="B137" s="28"/>
      <c r="C137" s="32"/>
      <c r="D137" s="32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</row>
    <row r="138" spans="1:21" x14ac:dyDescent="0.2">
      <c r="A138" s="27"/>
      <c r="B138" s="28"/>
      <c r="C138" s="32"/>
      <c r="D138" s="32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</row>
    <row r="139" spans="1:21" x14ac:dyDescent="0.2">
      <c r="A139" s="27"/>
      <c r="B139" s="28"/>
      <c r="C139" s="32"/>
      <c r="D139" s="32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</row>
    <row r="140" spans="1:21" x14ac:dyDescent="0.2">
      <c r="A140" s="27"/>
      <c r="B140" s="28"/>
      <c r="C140" s="32"/>
      <c r="D140" s="32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</row>
    <row r="141" spans="1:21" x14ac:dyDescent="0.2">
      <c r="A141" s="27"/>
      <c r="B141" s="28"/>
      <c r="C141" s="32"/>
      <c r="D141" s="32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</row>
    <row r="142" spans="1:21" x14ac:dyDescent="0.2">
      <c r="A142" s="27"/>
      <c r="B142" s="28"/>
      <c r="C142" s="32"/>
      <c r="D142" s="32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</row>
    <row r="143" spans="1:21" x14ac:dyDescent="0.2">
      <c r="A143" s="27"/>
      <c r="B143" s="28"/>
      <c r="C143" s="32"/>
      <c r="D143" s="32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</row>
    <row r="144" spans="1:21" x14ac:dyDescent="0.2">
      <c r="A144" s="27"/>
      <c r="B144" s="28"/>
      <c r="C144" s="32"/>
      <c r="D144" s="32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</row>
    <row r="145" spans="1:21" x14ac:dyDescent="0.2">
      <c r="A145" s="27"/>
      <c r="B145" s="28"/>
      <c r="C145" s="32"/>
      <c r="D145" s="32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</row>
    <row r="146" spans="1:21" x14ac:dyDescent="0.2">
      <c r="A146" s="27"/>
      <c r="B146" s="28"/>
      <c r="C146" s="32"/>
      <c r="D146" s="32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</row>
    <row r="147" spans="1:21" x14ac:dyDescent="0.2">
      <c r="A147" s="27"/>
      <c r="B147" s="28"/>
      <c r="C147" s="32"/>
      <c r="D147" s="32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</row>
    <row r="148" spans="1:21" x14ac:dyDescent="0.2">
      <c r="A148" s="27"/>
      <c r="B148" s="28"/>
      <c r="C148" s="32"/>
      <c r="D148" s="32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</row>
    <row r="149" spans="1:21" x14ac:dyDescent="0.2">
      <c r="A149" s="27"/>
      <c r="B149" s="28"/>
      <c r="C149" s="32"/>
      <c r="D149" s="32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</row>
    <row r="150" spans="1:21" x14ac:dyDescent="0.2">
      <c r="A150" s="27"/>
      <c r="B150" s="28"/>
      <c r="C150" s="32"/>
      <c r="D150" s="32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</row>
    <row r="151" spans="1:21" x14ac:dyDescent="0.2">
      <c r="A151" s="27"/>
      <c r="B151" s="28"/>
      <c r="C151" s="32"/>
      <c r="D151" s="32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</row>
    <row r="152" spans="1:21" x14ac:dyDescent="0.2">
      <c r="A152" s="27"/>
      <c r="B152" s="28"/>
      <c r="C152" s="32"/>
      <c r="D152" s="32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</row>
    <row r="153" spans="1:21" x14ac:dyDescent="0.2">
      <c r="A153" s="27"/>
      <c r="B153" s="28"/>
      <c r="C153" s="32"/>
      <c r="D153" s="32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</row>
    <row r="154" spans="1:21" x14ac:dyDescent="0.2">
      <c r="A154" s="27"/>
      <c r="B154" s="28"/>
      <c r="C154" s="32"/>
      <c r="D154" s="32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</row>
    <row r="155" spans="1:21" x14ac:dyDescent="0.2">
      <c r="A155" s="27"/>
      <c r="B155" s="28"/>
      <c r="C155" s="32"/>
      <c r="D155" s="32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</row>
    <row r="156" spans="1:21" x14ac:dyDescent="0.2">
      <c r="A156" s="27"/>
      <c r="B156" s="28"/>
      <c r="C156" s="32"/>
      <c r="D156" s="32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</row>
    <row r="157" spans="1:21" x14ac:dyDescent="0.2">
      <c r="A157" s="27"/>
      <c r="B157" s="28"/>
      <c r="C157" s="32"/>
      <c r="D157" s="32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</row>
    <row r="158" spans="1:21" x14ac:dyDescent="0.2">
      <c r="A158" s="27"/>
      <c r="B158" s="28"/>
      <c r="C158" s="32"/>
      <c r="D158" s="32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</row>
    <row r="159" spans="1:21" x14ac:dyDescent="0.2">
      <c r="A159" s="27"/>
      <c r="B159" s="28"/>
      <c r="C159" s="32"/>
      <c r="D159" s="32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</row>
    <row r="160" spans="1:21" x14ac:dyDescent="0.2">
      <c r="A160" s="27"/>
      <c r="B160" s="28"/>
      <c r="C160" s="32"/>
      <c r="D160" s="32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</row>
    <row r="161" spans="1:21" x14ac:dyDescent="0.2">
      <c r="A161" s="27"/>
      <c r="B161" s="28"/>
      <c r="C161" s="32"/>
      <c r="D161" s="32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</row>
    <row r="162" spans="1:21" x14ac:dyDescent="0.2">
      <c r="A162" s="27"/>
      <c r="B162" s="28"/>
      <c r="C162" s="32"/>
      <c r="D162" s="32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</row>
    <row r="163" spans="1:21" x14ac:dyDescent="0.2">
      <c r="A163" s="27"/>
      <c r="B163" s="28"/>
      <c r="C163" s="32"/>
      <c r="D163" s="32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</row>
    <row r="164" spans="1:21" x14ac:dyDescent="0.2">
      <c r="A164" s="27"/>
      <c r="B164" s="28"/>
      <c r="C164" s="32"/>
      <c r="D164" s="32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</row>
    <row r="165" spans="1:21" x14ac:dyDescent="0.2">
      <c r="A165" s="27"/>
      <c r="B165" s="28"/>
      <c r="C165" s="32"/>
      <c r="D165" s="32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</row>
    <row r="166" spans="1:21" x14ac:dyDescent="0.2">
      <c r="A166" s="27"/>
      <c r="B166" s="28"/>
      <c r="C166" s="32"/>
      <c r="D166" s="32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</row>
    <row r="167" spans="1:21" x14ac:dyDescent="0.2">
      <c r="A167" s="27"/>
      <c r="B167" s="28"/>
      <c r="C167" s="32"/>
      <c r="D167" s="32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</row>
    <row r="168" spans="1:21" x14ac:dyDescent="0.2">
      <c r="A168" s="27"/>
      <c r="B168" s="28"/>
      <c r="C168" s="32"/>
      <c r="D168" s="32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</row>
    <row r="169" spans="1:21" x14ac:dyDescent="0.2">
      <c r="A169" s="27"/>
      <c r="B169" s="28"/>
      <c r="C169" s="32"/>
      <c r="D169" s="32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</row>
    <row r="170" spans="1:21" x14ac:dyDescent="0.2">
      <c r="A170" s="27"/>
      <c r="B170" s="28"/>
      <c r="C170" s="32"/>
      <c r="D170" s="32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</row>
    <row r="171" spans="1:21" x14ac:dyDescent="0.2">
      <c r="A171" s="27"/>
      <c r="B171" s="28"/>
      <c r="C171" s="32"/>
      <c r="D171" s="32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</row>
    <row r="172" spans="1:21" x14ac:dyDescent="0.2">
      <c r="A172" s="27"/>
      <c r="B172" s="28"/>
      <c r="C172" s="32"/>
      <c r="D172" s="32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</row>
    <row r="173" spans="1:21" x14ac:dyDescent="0.2">
      <c r="A173" s="27"/>
      <c r="B173" s="28"/>
      <c r="C173" s="32"/>
      <c r="D173" s="32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</row>
    <row r="174" spans="1:21" x14ac:dyDescent="0.2">
      <c r="A174" s="27"/>
      <c r="B174" s="28"/>
      <c r="C174" s="32"/>
      <c r="D174" s="32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</row>
    <row r="175" spans="1:21" x14ac:dyDescent="0.2">
      <c r="A175" s="27"/>
      <c r="B175" s="28"/>
      <c r="C175" s="32"/>
      <c r="D175" s="32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</row>
    <row r="176" spans="1:21" x14ac:dyDescent="0.2">
      <c r="A176" s="27"/>
      <c r="B176" s="28"/>
      <c r="C176" s="32"/>
      <c r="D176" s="32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</row>
    <row r="177" spans="1:21" x14ac:dyDescent="0.2">
      <c r="A177" s="27"/>
      <c r="B177" s="28"/>
      <c r="C177" s="32"/>
      <c r="D177" s="32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</row>
    <row r="178" spans="1:21" x14ac:dyDescent="0.2">
      <c r="A178" s="27"/>
      <c r="B178" s="28"/>
      <c r="C178" s="32"/>
      <c r="D178" s="32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</row>
    <row r="179" spans="1:21" x14ac:dyDescent="0.2">
      <c r="A179" s="27"/>
      <c r="B179" s="28"/>
      <c r="C179" s="32"/>
      <c r="D179" s="32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</row>
    <row r="180" spans="1:21" x14ac:dyDescent="0.2">
      <c r="A180" s="27"/>
      <c r="B180" s="28"/>
      <c r="C180" s="32"/>
      <c r="D180" s="32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</row>
    <row r="181" spans="1:21" x14ac:dyDescent="0.2">
      <c r="A181" s="27"/>
      <c r="B181" s="28"/>
      <c r="C181" s="32"/>
      <c r="D181" s="32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</row>
    <row r="182" spans="1:21" x14ac:dyDescent="0.2">
      <c r="A182" s="27"/>
      <c r="B182" s="28"/>
      <c r="C182" s="32"/>
      <c r="D182" s="32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</row>
    <row r="183" spans="1:21" x14ac:dyDescent="0.2">
      <c r="A183" s="27"/>
      <c r="B183" s="28"/>
      <c r="C183" s="32"/>
      <c r="D183" s="32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</row>
    <row r="184" spans="1:21" x14ac:dyDescent="0.2">
      <c r="A184" s="27"/>
      <c r="B184" s="28"/>
      <c r="C184" s="32"/>
      <c r="D184" s="32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</row>
    <row r="185" spans="1:21" x14ac:dyDescent="0.2">
      <c r="A185" s="27"/>
      <c r="B185" s="28"/>
      <c r="C185" s="32"/>
      <c r="D185" s="32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</row>
    <row r="186" spans="1:21" x14ac:dyDescent="0.2">
      <c r="A186" s="27"/>
      <c r="B186" s="28"/>
      <c r="C186" s="32"/>
      <c r="D186" s="32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</row>
    <row r="187" spans="1:21" x14ac:dyDescent="0.2">
      <c r="A187" s="27"/>
      <c r="B187" s="28"/>
      <c r="C187" s="32"/>
      <c r="D187" s="32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</row>
    <row r="188" spans="1:21" x14ac:dyDescent="0.2">
      <c r="A188" s="27"/>
      <c r="B188" s="28"/>
      <c r="C188" s="32"/>
      <c r="D188" s="32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</row>
    <row r="189" spans="1:21" x14ac:dyDescent="0.2">
      <c r="A189" s="27"/>
      <c r="B189" s="28"/>
      <c r="C189" s="32"/>
      <c r="D189" s="32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</row>
    <row r="190" spans="1:21" x14ac:dyDescent="0.2">
      <c r="A190" s="27"/>
      <c r="B190" s="28"/>
      <c r="C190" s="32"/>
      <c r="D190" s="32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</row>
    <row r="191" spans="1:21" x14ac:dyDescent="0.2">
      <c r="A191" s="27"/>
      <c r="B191" s="28"/>
      <c r="C191" s="32"/>
      <c r="D191" s="32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</row>
    <row r="192" spans="1:21" x14ac:dyDescent="0.2">
      <c r="A192" s="27"/>
      <c r="B192" s="28"/>
      <c r="C192" s="32"/>
      <c r="D192" s="32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</row>
    <row r="193" spans="1:21" x14ac:dyDescent="0.2">
      <c r="A193" s="27"/>
      <c r="B193" s="28"/>
      <c r="C193" s="32"/>
      <c r="D193" s="32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</row>
    <row r="194" spans="1:21" x14ac:dyDescent="0.2">
      <c r="A194" s="27"/>
      <c r="B194" s="28"/>
      <c r="C194" s="32"/>
      <c r="D194" s="32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</row>
    <row r="195" spans="1:21" x14ac:dyDescent="0.2">
      <c r="A195" s="27"/>
      <c r="B195" s="28"/>
      <c r="C195" s="32"/>
      <c r="D195" s="32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</row>
    <row r="196" spans="1:21" x14ac:dyDescent="0.2">
      <c r="A196" s="27"/>
      <c r="B196" s="28"/>
      <c r="C196" s="32"/>
      <c r="D196" s="32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</row>
    <row r="197" spans="1:21" x14ac:dyDescent="0.2">
      <c r="A197" s="27"/>
      <c r="B197" s="28"/>
      <c r="C197" s="32"/>
      <c r="D197" s="32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</row>
    <row r="198" spans="1:21" x14ac:dyDescent="0.2">
      <c r="A198" s="27"/>
      <c r="B198" s="28"/>
      <c r="C198" s="32"/>
      <c r="D198" s="32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</row>
    <row r="199" spans="1:21" x14ac:dyDescent="0.2">
      <c r="A199" s="27"/>
      <c r="B199" s="28"/>
      <c r="C199" s="32"/>
      <c r="D199" s="32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</row>
    <row r="200" spans="1:21" x14ac:dyDescent="0.2">
      <c r="A200" s="27"/>
      <c r="B200" s="28"/>
      <c r="C200" s="32"/>
      <c r="D200" s="32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</row>
    <row r="201" spans="1:21" x14ac:dyDescent="0.2">
      <c r="A201" s="27"/>
      <c r="B201" s="28"/>
      <c r="C201" s="32"/>
      <c r="D201" s="32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</row>
    <row r="202" spans="1:21" x14ac:dyDescent="0.2">
      <c r="A202" s="27"/>
      <c r="B202" s="28"/>
      <c r="C202" s="32"/>
      <c r="D202" s="32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</row>
    <row r="203" spans="1:21" x14ac:dyDescent="0.2">
      <c r="A203" s="27"/>
      <c r="B203" s="28"/>
      <c r="C203" s="32"/>
      <c r="D203" s="32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</row>
    <row r="204" spans="1:21" x14ac:dyDescent="0.2">
      <c r="A204" s="27"/>
      <c r="B204" s="28"/>
      <c r="C204" s="32"/>
      <c r="D204" s="32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</row>
    <row r="205" spans="1:21" x14ac:dyDescent="0.2">
      <c r="A205" s="27"/>
      <c r="B205" s="28"/>
      <c r="C205" s="32"/>
      <c r="D205" s="32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</row>
    <row r="206" spans="1:21" x14ac:dyDescent="0.2">
      <c r="A206" s="27"/>
      <c r="B206" s="28"/>
      <c r="C206" s="32"/>
      <c r="D206" s="32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</row>
    <row r="207" spans="1:21" x14ac:dyDescent="0.2">
      <c r="A207" s="27"/>
      <c r="B207" s="28"/>
      <c r="C207" s="32"/>
      <c r="D207" s="32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</row>
    <row r="208" spans="1:21" x14ac:dyDescent="0.2">
      <c r="A208" s="27"/>
      <c r="B208" s="28"/>
      <c r="C208" s="32"/>
      <c r="D208" s="32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</row>
    <row r="209" spans="1:21" x14ac:dyDescent="0.2">
      <c r="A209" s="27"/>
      <c r="B209" s="28"/>
      <c r="C209" s="32"/>
      <c r="D209" s="32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</row>
    <row r="210" spans="1:21" x14ac:dyDescent="0.2">
      <c r="A210" s="27"/>
      <c r="B210" s="28"/>
      <c r="C210" s="32"/>
      <c r="D210" s="32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</row>
    <row r="211" spans="1:21" x14ac:dyDescent="0.2">
      <c r="A211" s="27"/>
      <c r="B211" s="28"/>
      <c r="C211" s="32"/>
      <c r="D211" s="32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</row>
    <row r="212" spans="1:21" x14ac:dyDescent="0.2">
      <c r="A212" s="27"/>
      <c r="B212" s="28"/>
      <c r="C212" s="32"/>
      <c r="D212" s="32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</row>
    <row r="213" spans="1:21" x14ac:dyDescent="0.2">
      <c r="A213" s="27"/>
      <c r="B213" s="28"/>
      <c r="C213" s="32"/>
      <c r="D213" s="32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</row>
    <row r="214" spans="1:21" x14ac:dyDescent="0.2">
      <c r="A214" s="27"/>
      <c r="B214" s="28"/>
      <c r="C214" s="32"/>
      <c r="D214" s="32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</row>
    <row r="215" spans="1:21" x14ac:dyDescent="0.2">
      <c r="A215" s="27"/>
      <c r="B215" s="28"/>
      <c r="C215" s="32"/>
      <c r="D215" s="32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</row>
    <row r="216" spans="1:21" x14ac:dyDescent="0.2">
      <c r="C216" s="34"/>
      <c r="D216" s="34"/>
    </row>
    <row r="217" spans="1:21" x14ac:dyDescent="0.2">
      <c r="C217" s="34"/>
      <c r="D217" s="34"/>
    </row>
    <row r="218" spans="1:21" x14ac:dyDescent="0.2">
      <c r="C218" s="34"/>
      <c r="D218" s="34"/>
    </row>
    <row r="219" spans="1:21" x14ac:dyDescent="0.2">
      <c r="C219" s="34"/>
      <c r="D219" s="34"/>
    </row>
    <row r="220" spans="1:21" x14ac:dyDescent="0.2">
      <c r="C220" s="34"/>
      <c r="D220" s="34"/>
    </row>
    <row r="221" spans="1:21" x14ac:dyDescent="0.2">
      <c r="C221" s="34"/>
      <c r="D221" s="34"/>
    </row>
    <row r="222" spans="1:21" x14ac:dyDescent="0.2">
      <c r="C222" s="34"/>
      <c r="D222" s="34"/>
    </row>
    <row r="223" spans="1:21" x14ac:dyDescent="0.2">
      <c r="C223" s="34"/>
      <c r="D223" s="34"/>
    </row>
    <row r="224" spans="1:21" x14ac:dyDescent="0.2">
      <c r="C224" s="34"/>
      <c r="D224" s="34"/>
    </row>
    <row r="225" spans="3:4" x14ac:dyDescent="0.2">
      <c r="C225" s="34"/>
      <c r="D225" s="34"/>
    </row>
    <row r="226" spans="3:4" x14ac:dyDescent="0.2">
      <c r="C226" s="34"/>
      <c r="D226" s="34"/>
    </row>
    <row r="227" spans="3:4" x14ac:dyDescent="0.2">
      <c r="C227" s="34"/>
      <c r="D227" s="34"/>
    </row>
    <row r="228" spans="3:4" x14ac:dyDescent="0.2">
      <c r="C228" s="34"/>
      <c r="D228" s="34"/>
    </row>
    <row r="229" spans="3:4" x14ac:dyDescent="0.2">
      <c r="C229" s="34"/>
      <c r="D229" s="34"/>
    </row>
    <row r="230" spans="3:4" x14ac:dyDescent="0.2">
      <c r="C230" s="34"/>
      <c r="D230" s="34"/>
    </row>
    <row r="231" spans="3:4" x14ac:dyDescent="0.2">
      <c r="C231" s="34"/>
      <c r="D231" s="34"/>
    </row>
    <row r="232" spans="3:4" x14ac:dyDescent="0.2">
      <c r="C232" s="34"/>
      <c r="D232" s="34"/>
    </row>
    <row r="233" spans="3:4" x14ac:dyDescent="0.2">
      <c r="C233" s="34"/>
      <c r="D233" s="34"/>
    </row>
    <row r="234" spans="3:4" x14ac:dyDescent="0.2">
      <c r="C234" s="34"/>
      <c r="D234" s="34"/>
    </row>
    <row r="235" spans="3:4" x14ac:dyDescent="0.2">
      <c r="C235" s="34"/>
      <c r="D235" s="34"/>
    </row>
    <row r="236" spans="3:4" x14ac:dyDescent="0.2">
      <c r="C236" s="34"/>
      <c r="D236" s="34"/>
    </row>
    <row r="237" spans="3:4" x14ac:dyDescent="0.2">
      <c r="C237" s="34"/>
      <c r="D237" s="34"/>
    </row>
    <row r="238" spans="3:4" x14ac:dyDescent="0.2">
      <c r="C238" s="34"/>
      <c r="D238" s="34"/>
    </row>
    <row r="239" spans="3:4" x14ac:dyDescent="0.2">
      <c r="C239" s="34"/>
      <c r="D239" s="34"/>
    </row>
    <row r="240" spans="3:4" x14ac:dyDescent="0.2">
      <c r="C240" s="34"/>
      <c r="D240" s="34"/>
    </row>
    <row r="241" spans="3:4" x14ac:dyDescent="0.2">
      <c r="C241" s="34"/>
      <c r="D241" s="34"/>
    </row>
    <row r="242" spans="3:4" x14ac:dyDescent="0.2">
      <c r="C242" s="34"/>
      <c r="D242" s="34"/>
    </row>
    <row r="243" spans="3:4" x14ac:dyDescent="0.2">
      <c r="C243" s="34"/>
      <c r="D243" s="34"/>
    </row>
    <row r="244" spans="3:4" x14ac:dyDescent="0.2">
      <c r="C244" s="34"/>
      <c r="D244" s="34"/>
    </row>
    <row r="245" spans="3:4" x14ac:dyDescent="0.2">
      <c r="C245" s="34"/>
      <c r="D245" s="34"/>
    </row>
    <row r="246" spans="3:4" x14ac:dyDescent="0.2">
      <c r="C246" s="34"/>
      <c r="D246" s="34"/>
    </row>
    <row r="247" spans="3:4" x14ac:dyDescent="0.2">
      <c r="C247" s="34"/>
      <c r="D247" s="34"/>
    </row>
    <row r="248" spans="3:4" x14ac:dyDescent="0.2">
      <c r="C248" s="34"/>
      <c r="D248" s="34"/>
    </row>
    <row r="249" spans="3:4" x14ac:dyDescent="0.2">
      <c r="C249" s="34"/>
      <c r="D249" s="34"/>
    </row>
    <row r="250" spans="3:4" x14ac:dyDescent="0.2">
      <c r="C250" s="34"/>
      <c r="D250" s="34"/>
    </row>
    <row r="251" spans="3:4" x14ac:dyDescent="0.2">
      <c r="C251" s="34"/>
      <c r="D251" s="34"/>
    </row>
    <row r="252" spans="3:4" x14ac:dyDescent="0.2">
      <c r="C252" s="34"/>
      <c r="D252" s="34"/>
    </row>
    <row r="253" spans="3:4" x14ac:dyDescent="0.2">
      <c r="C253" s="34"/>
      <c r="D253" s="34"/>
    </row>
    <row r="254" spans="3:4" x14ac:dyDescent="0.2">
      <c r="C254" s="34"/>
      <c r="D254" s="34"/>
    </row>
    <row r="255" spans="3:4" x14ac:dyDescent="0.2">
      <c r="C255" s="34"/>
      <c r="D255" s="34"/>
    </row>
    <row r="256" spans="3:4" x14ac:dyDescent="0.2">
      <c r="C256" s="34"/>
      <c r="D256" s="34"/>
    </row>
    <row r="257" spans="3:4" x14ac:dyDescent="0.2">
      <c r="C257" s="34"/>
      <c r="D257" s="34"/>
    </row>
    <row r="258" spans="3:4" x14ac:dyDescent="0.2">
      <c r="C258" s="34"/>
      <c r="D258" s="34"/>
    </row>
    <row r="259" spans="3:4" x14ac:dyDescent="0.2">
      <c r="C259" s="34"/>
      <c r="D259" s="34"/>
    </row>
    <row r="260" spans="3:4" x14ac:dyDescent="0.2">
      <c r="C260" s="34"/>
      <c r="D260" s="34"/>
    </row>
    <row r="261" spans="3:4" x14ac:dyDescent="0.2">
      <c r="C261" s="34"/>
      <c r="D261" s="34"/>
    </row>
    <row r="262" spans="3:4" x14ac:dyDescent="0.2">
      <c r="C262" s="34"/>
      <c r="D262" s="34"/>
    </row>
    <row r="263" spans="3:4" x14ac:dyDescent="0.2">
      <c r="C263" s="34"/>
      <c r="D263" s="34"/>
    </row>
    <row r="264" spans="3:4" x14ac:dyDescent="0.2">
      <c r="C264" s="34"/>
      <c r="D264" s="34"/>
    </row>
    <row r="265" spans="3:4" x14ac:dyDescent="0.2">
      <c r="C265" s="34"/>
      <c r="D265" s="34"/>
    </row>
    <row r="266" spans="3:4" x14ac:dyDescent="0.2">
      <c r="C266" s="34"/>
      <c r="D266" s="34"/>
    </row>
    <row r="267" spans="3:4" x14ac:dyDescent="0.2">
      <c r="C267" s="34"/>
      <c r="D267" s="34"/>
    </row>
    <row r="268" spans="3:4" x14ac:dyDescent="0.2">
      <c r="C268" s="34"/>
      <c r="D268" s="34"/>
    </row>
    <row r="269" spans="3:4" x14ac:dyDescent="0.2">
      <c r="C269" s="34"/>
      <c r="D269" s="34"/>
    </row>
  </sheetData>
  <phoneticPr fontId="8" type="noConversion"/>
  <hyperlinks>
    <hyperlink ref="H2542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72"/>
  <sheetViews>
    <sheetView topLeftCell="A31" workbookViewId="0">
      <selection activeCell="A41" sqref="A41:D71"/>
    </sheetView>
  </sheetViews>
  <sheetFormatPr defaultRowHeight="12.75" x14ac:dyDescent="0.2"/>
  <cols>
    <col min="1" max="1" width="19.7109375" style="34" customWidth="1"/>
    <col min="2" max="2" width="4.42578125" style="10" customWidth="1"/>
    <col min="3" max="3" width="12.7109375" style="34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34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50" t="s">
        <v>63</v>
      </c>
      <c r="I1" s="51" t="s">
        <v>64</v>
      </c>
      <c r="J1" s="52" t="s">
        <v>65</v>
      </c>
    </row>
    <row r="2" spans="1:16" x14ac:dyDescent="0.2">
      <c r="I2" s="53" t="s">
        <v>66</v>
      </c>
      <c r="J2" s="54" t="s">
        <v>67</v>
      </c>
    </row>
    <row r="3" spans="1:16" x14ac:dyDescent="0.2">
      <c r="A3" s="55" t="s">
        <v>68</v>
      </c>
      <c r="I3" s="53" t="s">
        <v>69</v>
      </c>
      <c r="J3" s="54" t="s">
        <v>70</v>
      </c>
    </row>
    <row r="4" spans="1:16" x14ac:dyDescent="0.2">
      <c r="I4" s="53" t="s">
        <v>71</v>
      </c>
      <c r="J4" s="54" t="s">
        <v>70</v>
      </c>
    </row>
    <row r="5" spans="1:16" ht="13.5" thickBot="1" x14ac:dyDescent="0.25">
      <c r="I5" s="56" t="s">
        <v>72</v>
      </c>
      <c r="J5" s="57" t="s">
        <v>73</v>
      </c>
    </row>
    <row r="10" spans="1:16" ht="13.5" thickBot="1" x14ac:dyDescent="0.25"/>
    <row r="11" spans="1:16" ht="12.75" customHeight="1" thickBot="1" x14ac:dyDescent="0.25">
      <c r="A11" s="34" t="str">
        <f t="shared" ref="A11:A42" si="0">P11</f>
        <v> BBS 50 </v>
      </c>
      <c r="B11" s="4" t="str">
        <f t="shared" ref="B11:B42" si="1">IF(H11=INT(H11),"I","II")</f>
        <v>I</v>
      </c>
      <c r="C11" s="34">
        <f t="shared" ref="C11:C42" si="2">1*G11</f>
        <v>44486.37</v>
      </c>
      <c r="D11" s="10" t="str">
        <f t="shared" ref="D11:D42" si="3">VLOOKUP(F11,I$1:J$5,2,FALSE)</f>
        <v>vis</v>
      </c>
      <c r="E11" s="58">
        <f>VLOOKUP(C11,Active!C$21:E$973,3,FALSE)</f>
        <v>-7.9831254787286863</v>
      </c>
      <c r="F11" s="4" t="s">
        <v>72</v>
      </c>
      <c r="G11" s="10" t="str">
        <f t="shared" ref="G11:G42" si="4">MID(I11,3,LEN(I11)-3)</f>
        <v>44486.370</v>
      </c>
      <c r="H11" s="34">
        <f t="shared" ref="H11:H42" si="5">1*K11</f>
        <v>-8</v>
      </c>
      <c r="I11" s="59" t="s">
        <v>148</v>
      </c>
      <c r="J11" s="60" t="s">
        <v>149</v>
      </c>
      <c r="K11" s="59">
        <v>-8</v>
      </c>
      <c r="L11" s="59" t="s">
        <v>150</v>
      </c>
      <c r="M11" s="60" t="s">
        <v>132</v>
      </c>
      <c r="N11" s="60"/>
      <c r="O11" s="61" t="s">
        <v>151</v>
      </c>
      <c r="P11" s="61" t="s">
        <v>152</v>
      </c>
    </row>
    <row r="12" spans="1:16" ht="12.75" customHeight="1" thickBot="1" x14ac:dyDescent="0.25">
      <c r="A12" s="34" t="str">
        <f t="shared" si="0"/>
        <v> BBS 50 </v>
      </c>
      <c r="B12" s="4" t="str">
        <f t="shared" si="1"/>
        <v>I</v>
      </c>
      <c r="C12" s="34">
        <f t="shared" si="2"/>
        <v>44489.372000000003</v>
      </c>
      <c r="D12" s="10" t="str">
        <f t="shared" si="3"/>
        <v>vis</v>
      </c>
      <c r="E12" s="58">
        <f>VLOOKUP(C12,Active!C$21:E$973,3,FALSE)</f>
        <v>-1.9857924739359796</v>
      </c>
      <c r="F12" s="4" t="s">
        <v>72</v>
      </c>
      <c r="G12" s="10" t="str">
        <f t="shared" si="4"/>
        <v>44489.372</v>
      </c>
      <c r="H12" s="34">
        <f t="shared" si="5"/>
        <v>-2</v>
      </c>
      <c r="I12" s="59" t="s">
        <v>153</v>
      </c>
      <c r="J12" s="60" t="s">
        <v>154</v>
      </c>
      <c r="K12" s="59">
        <v>-2</v>
      </c>
      <c r="L12" s="59" t="s">
        <v>155</v>
      </c>
      <c r="M12" s="60" t="s">
        <v>132</v>
      </c>
      <c r="N12" s="60"/>
      <c r="O12" s="61" t="s">
        <v>151</v>
      </c>
      <c r="P12" s="61" t="s">
        <v>152</v>
      </c>
    </row>
    <row r="13" spans="1:16" ht="12.75" customHeight="1" thickBot="1" x14ac:dyDescent="0.25">
      <c r="A13" s="34" t="str">
        <f t="shared" si="0"/>
        <v> BBS 50 </v>
      </c>
      <c r="B13" s="4" t="str">
        <f t="shared" si="1"/>
        <v>I</v>
      </c>
      <c r="C13" s="34">
        <f t="shared" si="2"/>
        <v>44490.366000000002</v>
      </c>
      <c r="D13" s="10" t="str">
        <f t="shared" si="3"/>
        <v>vis</v>
      </c>
      <c r="E13" s="58">
        <f>VLOOKUP(C13,Active!C$21:E$973,3,FALSE)</f>
        <v>0</v>
      </c>
      <c r="F13" s="4" t="s">
        <v>72</v>
      </c>
      <c r="G13" s="10" t="str">
        <f t="shared" si="4"/>
        <v>44490.366</v>
      </c>
      <c r="H13" s="34">
        <f t="shared" si="5"/>
        <v>0</v>
      </c>
      <c r="I13" s="59" t="s">
        <v>156</v>
      </c>
      <c r="J13" s="60" t="s">
        <v>157</v>
      </c>
      <c r="K13" s="59">
        <v>0</v>
      </c>
      <c r="L13" s="59" t="s">
        <v>158</v>
      </c>
      <c r="M13" s="60" t="s">
        <v>132</v>
      </c>
      <c r="N13" s="60"/>
      <c r="O13" s="61" t="s">
        <v>151</v>
      </c>
      <c r="P13" s="61" t="s">
        <v>152</v>
      </c>
    </row>
    <row r="14" spans="1:16" ht="12.75" customHeight="1" thickBot="1" x14ac:dyDescent="0.25">
      <c r="A14" s="34" t="str">
        <f t="shared" si="0"/>
        <v> BBS 50 </v>
      </c>
      <c r="B14" s="4" t="str">
        <f t="shared" si="1"/>
        <v>I</v>
      </c>
      <c r="C14" s="34">
        <f t="shared" si="2"/>
        <v>44498.364000000001</v>
      </c>
      <c r="D14" s="10" t="str">
        <f t="shared" si="3"/>
        <v>vis</v>
      </c>
      <c r="E14" s="58">
        <f>VLOOKUP(C14,Active!C$21:E$973,3,FALSE)</f>
        <v>15.978237632352803</v>
      </c>
      <c r="F14" s="4" t="s">
        <v>72</v>
      </c>
      <c r="G14" s="10" t="str">
        <f t="shared" si="4"/>
        <v>44498.364</v>
      </c>
      <c r="H14" s="34">
        <f t="shared" si="5"/>
        <v>16</v>
      </c>
      <c r="I14" s="59" t="s">
        <v>159</v>
      </c>
      <c r="J14" s="60" t="s">
        <v>160</v>
      </c>
      <c r="K14" s="59">
        <v>16</v>
      </c>
      <c r="L14" s="59" t="s">
        <v>161</v>
      </c>
      <c r="M14" s="60" t="s">
        <v>132</v>
      </c>
      <c r="N14" s="60"/>
      <c r="O14" s="61" t="s">
        <v>151</v>
      </c>
      <c r="P14" s="61" t="s">
        <v>152</v>
      </c>
    </row>
    <row r="15" spans="1:16" ht="12.75" customHeight="1" thickBot="1" x14ac:dyDescent="0.25">
      <c r="A15" s="34" t="str">
        <f t="shared" si="0"/>
        <v> BBS 111 </v>
      </c>
      <c r="B15" s="4" t="str">
        <f t="shared" si="1"/>
        <v>I</v>
      </c>
      <c r="C15" s="34">
        <f t="shared" si="2"/>
        <v>50053.283000000003</v>
      </c>
      <c r="D15" s="10" t="str">
        <f t="shared" si="3"/>
        <v>vis</v>
      </c>
      <c r="E15" s="58">
        <f>VLOOKUP(C15,Active!C$21:E$973,3,FALSE)</f>
        <v>11113.479589279783</v>
      </c>
      <c r="F15" s="4" t="s">
        <v>72</v>
      </c>
      <c r="G15" s="10" t="str">
        <f t="shared" si="4"/>
        <v>50053.283</v>
      </c>
      <c r="H15" s="34">
        <f t="shared" si="5"/>
        <v>11129</v>
      </c>
      <c r="I15" s="59" t="s">
        <v>167</v>
      </c>
      <c r="J15" s="60" t="s">
        <v>168</v>
      </c>
      <c r="K15" s="59">
        <v>11129</v>
      </c>
      <c r="L15" s="59" t="s">
        <v>169</v>
      </c>
      <c r="M15" s="60" t="s">
        <v>170</v>
      </c>
      <c r="N15" s="60" t="s">
        <v>171</v>
      </c>
      <c r="O15" s="61" t="s">
        <v>151</v>
      </c>
      <c r="P15" s="61" t="s">
        <v>172</v>
      </c>
    </row>
    <row r="16" spans="1:16" ht="12.75" customHeight="1" thickBot="1" x14ac:dyDescent="0.25">
      <c r="A16" s="34" t="str">
        <f t="shared" si="0"/>
        <v>IBVS 5263 </v>
      </c>
      <c r="B16" s="4" t="str">
        <f t="shared" si="1"/>
        <v>II</v>
      </c>
      <c r="C16" s="34">
        <f t="shared" si="2"/>
        <v>51433.565999999999</v>
      </c>
      <c r="D16" s="10" t="str">
        <f t="shared" si="3"/>
        <v>vis</v>
      </c>
      <c r="E16" s="58">
        <f>VLOOKUP(C16,Active!C$21:E$973,3,FALSE)</f>
        <v>13870.98018616624</v>
      </c>
      <c r="F16" s="4" t="s">
        <v>72</v>
      </c>
      <c r="G16" s="10" t="str">
        <f t="shared" si="4"/>
        <v>51433.5660</v>
      </c>
      <c r="H16" s="34">
        <f t="shared" si="5"/>
        <v>13886.5</v>
      </c>
      <c r="I16" s="59" t="s">
        <v>181</v>
      </c>
      <c r="J16" s="60" t="s">
        <v>182</v>
      </c>
      <c r="K16" s="59">
        <v>13886.5</v>
      </c>
      <c r="L16" s="59" t="s">
        <v>183</v>
      </c>
      <c r="M16" s="60" t="s">
        <v>170</v>
      </c>
      <c r="N16" s="60" t="s">
        <v>171</v>
      </c>
      <c r="O16" s="61" t="s">
        <v>184</v>
      </c>
      <c r="P16" s="62" t="s">
        <v>185</v>
      </c>
    </row>
    <row r="17" spans="1:16" ht="12.75" customHeight="1" thickBot="1" x14ac:dyDescent="0.25">
      <c r="A17" s="34" t="str">
        <f t="shared" si="0"/>
        <v>IBVS 5287 </v>
      </c>
      <c r="B17" s="4" t="str">
        <f t="shared" si="1"/>
        <v>II</v>
      </c>
      <c r="C17" s="34">
        <f t="shared" si="2"/>
        <v>51771.443599999999</v>
      </c>
      <c r="D17" s="10" t="str">
        <f t="shared" si="3"/>
        <v>vis</v>
      </c>
      <c r="E17" s="58">
        <f>VLOOKUP(C17,Active!C$21:E$973,3,FALSE)</f>
        <v>14545.985010303439</v>
      </c>
      <c r="F17" s="4" t="s">
        <v>72</v>
      </c>
      <c r="G17" s="10" t="str">
        <f t="shared" si="4"/>
        <v>51771.4436</v>
      </c>
      <c r="H17" s="34">
        <f t="shared" si="5"/>
        <v>14561.5</v>
      </c>
      <c r="I17" s="59" t="s">
        <v>186</v>
      </c>
      <c r="J17" s="60" t="s">
        <v>187</v>
      </c>
      <c r="K17" s="59">
        <v>14561.5</v>
      </c>
      <c r="L17" s="59" t="s">
        <v>188</v>
      </c>
      <c r="M17" s="60" t="s">
        <v>170</v>
      </c>
      <c r="N17" s="60" t="s">
        <v>171</v>
      </c>
      <c r="O17" s="61" t="s">
        <v>189</v>
      </c>
      <c r="P17" s="62" t="s">
        <v>190</v>
      </c>
    </row>
    <row r="18" spans="1:16" ht="12.75" customHeight="1" thickBot="1" x14ac:dyDescent="0.25">
      <c r="A18" s="34" t="str">
        <f t="shared" si="0"/>
        <v>IBVS 5287 </v>
      </c>
      <c r="B18" s="4" t="str">
        <f t="shared" si="1"/>
        <v>II</v>
      </c>
      <c r="C18" s="34">
        <f t="shared" si="2"/>
        <v>51772.443500000001</v>
      </c>
      <c r="D18" s="10" t="str">
        <f t="shared" si="3"/>
        <v>vis</v>
      </c>
      <c r="E18" s="58">
        <f>VLOOKUP(C18,Active!C$21:E$973,3,FALSE)</f>
        <v>14547.98258967436</v>
      </c>
      <c r="F18" s="4" t="s">
        <v>72</v>
      </c>
      <c r="G18" s="10" t="str">
        <f t="shared" si="4"/>
        <v>51772.4435</v>
      </c>
      <c r="H18" s="34">
        <f t="shared" si="5"/>
        <v>14563.5</v>
      </c>
      <c r="I18" s="59" t="s">
        <v>191</v>
      </c>
      <c r="J18" s="60" t="s">
        <v>192</v>
      </c>
      <c r="K18" s="59">
        <v>14563.5</v>
      </c>
      <c r="L18" s="59" t="s">
        <v>193</v>
      </c>
      <c r="M18" s="60" t="s">
        <v>170</v>
      </c>
      <c r="N18" s="60" t="s">
        <v>171</v>
      </c>
      <c r="O18" s="61" t="s">
        <v>189</v>
      </c>
      <c r="P18" s="62" t="s">
        <v>190</v>
      </c>
    </row>
    <row r="19" spans="1:16" ht="12.75" customHeight="1" thickBot="1" x14ac:dyDescent="0.25">
      <c r="A19" s="34" t="str">
        <f t="shared" si="0"/>
        <v>BAVM 172 </v>
      </c>
      <c r="B19" s="4" t="str">
        <f t="shared" si="1"/>
        <v>II</v>
      </c>
      <c r="C19" s="34">
        <f t="shared" si="2"/>
        <v>51834.513099999996</v>
      </c>
      <c r="D19" s="10" t="str">
        <f t="shared" si="3"/>
        <v>vis</v>
      </c>
      <c r="E19" s="58">
        <f>VLOOKUP(C19,Active!C$21:E$973,3,FALSE)</f>
        <v>14671.983942330657</v>
      </c>
      <c r="F19" s="4" t="s">
        <v>72</v>
      </c>
      <c r="G19" s="10" t="str">
        <f t="shared" si="4"/>
        <v>51834.5131</v>
      </c>
      <c r="H19" s="34">
        <f t="shared" si="5"/>
        <v>14687.5</v>
      </c>
      <c r="I19" s="59" t="s">
        <v>194</v>
      </c>
      <c r="J19" s="60" t="s">
        <v>195</v>
      </c>
      <c r="K19" s="59">
        <v>14687.5</v>
      </c>
      <c r="L19" s="59" t="s">
        <v>196</v>
      </c>
      <c r="M19" s="60" t="s">
        <v>170</v>
      </c>
      <c r="N19" s="60" t="s">
        <v>197</v>
      </c>
      <c r="O19" s="61" t="s">
        <v>198</v>
      </c>
      <c r="P19" s="62" t="s">
        <v>199</v>
      </c>
    </row>
    <row r="20" spans="1:16" ht="12.75" customHeight="1" thickBot="1" x14ac:dyDescent="0.25">
      <c r="A20" s="34" t="str">
        <f t="shared" si="0"/>
        <v>BAVM 172 </v>
      </c>
      <c r="B20" s="4" t="str">
        <f t="shared" si="1"/>
        <v>II</v>
      </c>
      <c r="C20" s="34">
        <f t="shared" si="2"/>
        <v>51835.513500000001</v>
      </c>
      <c r="D20" s="10" t="str">
        <f t="shared" si="3"/>
        <v>vis</v>
      </c>
      <c r="E20" s="58">
        <f>VLOOKUP(C20,Active!C$21:E$973,3,FALSE)</f>
        <v>14673.982520591157</v>
      </c>
      <c r="F20" s="4" t="s">
        <v>72</v>
      </c>
      <c r="G20" s="10" t="str">
        <f t="shared" si="4"/>
        <v>51835.5135</v>
      </c>
      <c r="H20" s="34">
        <f t="shared" si="5"/>
        <v>14689.5</v>
      </c>
      <c r="I20" s="59" t="s">
        <v>200</v>
      </c>
      <c r="J20" s="60" t="s">
        <v>201</v>
      </c>
      <c r="K20" s="59">
        <v>14689.5</v>
      </c>
      <c r="L20" s="59" t="s">
        <v>202</v>
      </c>
      <c r="M20" s="60" t="s">
        <v>170</v>
      </c>
      <c r="N20" s="60" t="s">
        <v>197</v>
      </c>
      <c r="O20" s="61" t="s">
        <v>198</v>
      </c>
      <c r="P20" s="62" t="s">
        <v>199</v>
      </c>
    </row>
    <row r="21" spans="1:16" ht="12.75" customHeight="1" thickBot="1" x14ac:dyDescent="0.25">
      <c r="A21" s="34" t="str">
        <f t="shared" si="0"/>
        <v>OEJV 0074 </v>
      </c>
      <c r="B21" s="4" t="str">
        <f t="shared" si="1"/>
        <v>II</v>
      </c>
      <c r="C21" s="34">
        <f t="shared" si="2"/>
        <v>52151.366269999999</v>
      </c>
      <c r="D21" s="10" t="str">
        <f t="shared" si="3"/>
        <v>vis</v>
      </c>
      <c r="E21" s="58">
        <f>VLOOKUP(C21,Active!C$21:E$973,3,FALSE)</f>
        <v>15304.986598597796</v>
      </c>
      <c r="F21" s="4" t="s">
        <v>72</v>
      </c>
      <c r="G21" s="10" t="str">
        <f t="shared" si="4"/>
        <v>52151.36627</v>
      </c>
      <c r="H21" s="34">
        <f t="shared" si="5"/>
        <v>15320.5</v>
      </c>
      <c r="I21" s="59" t="s">
        <v>210</v>
      </c>
      <c r="J21" s="60" t="s">
        <v>211</v>
      </c>
      <c r="K21" s="59">
        <v>15320.5</v>
      </c>
      <c r="L21" s="59" t="s">
        <v>212</v>
      </c>
      <c r="M21" s="60" t="s">
        <v>213</v>
      </c>
      <c r="N21" s="60" t="s">
        <v>197</v>
      </c>
      <c r="O21" s="61" t="s">
        <v>214</v>
      </c>
      <c r="P21" s="62" t="s">
        <v>215</v>
      </c>
    </row>
    <row r="22" spans="1:16" ht="12.75" customHeight="1" thickBot="1" x14ac:dyDescent="0.25">
      <c r="A22" s="34" t="str">
        <f t="shared" si="0"/>
        <v>IBVS 5583 </v>
      </c>
      <c r="B22" s="4" t="str">
        <f t="shared" si="1"/>
        <v>II</v>
      </c>
      <c r="C22" s="34">
        <f t="shared" si="2"/>
        <v>52274.504800000002</v>
      </c>
      <c r="D22" s="10" t="str">
        <f t="shared" si="3"/>
        <v>vis</v>
      </c>
      <c r="E22" s="58">
        <f>VLOOKUP(C22,Active!C$21:E$973,3,FALSE)</f>
        <v>15550.990186249554</v>
      </c>
      <c r="F22" s="4" t="s">
        <v>72</v>
      </c>
      <c r="G22" s="10" t="str">
        <f t="shared" si="4"/>
        <v>52274.5048</v>
      </c>
      <c r="H22" s="34">
        <f t="shared" si="5"/>
        <v>15566.5</v>
      </c>
      <c r="I22" s="59" t="s">
        <v>216</v>
      </c>
      <c r="J22" s="60" t="s">
        <v>217</v>
      </c>
      <c r="K22" s="59">
        <v>15566.5</v>
      </c>
      <c r="L22" s="59" t="s">
        <v>218</v>
      </c>
      <c r="M22" s="60" t="s">
        <v>170</v>
      </c>
      <c r="N22" s="60" t="s">
        <v>171</v>
      </c>
      <c r="O22" s="61" t="s">
        <v>189</v>
      </c>
      <c r="P22" s="62" t="s">
        <v>219</v>
      </c>
    </row>
    <row r="23" spans="1:16" ht="12.75" customHeight="1" thickBot="1" x14ac:dyDescent="0.25">
      <c r="A23" s="34" t="str">
        <f t="shared" si="0"/>
        <v>IBVS 5694 </v>
      </c>
      <c r="B23" s="4" t="str">
        <f t="shared" si="1"/>
        <v>II</v>
      </c>
      <c r="C23" s="34">
        <f t="shared" si="2"/>
        <v>52944.248299999999</v>
      </c>
      <c r="D23" s="10" t="str">
        <f t="shared" si="3"/>
        <v>vis</v>
      </c>
      <c r="E23" s="58">
        <f>VLOOKUP(C23,Active!C$21:E$973,3,FALSE)</f>
        <v>16888.989785614918</v>
      </c>
      <c r="F23" s="4" t="s">
        <v>72</v>
      </c>
      <c r="G23" s="10" t="str">
        <f t="shared" si="4"/>
        <v>52944.2483</v>
      </c>
      <c r="H23" s="34">
        <f t="shared" si="5"/>
        <v>16904.5</v>
      </c>
      <c r="I23" s="59" t="s">
        <v>220</v>
      </c>
      <c r="J23" s="60" t="s">
        <v>221</v>
      </c>
      <c r="K23" s="59">
        <v>16904.5</v>
      </c>
      <c r="L23" s="59" t="s">
        <v>222</v>
      </c>
      <c r="M23" s="60" t="s">
        <v>170</v>
      </c>
      <c r="N23" s="60" t="s">
        <v>171</v>
      </c>
      <c r="O23" s="61" t="s">
        <v>223</v>
      </c>
      <c r="P23" s="62" t="s">
        <v>224</v>
      </c>
    </row>
    <row r="24" spans="1:16" ht="12.75" customHeight="1" thickBot="1" x14ac:dyDescent="0.25">
      <c r="A24" s="34" t="str">
        <f t="shared" si="0"/>
        <v>IBVS 5694 </v>
      </c>
      <c r="B24" s="4" t="str">
        <f t="shared" si="1"/>
        <v>II</v>
      </c>
      <c r="C24" s="34">
        <f t="shared" si="2"/>
        <v>52950.254800000002</v>
      </c>
      <c r="D24" s="10" t="str">
        <f t="shared" si="3"/>
        <v>vis</v>
      </c>
      <c r="E24" s="58">
        <f>VLOOKUP(C24,Active!C$21:E$973,3,FALSE)</f>
        <v>16900.989446072381</v>
      </c>
      <c r="F24" s="4" t="s">
        <v>72</v>
      </c>
      <c r="G24" s="10" t="str">
        <f t="shared" si="4"/>
        <v>52950.2548</v>
      </c>
      <c r="H24" s="34">
        <f t="shared" si="5"/>
        <v>16916.5</v>
      </c>
      <c r="I24" s="59" t="s">
        <v>225</v>
      </c>
      <c r="J24" s="60" t="s">
        <v>226</v>
      </c>
      <c r="K24" s="59">
        <v>16916.5</v>
      </c>
      <c r="L24" s="59" t="s">
        <v>227</v>
      </c>
      <c r="M24" s="60" t="s">
        <v>170</v>
      </c>
      <c r="N24" s="60" t="s">
        <v>171</v>
      </c>
      <c r="O24" s="61" t="s">
        <v>223</v>
      </c>
      <c r="P24" s="62" t="s">
        <v>224</v>
      </c>
    </row>
    <row r="25" spans="1:16" ht="12.75" customHeight="1" thickBot="1" x14ac:dyDescent="0.25">
      <c r="A25" s="34" t="str">
        <f t="shared" si="0"/>
        <v>IBVS 5502 </v>
      </c>
      <c r="B25" s="4" t="str">
        <f t="shared" si="1"/>
        <v>II</v>
      </c>
      <c r="C25" s="34">
        <f t="shared" si="2"/>
        <v>52966.775000000001</v>
      </c>
      <c r="D25" s="10" t="str">
        <f t="shared" si="3"/>
        <v>vis</v>
      </c>
      <c r="E25" s="58">
        <f>VLOOKUP(C25,Active!C$21:E$973,3,FALSE)</f>
        <v>16933.9931571669</v>
      </c>
      <c r="F25" s="4" t="s">
        <v>72</v>
      </c>
      <c r="G25" s="10" t="str">
        <f t="shared" si="4"/>
        <v>52966.775</v>
      </c>
      <c r="H25" s="34">
        <f t="shared" si="5"/>
        <v>16949.5</v>
      </c>
      <c r="I25" s="59" t="s">
        <v>228</v>
      </c>
      <c r="J25" s="60" t="s">
        <v>229</v>
      </c>
      <c r="K25" s="59">
        <v>16949.5</v>
      </c>
      <c r="L25" s="59" t="s">
        <v>230</v>
      </c>
      <c r="M25" s="60" t="s">
        <v>170</v>
      </c>
      <c r="N25" s="60" t="s">
        <v>171</v>
      </c>
      <c r="O25" s="61" t="s">
        <v>231</v>
      </c>
      <c r="P25" s="62" t="s">
        <v>232</v>
      </c>
    </row>
    <row r="26" spans="1:16" ht="12.75" customHeight="1" thickBot="1" x14ac:dyDescent="0.25">
      <c r="A26" s="34" t="str">
        <f t="shared" si="0"/>
        <v>BAVM 173 </v>
      </c>
      <c r="B26" s="4" t="str">
        <f t="shared" si="1"/>
        <v>II</v>
      </c>
      <c r="C26" s="34">
        <f t="shared" si="2"/>
        <v>53252.592199999999</v>
      </c>
      <c r="D26" s="10" t="str">
        <f t="shared" si="3"/>
        <v>vis</v>
      </c>
      <c r="E26" s="58">
        <f>VLOOKUP(C26,Active!C$21:E$973,3,FALSE)</f>
        <v>17504.992799704276</v>
      </c>
      <c r="F26" s="4" t="s">
        <v>72</v>
      </c>
      <c r="G26" s="10" t="str">
        <f t="shared" si="4"/>
        <v>53252.5922</v>
      </c>
      <c r="H26" s="34">
        <f t="shared" si="5"/>
        <v>17520.5</v>
      </c>
      <c r="I26" s="59" t="s">
        <v>233</v>
      </c>
      <c r="J26" s="60" t="s">
        <v>234</v>
      </c>
      <c r="K26" s="59">
        <v>17520.5</v>
      </c>
      <c r="L26" s="59" t="s">
        <v>235</v>
      </c>
      <c r="M26" s="60" t="s">
        <v>170</v>
      </c>
      <c r="N26" s="60" t="s">
        <v>197</v>
      </c>
      <c r="O26" s="61" t="s">
        <v>236</v>
      </c>
      <c r="P26" s="62" t="s">
        <v>237</v>
      </c>
    </row>
    <row r="27" spans="1:16" ht="12.75" customHeight="1" thickBot="1" x14ac:dyDescent="0.25">
      <c r="A27" s="34" t="str">
        <f t="shared" si="0"/>
        <v>IBVS 5694 </v>
      </c>
      <c r="B27" s="4" t="str">
        <f t="shared" si="1"/>
        <v>II</v>
      </c>
      <c r="C27" s="34">
        <f t="shared" si="2"/>
        <v>53334.183299999997</v>
      </c>
      <c r="D27" s="10" t="str">
        <f t="shared" si="3"/>
        <v>vis</v>
      </c>
      <c r="E27" s="58">
        <f>VLOOKUP(C27,Active!C$21:E$973,3,FALSE)</f>
        <v>17667.99379801449</v>
      </c>
      <c r="F27" s="4" t="s">
        <v>72</v>
      </c>
      <c r="G27" s="10" t="str">
        <f t="shared" si="4"/>
        <v>53334.1833</v>
      </c>
      <c r="H27" s="34">
        <f t="shared" si="5"/>
        <v>17683.5</v>
      </c>
      <c r="I27" s="59" t="s">
        <v>238</v>
      </c>
      <c r="J27" s="60" t="s">
        <v>239</v>
      </c>
      <c r="K27" s="59">
        <v>17683.5</v>
      </c>
      <c r="L27" s="59" t="s">
        <v>240</v>
      </c>
      <c r="M27" s="60" t="s">
        <v>170</v>
      </c>
      <c r="N27" s="60" t="s">
        <v>171</v>
      </c>
      <c r="O27" s="61" t="s">
        <v>223</v>
      </c>
      <c r="P27" s="62" t="s">
        <v>224</v>
      </c>
    </row>
    <row r="28" spans="1:16" ht="12.75" customHeight="1" thickBot="1" x14ac:dyDescent="0.25">
      <c r="A28" s="34" t="str">
        <f t="shared" si="0"/>
        <v>IBVS 5676 </v>
      </c>
      <c r="B28" s="4" t="str">
        <f t="shared" si="1"/>
        <v>I</v>
      </c>
      <c r="C28" s="34">
        <f t="shared" si="2"/>
        <v>53335.4349</v>
      </c>
      <c r="D28" s="10" t="str">
        <f t="shared" si="3"/>
        <v>vis</v>
      </c>
      <c r="E28" s="58">
        <f>VLOOKUP(C28,Active!C$21:E$973,3,FALSE)</f>
        <v>17670.494218397173</v>
      </c>
      <c r="F28" s="4" t="s">
        <v>72</v>
      </c>
      <c r="G28" s="10" t="str">
        <f t="shared" si="4"/>
        <v>53335.4349</v>
      </c>
      <c r="H28" s="34">
        <f t="shared" si="5"/>
        <v>17686</v>
      </c>
      <c r="I28" s="59" t="s">
        <v>241</v>
      </c>
      <c r="J28" s="60" t="s">
        <v>242</v>
      </c>
      <c r="K28" s="59">
        <v>17686</v>
      </c>
      <c r="L28" s="59" t="s">
        <v>243</v>
      </c>
      <c r="M28" s="60" t="s">
        <v>170</v>
      </c>
      <c r="N28" s="60" t="s">
        <v>171</v>
      </c>
      <c r="O28" s="61" t="s">
        <v>244</v>
      </c>
      <c r="P28" s="62" t="s">
        <v>245</v>
      </c>
    </row>
    <row r="29" spans="1:16" ht="12.75" customHeight="1" thickBot="1" x14ac:dyDescent="0.25">
      <c r="A29" s="34" t="str">
        <f t="shared" si="0"/>
        <v>IBVS 5694 </v>
      </c>
      <c r="B29" s="4" t="str">
        <f t="shared" si="1"/>
        <v>II</v>
      </c>
      <c r="C29" s="34">
        <f t="shared" si="2"/>
        <v>53347.197</v>
      </c>
      <c r="D29" s="10" t="str">
        <f t="shared" si="3"/>
        <v>vis</v>
      </c>
      <c r="E29" s="58">
        <f>VLOOKUP(C29,Active!C$21:E$973,3,FALSE)</f>
        <v>17693.99229652364</v>
      </c>
      <c r="F29" s="4" t="s">
        <v>72</v>
      </c>
      <c r="G29" s="10" t="str">
        <f t="shared" si="4"/>
        <v>53347.1970</v>
      </c>
      <c r="H29" s="34">
        <f t="shared" si="5"/>
        <v>17709.5</v>
      </c>
      <c r="I29" s="59" t="s">
        <v>246</v>
      </c>
      <c r="J29" s="60" t="s">
        <v>247</v>
      </c>
      <c r="K29" s="59">
        <v>17709.5</v>
      </c>
      <c r="L29" s="59" t="s">
        <v>248</v>
      </c>
      <c r="M29" s="60" t="s">
        <v>170</v>
      </c>
      <c r="N29" s="60" t="s">
        <v>171</v>
      </c>
      <c r="O29" s="61" t="s">
        <v>223</v>
      </c>
      <c r="P29" s="62" t="s">
        <v>224</v>
      </c>
    </row>
    <row r="30" spans="1:16" ht="12.75" customHeight="1" thickBot="1" x14ac:dyDescent="0.25">
      <c r="A30" s="34" t="str">
        <f t="shared" si="0"/>
        <v>IBVS 5694 </v>
      </c>
      <c r="B30" s="4" t="str">
        <f t="shared" si="1"/>
        <v>II</v>
      </c>
      <c r="C30" s="34">
        <f t="shared" si="2"/>
        <v>53663.049899999998</v>
      </c>
      <c r="D30" s="10" t="str">
        <f t="shared" si="3"/>
        <v>vis</v>
      </c>
      <c r="E30" s="58">
        <f>VLOOKUP(C30,Active!C$21:E$973,3,FALSE)</f>
        <v>18324.996634241572</v>
      </c>
      <c r="F30" s="4" t="s">
        <v>72</v>
      </c>
      <c r="G30" s="10" t="str">
        <f t="shared" si="4"/>
        <v>53663.0499</v>
      </c>
      <c r="H30" s="34">
        <f t="shared" si="5"/>
        <v>18340.5</v>
      </c>
      <c r="I30" s="59" t="s">
        <v>249</v>
      </c>
      <c r="J30" s="60" t="s">
        <v>250</v>
      </c>
      <c r="K30" s="59">
        <v>18340.5</v>
      </c>
      <c r="L30" s="59" t="s">
        <v>251</v>
      </c>
      <c r="M30" s="60" t="s">
        <v>170</v>
      </c>
      <c r="N30" s="60" t="s">
        <v>171</v>
      </c>
      <c r="O30" s="61" t="s">
        <v>223</v>
      </c>
      <c r="P30" s="62" t="s">
        <v>224</v>
      </c>
    </row>
    <row r="31" spans="1:16" ht="12.75" customHeight="1" thickBot="1" x14ac:dyDescent="0.25">
      <c r="A31" s="34" t="str">
        <f t="shared" si="0"/>
        <v>IBVS 5694 </v>
      </c>
      <c r="B31" s="4" t="str">
        <f t="shared" si="1"/>
        <v>II</v>
      </c>
      <c r="C31" s="34">
        <f t="shared" si="2"/>
        <v>53667.054199999999</v>
      </c>
      <c r="D31" s="10" t="str">
        <f t="shared" si="3"/>
        <v>vis</v>
      </c>
      <c r="E31" s="58">
        <f>VLOOKUP(C31,Active!C$21:E$973,3,FALSE)</f>
        <v>18332.996341287238</v>
      </c>
      <c r="F31" s="4" t="s">
        <v>72</v>
      </c>
      <c r="G31" s="10" t="str">
        <f t="shared" si="4"/>
        <v>53667.0542</v>
      </c>
      <c r="H31" s="34">
        <f t="shared" si="5"/>
        <v>18348.5</v>
      </c>
      <c r="I31" s="59" t="s">
        <v>252</v>
      </c>
      <c r="J31" s="60" t="s">
        <v>253</v>
      </c>
      <c r="K31" s="59">
        <v>18348.5</v>
      </c>
      <c r="L31" s="59" t="s">
        <v>254</v>
      </c>
      <c r="M31" s="60" t="s">
        <v>170</v>
      </c>
      <c r="N31" s="60" t="s">
        <v>171</v>
      </c>
      <c r="O31" s="61" t="s">
        <v>223</v>
      </c>
      <c r="P31" s="62" t="s">
        <v>224</v>
      </c>
    </row>
    <row r="32" spans="1:16" ht="12.75" customHeight="1" thickBot="1" x14ac:dyDescent="0.25">
      <c r="A32" s="34" t="str">
        <f t="shared" si="0"/>
        <v>IBVS 5694 </v>
      </c>
      <c r="B32" s="4" t="str">
        <f t="shared" si="1"/>
        <v>II</v>
      </c>
      <c r="C32" s="34">
        <f t="shared" si="2"/>
        <v>53670.058299999997</v>
      </c>
      <c r="D32" s="10" t="str">
        <f t="shared" si="3"/>
        <v>vis</v>
      </c>
      <c r="E32" s="58">
        <f>VLOOKUP(C32,Active!C$21:E$973,3,FALSE)</f>
        <v>18338.997869628238</v>
      </c>
      <c r="F32" s="4" t="s">
        <v>72</v>
      </c>
      <c r="G32" s="10" t="str">
        <f t="shared" si="4"/>
        <v>53670.0583</v>
      </c>
      <c r="H32" s="34">
        <f t="shared" si="5"/>
        <v>18354.5</v>
      </c>
      <c r="I32" s="59" t="s">
        <v>255</v>
      </c>
      <c r="J32" s="60" t="s">
        <v>256</v>
      </c>
      <c r="K32" s="59">
        <v>18354.5</v>
      </c>
      <c r="L32" s="59" t="s">
        <v>257</v>
      </c>
      <c r="M32" s="60" t="s">
        <v>170</v>
      </c>
      <c r="N32" s="60" t="s">
        <v>171</v>
      </c>
      <c r="O32" s="61" t="s">
        <v>223</v>
      </c>
      <c r="P32" s="62" t="s">
        <v>224</v>
      </c>
    </row>
    <row r="33" spans="1:16" ht="12.75" customHeight="1" thickBot="1" x14ac:dyDescent="0.25">
      <c r="A33" s="34" t="str">
        <f t="shared" si="0"/>
        <v>BAVM 186 </v>
      </c>
      <c r="B33" s="4" t="str">
        <f t="shared" si="1"/>
        <v>I</v>
      </c>
      <c r="C33" s="34">
        <f t="shared" si="2"/>
        <v>53749.395100000002</v>
      </c>
      <c r="D33" s="10" t="str">
        <f t="shared" si="3"/>
        <v>vis</v>
      </c>
      <c r="E33" s="58">
        <f>VLOOKUP(C33,Active!C$21:E$973,3,FALSE)</f>
        <v>18497.495274403256</v>
      </c>
      <c r="F33" s="4" t="s">
        <v>72</v>
      </c>
      <c r="G33" s="10" t="str">
        <f t="shared" si="4"/>
        <v>53749.3951</v>
      </c>
      <c r="H33" s="34">
        <f t="shared" si="5"/>
        <v>18513</v>
      </c>
      <c r="I33" s="59" t="s">
        <v>258</v>
      </c>
      <c r="J33" s="60" t="s">
        <v>259</v>
      </c>
      <c r="K33" s="59">
        <v>18513</v>
      </c>
      <c r="L33" s="59" t="s">
        <v>260</v>
      </c>
      <c r="M33" s="60" t="s">
        <v>213</v>
      </c>
      <c r="N33" s="60" t="s">
        <v>261</v>
      </c>
      <c r="O33" s="61" t="s">
        <v>262</v>
      </c>
      <c r="P33" s="62" t="s">
        <v>263</v>
      </c>
    </row>
    <row r="34" spans="1:16" ht="12.75" customHeight="1" thickBot="1" x14ac:dyDescent="0.25">
      <c r="A34" s="34" t="str">
        <f t="shared" si="0"/>
        <v>OEJV 0107 </v>
      </c>
      <c r="B34" s="4" t="str">
        <f t="shared" si="1"/>
        <v>I</v>
      </c>
      <c r="C34" s="34">
        <f t="shared" si="2"/>
        <v>54753.5144</v>
      </c>
      <c r="D34" s="10" t="str">
        <f t="shared" si="3"/>
        <v>vis</v>
      </c>
      <c r="E34" s="58">
        <f>VLOOKUP(C34,Active!C$21:E$973,3,FALSE)</f>
        <v>20503.503874882445</v>
      </c>
      <c r="F34" s="4" t="s">
        <v>72</v>
      </c>
      <c r="G34" s="10" t="str">
        <f t="shared" si="4"/>
        <v>54753.5144</v>
      </c>
      <c r="H34" s="34">
        <f t="shared" si="5"/>
        <v>20519</v>
      </c>
      <c r="I34" s="59" t="s">
        <v>264</v>
      </c>
      <c r="J34" s="60" t="s">
        <v>265</v>
      </c>
      <c r="K34" s="59" t="s">
        <v>266</v>
      </c>
      <c r="L34" s="59" t="s">
        <v>267</v>
      </c>
      <c r="M34" s="60" t="s">
        <v>213</v>
      </c>
      <c r="N34" s="60" t="s">
        <v>268</v>
      </c>
      <c r="O34" s="61" t="s">
        <v>269</v>
      </c>
      <c r="P34" s="62" t="s">
        <v>270</v>
      </c>
    </row>
    <row r="35" spans="1:16" ht="12.75" customHeight="1" thickBot="1" x14ac:dyDescent="0.25">
      <c r="A35" s="34" t="str">
        <f t="shared" si="0"/>
        <v>IBVS 5920 </v>
      </c>
      <c r="B35" s="4" t="str">
        <f t="shared" si="1"/>
        <v>I</v>
      </c>
      <c r="C35" s="34">
        <f t="shared" si="2"/>
        <v>55100.905299999999</v>
      </c>
      <c r="D35" s="10" t="str">
        <f t="shared" si="3"/>
        <v>vis</v>
      </c>
      <c r="E35" s="58">
        <f>VLOOKUP(C35,Active!C$21:E$973,3,FALSE)</f>
        <v>21197.514171396218</v>
      </c>
      <c r="F35" s="4" t="s">
        <v>72</v>
      </c>
      <c r="G35" s="10" t="str">
        <f t="shared" si="4"/>
        <v>55100.9053</v>
      </c>
      <c r="H35" s="34">
        <f t="shared" si="5"/>
        <v>21213</v>
      </c>
      <c r="I35" s="59" t="s">
        <v>281</v>
      </c>
      <c r="J35" s="60" t="s">
        <v>282</v>
      </c>
      <c r="K35" s="59" t="s">
        <v>283</v>
      </c>
      <c r="L35" s="59" t="s">
        <v>284</v>
      </c>
      <c r="M35" s="60" t="s">
        <v>213</v>
      </c>
      <c r="N35" s="60" t="s">
        <v>72</v>
      </c>
      <c r="O35" s="61" t="s">
        <v>151</v>
      </c>
      <c r="P35" s="62" t="s">
        <v>285</v>
      </c>
    </row>
    <row r="36" spans="1:16" ht="12.75" customHeight="1" thickBot="1" x14ac:dyDescent="0.25">
      <c r="A36" s="34" t="str">
        <f t="shared" si="0"/>
        <v>BAVM 215 </v>
      </c>
      <c r="B36" s="4" t="str">
        <f t="shared" si="1"/>
        <v>I</v>
      </c>
      <c r="C36" s="34">
        <f t="shared" si="2"/>
        <v>55473.318399999996</v>
      </c>
      <c r="D36" s="10" t="str">
        <f t="shared" si="3"/>
        <v>vis</v>
      </c>
      <c r="E36" s="58">
        <f>VLOOKUP(C36,Active!C$21:E$973,3,FALSE)</f>
        <v>21941.513297327881</v>
      </c>
      <c r="F36" s="4" t="s">
        <v>72</v>
      </c>
      <c r="G36" s="10" t="str">
        <f t="shared" si="4"/>
        <v>55473.3184</v>
      </c>
      <c r="H36" s="34">
        <f t="shared" si="5"/>
        <v>21957</v>
      </c>
      <c r="I36" s="59" t="s">
        <v>286</v>
      </c>
      <c r="J36" s="60" t="s">
        <v>287</v>
      </c>
      <c r="K36" s="59" t="s">
        <v>288</v>
      </c>
      <c r="L36" s="59" t="s">
        <v>289</v>
      </c>
      <c r="M36" s="60" t="s">
        <v>213</v>
      </c>
      <c r="N36" s="60" t="s">
        <v>261</v>
      </c>
      <c r="O36" s="61" t="s">
        <v>290</v>
      </c>
      <c r="P36" s="62" t="s">
        <v>291</v>
      </c>
    </row>
    <row r="37" spans="1:16" ht="12.75" customHeight="1" thickBot="1" x14ac:dyDescent="0.25">
      <c r="A37" s="34" t="str">
        <f t="shared" si="0"/>
        <v>BAVM 215 </v>
      </c>
      <c r="B37" s="4" t="str">
        <f t="shared" si="1"/>
        <v>II</v>
      </c>
      <c r="C37" s="34">
        <f t="shared" si="2"/>
        <v>55473.568200000002</v>
      </c>
      <c r="D37" s="10" t="str">
        <f t="shared" si="3"/>
        <v>vis</v>
      </c>
      <c r="E37" s="58">
        <f>VLOOKUP(C37,Active!C$21:E$973,3,FALSE)</f>
        <v>21942.012342559268</v>
      </c>
      <c r="F37" s="4" t="s">
        <v>72</v>
      </c>
      <c r="G37" s="10" t="str">
        <f t="shared" si="4"/>
        <v>55473.5682</v>
      </c>
      <c r="H37" s="34">
        <f t="shared" si="5"/>
        <v>21957.5</v>
      </c>
      <c r="I37" s="59" t="s">
        <v>292</v>
      </c>
      <c r="J37" s="60" t="s">
        <v>293</v>
      </c>
      <c r="K37" s="59" t="s">
        <v>294</v>
      </c>
      <c r="L37" s="59" t="s">
        <v>295</v>
      </c>
      <c r="M37" s="60" t="s">
        <v>213</v>
      </c>
      <c r="N37" s="60" t="s">
        <v>261</v>
      </c>
      <c r="O37" s="61" t="s">
        <v>290</v>
      </c>
      <c r="P37" s="62" t="s">
        <v>291</v>
      </c>
    </row>
    <row r="38" spans="1:16" ht="12.75" customHeight="1" thickBot="1" x14ac:dyDescent="0.25">
      <c r="A38" s="34" t="str">
        <f t="shared" si="0"/>
        <v>IBVS 5960 </v>
      </c>
      <c r="B38" s="4" t="str">
        <f t="shared" si="1"/>
        <v>II</v>
      </c>
      <c r="C38" s="34">
        <f t="shared" si="2"/>
        <v>55532.6322</v>
      </c>
      <c r="D38" s="10" t="str">
        <f t="shared" si="3"/>
        <v>vis</v>
      </c>
      <c r="E38" s="58">
        <f>VLOOKUP(C38,Active!C$21:E$973,3,FALSE)</f>
        <v>22060.009170205845</v>
      </c>
      <c r="F38" s="4" t="s">
        <v>72</v>
      </c>
      <c r="G38" s="10" t="str">
        <f t="shared" si="4"/>
        <v>55532.6322</v>
      </c>
      <c r="H38" s="34">
        <f t="shared" si="5"/>
        <v>22075.5</v>
      </c>
      <c r="I38" s="59" t="s">
        <v>296</v>
      </c>
      <c r="J38" s="60" t="s">
        <v>297</v>
      </c>
      <c r="K38" s="59" t="s">
        <v>298</v>
      </c>
      <c r="L38" s="59" t="s">
        <v>299</v>
      </c>
      <c r="M38" s="60" t="s">
        <v>213</v>
      </c>
      <c r="N38" s="60" t="s">
        <v>72</v>
      </c>
      <c r="O38" s="61" t="s">
        <v>151</v>
      </c>
      <c r="P38" s="62" t="s">
        <v>300</v>
      </c>
    </row>
    <row r="39" spans="1:16" ht="12.75" customHeight="1" thickBot="1" x14ac:dyDescent="0.25">
      <c r="A39" s="34" t="str">
        <f t="shared" si="0"/>
        <v>OEJV 0160 </v>
      </c>
      <c r="B39" s="4" t="str">
        <f t="shared" si="1"/>
        <v>II</v>
      </c>
      <c r="C39" s="34">
        <f t="shared" si="2"/>
        <v>56178.352189999998</v>
      </c>
      <c r="D39" s="10" t="str">
        <f t="shared" si="3"/>
        <v>vis</v>
      </c>
      <c r="E39" s="58">
        <f>VLOOKUP(C39,Active!C$21:E$973,3,FALSE)</f>
        <v>23350.015102211466</v>
      </c>
      <c r="F39" s="4" t="s">
        <v>72</v>
      </c>
      <c r="G39" s="10" t="str">
        <f t="shared" si="4"/>
        <v>56178.35219</v>
      </c>
      <c r="H39" s="34">
        <f t="shared" si="5"/>
        <v>23365.5</v>
      </c>
      <c r="I39" s="59" t="s">
        <v>306</v>
      </c>
      <c r="J39" s="60" t="s">
        <v>307</v>
      </c>
      <c r="K39" s="59" t="s">
        <v>308</v>
      </c>
      <c r="L39" s="59" t="s">
        <v>309</v>
      </c>
      <c r="M39" s="60" t="s">
        <v>213</v>
      </c>
      <c r="N39" s="60" t="s">
        <v>64</v>
      </c>
      <c r="O39" s="61" t="s">
        <v>310</v>
      </c>
      <c r="P39" s="62" t="s">
        <v>311</v>
      </c>
    </row>
    <row r="40" spans="1:16" ht="12.75" customHeight="1" thickBot="1" x14ac:dyDescent="0.25">
      <c r="A40" s="34" t="str">
        <f t="shared" si="0"/>
        <v>IBVS 6042 </v>
      </c>
      <c r="B40" s="4" t="str">
        <f t="shared" si="1"/>
        <v>II</v>
      </c>
      <c r="C40" s="34">
        <f t="shared" si="2"/>
        <v>56203.879200000003</v>
      </c>
      <c r="D40" s="10" t="str">
        <f t="shared" si="3"/>
        <v>vis</v>
      </c>
      <c r="E40" s="58">
        <f>VLOOKUP(C40,Active!C$21:E$973,3,FALSE)</f>
        <v>23401.012430521489</v>
      </c>
      <c r="F40" s="4" t="s">
        <v>72</v>
      </c>
      <c r="G40" s="10" t="str">
        <f t="shared" si="4"/>
        <v>56203.8792</v>
      </c>
      <c r="H40" s="34">
        <f t="shared" si="5"/>
        <v>23416.5</v>
      </c>
      <c r="I40" s="59" t="s">
        <v>312</v>
      </c>
      <c r="J40" s="60" t="s">
        <v>313</v>
      </c>
      <c r="K40" s="59" t="s">
        <v>314</v>
      </c>
      <c r="L40" s="59" t="s">
        <v>295</v>
      </c>
      <c r="M40" s="60" t="s">
        <v>213</v>
      </c>
      <c r="N40" s="60" t="s">
        <v>72</v>
      </c>
      <c r="O40" s="61" t="s">
        <v>151</v>
      </c>
      <c r="P40" s="62" t="s">
        <v>315</v>
      </c>
    </row>
    <row r="41" spans="1:16" ht="12.75" customHeight="1" thickBot="1" x14ac:dyDescent="0.25">
      <c r="A41" s="34" t="str">
        <f t="shared" si="0"/>
        <v> VSS 4.511 </v>
      </c>
      <c r="B41" s="4" t="str">
        <f t="shared" si="1"/>
        <v>II</v>
      </c>
      <c r="C41" s="34">
        <f t="shared" si="2"/>
        <v>25301.532999999999</v>
      </c>
      <c r="D41" s="10" t="str">
        <f t="shared" si="3"/>
        <v>vis</v>
      </c>
      <c r="E41" s="58">
        <f>VLOOKUP(C41,Active!C$21:E$973,3,FALSE)</f>
        <v>-38335.050457808073</v>
      </c>
      <c r="F41" s="4" t="s">
        <v>72</v>
      </c>
      <c r="G41" s="10" t="str">
        <f t="shared" si="4"/>
        <v>25301.533</v>
      </c>
      <c r="H41" s="34">
        <f t="shared" si="5"/>
        <v>-38347.5</v>
      </c>
      <c r="I41" s="59" t="s">
        <v>75</v>
      </c>
      <c r="J41" s="60" t="s">
        <v>76</v>
      </c>
      <c r="K41" s="59">
        <v>-38347.5</v>
      </c>
      <c r="L41" s="59" t="s">
        <v>77</v>
      </c>
      <c r="M41" s="60" t="s">
        <v>78</v>
      </c>
      <c r="N41" s="60"/>
      <c r="O41" s="61" t="s">
        <v>79</v>
      </c>
      <c r="P41" s="61" t="s">
        <v>80</v>
      </c>
    </row>
    <row r="42" spans="1:16" ht="12.75" customHeight="1" thickBot="1" x14ac:dyDescent="0.25">
      <c r="A42" s="34" t="str">
        <f t="shared" si="0"/>
        <v> VSS 4.511 </v>
      </c>
      <c r="B42" s="4" t="str">
        <f t="shared" si="1"/>
        <v>II</v>
      </c>
      <c r="C42" s="34">
        <f t="shared" si="2"/>
        <v>25303.555</v>
      </c>
      <c r="D42" s="10" t="str">
        <f t="shared" si="3"/>
        <v>vis</v>
      </c>
      <c r="E42" s="58">
        <f>VLOOKUP(C42,Active!C$21:E$973,3,FALSE)</f>
        <v>-38331.010948369134</v>
      </c>
      <c r="F42" s="4" t="s">
        <v>72</v>
      </c>
      <c r="G42" s="10" t="str">
        <f t="shared" si="4"/>
        <v>25303.555</v>
      </c>
      <c r="H42" s="34">
        <f t="shared" si="5"/>
        <v>-38343.5</v>
      </c>
      <c r="I42" s="59" t="s">
        <v>81</v>
      </c>
      <c r="J42" s="60" t="s">
        <v>82</v>
      </c>
      <c r="K42" s="59">
        <v>-38343.5</v>
      </c>
      <c r="L42" s="59" t="s">
        <v>83</v>
      </c>
      <c r="M42" s="60" t="s">
        <v>78</v>
      </c>
      <c r="N42" s="60"/>
      <c r="O42" s="61" t="s">
        <v>79</v>
      </c>
      <c r="P42" s="61" t="s">
        <v>80</v>
      </c>
    </row>
    <row r="43" spans="1:16" ht="12.75" customHeight="1" thickBot="1" x14ac:dyDescent="0.25">
      <c r="A43" s="34" t="str">
        <f t="shared" ref="A43:A71" si="6">P43</f>
        <v> VSS 4.511 </v>
      </c>
      <c r="B43" s="4" t="str">
        <f t="shared" ref="B43:B71" si="7">IF(H43=INT(H43),"I","II")</f>
        <v>I</v>
      </c>
      <c r="C43" s="34">
        <f t="shared" ref="C43:C71" si="8">1*G43</f>
        <v>25374.381000000001</v>
      </c>
      <c r="D43" s="10" t="str">
        <f t="shared" ref="D43:D71" si="9">VLOOKUP(F43,I$1:J$5,2,FALSE)</f>
        <v>vis</v>
      </c>
      <c r="E43" s="58">
        <f>VLOOKUP(C43,Active!C$21:E$973,3,FALSE)</f>
        <v>-38189.516242374004</v>
      </c>
      <c r="F43" s="4" t="s">
        <v>72</v>
      </c>
      <c r="G43" s="10" t="str">
        <f t="shared" ref="G43:G71" si="10">MID(I43,3,LEN(I43)-3)</f>
        <v>25374.381</v>
      </c>
      <c r="H43" s="34">
        <f t="shared" ref="H43:H71" si="11">1*K43</f>
        <v>-38202</v>
      </c>
      <c r="I43" s="59" t="s">
        <v>84</v>
      </c>
      <c r="J43" s="60" t="s">
        <v>85</v>
      </c>
      <c r="K43" s="59">
        <v>-38202</v>
      </c>
      <c r="L43" s="59" t="s">
        <v>86</v>
      </c>
      <c r="M43" s="60" t="s">
        <v>78</v>
      </c>
      <c r="N43" s="60"/>
      <c r="O43" s="61" t="s">
        <v>79</v>
      </c>
      <c r="P43" s="61" t="s">
        <v>80</v>
      </c>
    </row>
    <row r="44" spans="1:16" ht="12.75" customHeight="1" thickBot="1" x14ac:dyDescent="0.25">
      <c r="A44" s="34" t="str">
        <f t="shared" si="6"/>
        <v> VSS 4.511 </v>
      </c>
      <c r="B44" s="4" t="str">
        <f t="shared" si="7"/>
        <v>II</v>
      </c>
      <c r="C44" s="34">
        <f t="shared" si="8"/>
        <v>25681.494999999999</v>
      </c>
      <c r="D44" s="10" t="str">
        <f t="shared" si="9"/>
        <v>vis</v>
      </c>
      <c r="E44" s="58">
        <f>VLOOKUP(C44,Active!C$21:E$973,3,FALSE)</f>
        <v>-37575.970296859799</v>
      </c>
      <c r="F44" s="4" t="s">
        <v>72</v>
      </c>
      <c r="G44" s="10" t="str">
        <f t="shared" si="10"/>
        <v>25681.495</v>
      </c>
      <c r="H44" s="34">
        <f t="shared" si="11"/>
        <v>-37588.5</v>
      </c>
      <c r="I44" s="59" t="s">
        <v>87</v>
      </c>
      <c r="J44" s="60" t="s">
        <v>88</v>
      </c>
      <c r="K44" s="59">
        <v>-37588.5</v>
      </c>
      <c r="L44" s="59" t="s">
        <v>89</v>
      </c>
      <c r="M44" s="60" t="s">
        <v>78</v>
      </c>
      <c r="N44" s="60"/>
      <c r="O44" s="61" t="s">
        <v>79</v>
      </c>
      <c r="P44" s="61" t="s">
        <v>80</v>
      </c>
    </row>
    <row r="45" spans="1:16" ht="12.75" customHeight="1" thickBot="1" x14ac:dyDescent="0.25">
      <c r="A45" s="34" t="str">
        <f t="shared" si="6"/>
        <v> VSS 4.511 </v>
      </c>
      <c r="B45" s="4" t="str">
        <f t="shared" si="7"/>
        <v>II</v>
      </c>
      <c r="C45" s="34">
        <f t="shared" si="8"/>
        <v>25687.516</v>
      </c>
      <c r="D45" s="10" t="str">
        <f t="shared" si="9"/>
        <v>vis</v>
      </c>
      <c r="E45" s="58">
        <f>VLOOKUP(C45,Active!C$21:E$973,3,FALSE)</f>
        <v>-37563.941668604682</v>
      </c>
      <c r="F45" s="4" t="s">
        <v>72</v>
      </c>
      <c r="G45" s="10" t="str">
        <f t="shared" si="10"/>
        <v>25687.516</v>
      </c>
      <c r="H45" s="34">
        <f t="shared" si="11"/>
        <v>-37576.5</v>
      </c>
      <c r="I45" s="59" t="s">
        <v>90</v>
      </c>
      <c r="J45" s="60" t="s">
        <v>91</v>
      </c>
      <c r="K45" s="59">
        <v>-37576.5</v>
      </c>
      <c r="L45" s="59" t="s">
        <v>92</v>
      </c>
      <c r="M45" s="60" t="s">
        <v>78</v>
      </c>
      <c r="N45" s="60"/>
      <c r="O45" s="61" t="s">
        <v>79</v>
      </c>
      <c r="P45" s="61" t="s">
        <v>80</v>
      </c>
    </row>
    <row r="46" spans="1:16" ht="12.75" customHeight="1" thickBot="1" x14ac:dyDescent="0.25">
      <c r="A46" s="34" t="str">
        <f t="shared" si="6"/>
        <v> VSS 4.511 </v>
      </c>
      <c r="B46" s="4" t="str">
        <f t="shared" si="7"/>
        <v>II</v>
      </c>
      <c r="C46" s="34">
        <f t="shared" si="8"/>
        <v>25712.496999999999</v>
      </c>
      <c r="D46" s="10" t="str">
        <f t="shared" si="9"/>
        <v>vis</v>
      </c>
      <c r="E46" s="58">
        <f>VLOOKUP(C46,Active!C$21:E$973,3,FALSE)</f>
        <v>-37514.035147687726</v>
      </c>
      <c r="F46" s="4" t="s">
        <v>72</v>
      </c>
      <c r="G46" s="10" t="str">
        <f t="shared" si="10"/>
        <v>25712.497</v>
      </c>
      <c r="H46" s="34">
        <f t="shared" si="11"/>
        <v>-37526.5</v>
      </c>
      <c r="I46" s="59" t="s">
        <v>93</v>
      </c>
      <c r="J46" s="60" t="s">
        <v>94</v>
      </c>
      <c r="K46" s="59">
        <v>-37526.5</v>
      </c>
      <c r="L46" s="59" t="s">
        <v>95</v>
      </c>
      <c r="M46" s="60" t="s">
        <v>78</v>
      </c>
      <c r="N46" s="60"/>
      <c r="O46" s="61" t="s">
        <v>79</v>
      </c>
      <c r="P46" s="61" t="s">
        <v>80</v>
      </c>
    </row>
    <row r="47" spans="1:16" ht="12.75" customHeight="1" thickBot="1" x14ac:dyDescent="0.25">
      <c r="A47" s="34" t="str">
        <f t="shared" si="6"/>
        <v> VSS 4.511 </v>
      </c>
      <c r="B47" s="4" t="str">
        <f t="shared" si="7"/>
        <v>II</v>
      </c>
      <c r="C47" s="34">
        <f t="shared" si="8"/>
        <v>26747.663</v>
      </c>
      <c r="D47" s="10" t="str">
        <f t="shared" si="9"/>
        <v>vis</v>
      </c>
      <c r="E47" s="58">
        <f>VLOOKUP(C47,Active!C$21:E$973,3,FALSE)</f>
        <v>-35446.002097308505</v>
      </c>
      <c r="F47" s="4" t="s">
        <v>72</v>
      </c>
      <c r="G47" s="10" t="str">
        <f t="shared" si="10"/>
        <v>26747.663</v>
      </c>
      <c r="H47" s="34">
        <f t="shared" si="11"/>
        <v>-35458.5</v>
      </c>
      <c r="I47" s="59" t="s">
        <v>96</v>
      </c>
      <c r="J47" s="60" t="s">
        <v>97</v>
      </c>
      <c r="K47" s="59">
        <v>-35458.5</v>
      </c>
      <c r="L47" s="59" t="s">
        <v>98</v>
      </c>
      <c r="M47" s="60" t="s">
        <v>78</v>
      </c>
      <c r="N47" s="60"/>
      <c r="O47" s="61" t="s">
        <v>79</v>
      </c>
      <c r="P47" s="61" t="s">
        <v>80</v>
      </c>
    </row>
    <row r="48" spans="1:16" ht="12.75" customHeight="1" thickBot="1" x14ac:dyDescent="0.25">
      <c r="A48" s="34" t="str">
        <f t="shared" si="6"/>
        <v> VSS 4.511 </v>
      </c>
      <c r="B48" s="4" t="str">
        <f t="shared" si="7"/>
        <v>I</v>
      </c>
      <c r="C48" s="34">
        <f t="shared" si="8"/>
        <v>26767.453000000001</v>
      </c>
      <c r="D48" s="10" t="str">
        <f t="shared" si="9"/>
        <v>vis</v>
      </c>
      <c r="E48" s="58">
        <f>VLOOKUP(C48,Active!C$21:E$973,3,FALSE)</f>
        <v>-35406.46604795313</v>
      </c>
      <c r="F48" s="4" t="s">
        <v>72</v>
      </c>
      <c r="G48" s="10" t="str">
        <f t="shared" si="10"/>
        <v>26767.453</v>
      </c>
      <c r="H48" s="34">
        <f t="shared" si="11"/>
        <v>-35419</v>
      </c>
      <c r="I48" s="59" t="s">
        <v>99</v>
      </c>
      <c r="J48" s="60" t="s">
        <v>100</v>
      </c>
      <c r="K48" s="59">
        <v>-35419</v>
      </c>
      <c r="L48" s="59" t="s">
        <v>101</v>
      </c>
      <c r="M48" s="60" t="s">
        <v>78</v>
      </c>
      <c r="N48" s="60"/>
      <c r="O48" s="61" t="s">
        <v>79</v>
      </c>
      <c r="P48" s="61" t="s">
        <v>80</v>
      </c>
    </row>
    <row r="49" spans="1:16" ht="12.75" customHeight="1" thickBot="1" x14ac:dyDescent="0.25">
      <c r="A49" s="34" t="str">
        <f t="shared" si="6"/>
        <v> VSS 4.511 </v>
      </c>
      <c r="B49" s="4" t="str">
        <f t="shared" si="7"/>
        <v>I</v>
      </c>
      <c r="C49" s="34">
        <f t="shared" si="8"/>
        <v>26771.442999999999</v>
      </c>
      <c r="D49" s="10" t="str">
        <f t="shared" si="9"/>
        <v>vis</v>
      </c>
      <c r="E49" s="58">
        <f>VLOOKUP(C49,Active!C$21:E$973,3,FALSE)</f>
        <v>-35398.494909149296</v>
      </c>
      <c r="F49" s="4" t="s">
        <v>72</v>
      </c>
      <c r="G49" s="10" t="str">
        <f t="shared" si="10"/>
        <v>26771.443</v>
      </c>
      <c r="H49" s="34">
        <f t="shared" si="11"/>
        <v>-35411</v>
      </c>
      <c r="I49" s="59" t="s">
        <v>102</v>
      </c>
      <c r="J49" s="60" t="s">
        <v>103</v>
      </c>
      <c r="K49" s="59">
        <v>-35411</v>
      </c>
      <c r="L49" s="59" t="s">
        <v>104</v>
      </c>
      <c r="M49" s="60" t="s">
        <v>78</v>
      </c>
      <c r="N49" s="60"/>
      <c r="O49" s="61" t="s">
        <v>79</v>
      </c>
      <c r="P49" s="61" t="s">
        <v>80</v>
      </c>
    </row>
    <row r="50" spans="1:16" ht="12.75" customHeight="1" thickBot="1" x14ac:dyDescent="0.25">
      <c r="A50" s="34" t="str">
        <f t="shared" si="6"/>
        <v> VSS 4.511 </v>
      </c>
      <c r="B50" s="4" t="str">
        <f t="shared" si="7"/>
        <v>II</v>
      </c>
      <c r="C50" s="34">
        <f t="shared" si="8"/>
        <v>28373.454000000002</v>
      </c>
      <c r="D50" s="10" t="str">
        <f t="shared" si="9"/>
        <v>vis</v>
      </c>
      <c r="E50" s="58">
        <f>VLOOKUP(C50,Active!C$21:E$973,3,FALSE)</f>
        <v>-32198.030737150737</v>
      </c>
      <c r="F50" s="4" t="s">
        <v>72</v>
      </c>
      <c r="G50" s="10" t="str">
        <f t="shared" si="10"/>
        <v>28373.454</v>
      </c>
      <c r="H50" s="34">
        <f t="shared" si="11"/>
        <v>-32209.5</v>
      </c>
      <c r="I50" s="59" t="s">
        <v>105</v>
      </c>
      <c r="J50" s="60" t="s">
        <v>106</v>
      </c>
      <c r="K50" s="59">
        <v>-32209.5</v>
      </c>
      <c r="L50" s="59" t="s">
        <v>107</v>
      </c>
      <c r="M50" s="60" t="s">
        <v>78</v>
      </c>
      <c r="N50" s="60"/>
      <c r="O50" s="61" t="s">
        <v>79</v>
      </c>
      <c r="P50" s="61" t="s">
        <v>80</v>
      </c>
    </row>
    <row r="51" spans="1:16" ht="12.75" customHeight="1" thickBot="1" x14ac:dyDescent="0.25">
      <c r="A51" s="34" t="str">
        <f t="shared" si="6"/>
        <v> VSS 4.511 </v>
      </c>
      <c r="B51" s="4" t="str">
        <f t="shared" si="7"/>
        <v>II</v>
      </c>
      <c r="C51" s="34">
        <f t="shared" si="8"/>
        <v>28542.687999999998</v>
      </c>
      <c r="D51" s="10" t="str">
        <f t="shared" si="9"/>
        <v>vis</v>
      </c>
      <c r="E51" s="58">
        <f>VLOOKUP(C51,Active!C$21:E$973,3,FALSE)</f>
        <v>-31859.938580677408</v>
      </c>
      <c r="F51" s="4" t="s">
        <v>72</v>
      </c>
      <c r="G51" s="10" t="str">
        <f t="shared" si="10"/>
        <v>28542.688</v>
      </c>
      <c r="H51" s="34">
        <f t="shared" si="11"/>
        <v>-31871.5</v>
      </c>
      <c r="I51" s="59" t="s">
        <v>108</v>
      </c>
      <c r="J51" s="60" t="s">
        <v>109</v>
      </c>
      <c r="K51" s="59">
        <v>-31871.5</v>
      </c>
      <c r="L51" s="59" t="s">
        <v>110</v>
      </c>
      <c r="M51" s="60" t="s">
        <v>78</v>
      </c>
      <c r="N51" s="60"/>
      <c r="O51" s="61" t="s">
        <v>79</v>
      </c>
      <c r="P51" s="61" t="s">
        <v>80</v>
      </c>
    </row>
    <row r="52" spans="1:16" ht="12.75" customHeight="1" thickBot="1" x14ac:dyDescent="0.25">
      <c r="A52" s="34" t="str">
        <f t="shared" si="6"/>
        <v> VSS 4.511 </v>
      </c>
      <c r="B52" s="4" t="str">
        <f t="shared" si="7"/>
        <v>I</v>
      </c>
      <c r="C52" s="34">
        <f t="shared" si="8"/>
        <v>28626.52</v>
      </c>
      <c r="D52" s="10" t="str">
        <f t="shared" si="9"/>
        <v>vis</v>
      </c>
      <c r="E52" s="58">
        <f>VLOOKUP(C52,Active!C$21:E$973,3,FALSE)</f>
        <v>-31692.460759072568</v>
      </c>
      <c r="F52" s="4" t="s">
        <v>72</v>
      </c>
      <c r="G52" s="10" t="str">
        <f t="shared" si="10"/>
        <v>28626.520</v>
      </c>
      <c r="H52" s="34">
        <f t="shared" si="11"/>
        <v>-31704</v>
      </c>
      <c r="I52" s="59" t="s">
        <v>111</v>
      </c>
      <c r="J52" s="60" t="s">
        <v>112</v>
      </c>
      <c r="K52" s="59">
        <v>-31704</v>
      </c>
      <c r="L52" s="59" t="s">
        <v>113</v>
      </c>
      <c r="M52" s="60" t="s">
        <v>78</v>
      </c>
      <c r="N52" s="60"/>
      <c r="O52" s="61" t="s">
        <v>79</v>
      </c>
      <c r="P52" s="61" t="s">
        <v>80</v>
      </c>
    </row>
    <row r="53" spans="1:16" ht="12.75" customHeight="1" thickBot="1" x14ac:dyDescent="0.25">
      <c r="A53" s="34" t="str">
        <f t="shared" si="6"/>
        <v> VSS 4.511 </v>
      </c>
      <c r="B53" s="4" t="str">
        <f t="shared" si="7"/>
        <v>II</v>
      </c>
      <c r="C53" s="34">
        <f t="shared" si="8"/>
        <v>29216.42</v>
      </c>
      <c r="D53" s="10" t="str">
        <f t="shared" si="9"/>
        <v>vis</v>
      </c>
      <c r="E53" s="58">
        <f>VLOOKUP(C53,Active!C$21:E$973,3,FALSE)</f>
        <v>-30513.970839176927</v>
      </c>
      <c r="F53" s="4" t="s">
        <v>72</v>
      </c>
      <c r="G53" s="10" t="str">
        <f t="shared" si="10"/>
        <v>29216.420</v>
      </c>
      <c r="H53" s="34">
        <f t="shared" si="11"/>
        <v>-30525.5</v>
      </c>
      <c r="I53" s="59" t="s">
        <v>114</v>
      </c>
      <c r="J53" s="60" t="s">
        <v>115</v>
      </c>
      <c r="K53" s="59">
        <v>-30525.5</v>
      </c>
      <c r="L53" s="59" t="s">
        <v>116</v>
      </c>
      <c r="M53" s="60" t="s">
        <v>78</v>
      </c>
      <c r="N53" s="60"/>
      <c r="O53" s="61" t="s">
        <v>79</v>
      </c>
      <c r="P53" s="61" t="s">
        <v>80</v>
      </c>
    </row>
    <row r="54" spans="1:16" ht="12.75" customHeight="1" thickBot="1" x14ac:dyDescent="0.25">
      <c r="A54" s="34" t="str">
        <f t="shared" si="6"/>
        <v> VSS 4.511 </v>
      </c>
      <c r="B54" s="4" t="str">
        <f t="shared" si="7"/>
        <v>II</v>
      </c>
      <c r="C54" s="34">
        <f t="shared" si="8"/>
        <v>29231.435000000001</v>
      </c>
      <c r="D54" s="10" t="str">
        <f t="shared" si="9"/>
        <v>vis</v>
      </c>
      <c r="E54" s="58">
        <f>VLOOKUP(C54,Active!C$21:E$973,3,FALSE)</f>
        <v>-30483.974185257215</v>
      </c>
      <c r="F54" s="4" t="s">
        <v>72</v>
      </c>
      <c r="G54" s="10" t="str">
        <f t="shared" si="10"/>
        <v>29231.435</v>
      </c>
      <c r="H54" s="34">
        <f t="shared" si="11"/>
        <v>-30495.5</v>
      </c>
      <c r="I54" s="59" t="s">
        <v>117</v>
      </c>
      <c r="J54" s="60" t="s">
        <v>118</v>
      </c>
      <c r="K54" s="59">
        <v>-30495.5</v>
      </c>
      <c r="L54" s="59" t="s">
        <v>119</v>
      </c>
      <c r="M54" s="60" t="s">
        <v>78</v>
      </c>
      <c r="N54" s="60"/>
      <c r="O54" s="61" t="s">
        <v>79</v>
      </c>
      <c r="P54" s="61" t="s">
        <v>80</v>
      </c>
    </row>
    <row r="55" spans="1:16" ht="12.75" customHeight="1" thickBot="1" x14ac:dyDescent="0.25">
      <c r="A55" s="34" t="str">
        <f t="shared" si="6"/>
        <v> VSS 4.511 </v>
      </c>
      <c r="B55" s="4" t="str">
        <f t="shared" si="7"/>
        <v>I</v>
      </c>
      <c r="C55" s="34">
        <f t="shared" si="8"/>
        <v>32173.416000000001</v>
      </c>
      <c r="D55" s="10" t="str">
        <f t="shared" si="9"/>
        <v>vis</v>
      </c>
      <c r="E55" s="58">
        <f>VLOOKUP(C55,Active!C$21:E$973,3,FALSE)</f>
        <v>-24606.545887199038</v>
      </c>
      <c r="F55" s="4" t="s">
        <v>72</v>
      </c>
      <c r="G55" s="10" t="str">
        <f t="shared" si="10"/>
        <v>32173.416</v>
      </c>
      <c r="H55" s="34">
        <f t="shared" si="11"/>
        <v>-24616</v>
      </c>
      <c r="I55" s="59" t="s">
        <v>120</v>
      </c>
      <c r="J55" s="60" t="s">
        <v>121</v>
      </c>
      <c r="K55" s="59">
        <v>-24616</v>
      </c>
      <c r="L55" s="59" t="s">
        <v>122</v>
      </c>
      <c r="M55" s="60" t="s">
        <v>78</v>
      </c>
      <c r="N55" s="60"/>
      <c r="O55" s="61" t="s">
        <v>79</v>
      </c>
      <c r="P55" s="61" t="s">
        <v>80</v>
      </c>
    </row>
    <row r="56" spans="1:16" ht="12.75" customHeight="1" thickBot="1" x14ac:dyDescent="0.25">
      <c r="A56" s="34" t="str">
        <f t="shared" si="6"/>
        <v> VSS 4.511 </v>
      </c>
      <c r="B56" s="4" t="str">
        <f t="shared" si="7"/>
        <v>I</v>
      </c>
      <c r="C56" s="34">
        <f t="shared" si="8"/>
        <v>33023.396000000001</v>
      </c>
      <c r="D56" s="10" t="str">
        <f t="shared" si="9"/>
        <v>vis</v>
      </c>
      <c r="E56" s="58">
        <f>VLOOKUP(C56,Active!C$21:E$973,3,FALSE)</f>
        <v>-22908.473566275316</v>
      </c>
      <c r="F56" s="4" t="s">
        <v>72</v>
      </c>
      <c r="G56" s="10" t="str">
        <f t="shared" si="10"/>
        <v>33023.396</v>
      </c>
      <c r="H56" s="34">
        <f t="shared" si="11"/>
        <v>-22918</v>
      </c>
      <c r="I56" s="59" t="s">
        <v>123</v>
      </c>
      <c r="J56" s="60" t="s">
        <v>124</v>
      </c>
      <c r="K56" s="59">
        <v>-22918</v>
      </c>
      <c r="L56" s="59" t="s">
        <v>125</v>
      </c>
      <c r="M56" s="60" t="s">
        <v>78</v>
      </c>
      <c r="N56" s="60"/>
      <c r="O56" s="61" t="s">
        <v>79</v>
      </c>
      <c r="P56" s="61" t="s">
        <v>80</v>
      </c>
    </row>
    <row r="57" spans="1:16" ht="12.75" customHeight="1" thickBot="1" x14ac:dyDescent="0.25">
      <c r="A57" s="34" t="str">
        <f t="shared" si="6"/>
        <v> VSS 4.511 </v>
      </c>
      <c r="B57" s="4" t="str">
        <f t="shared" si="7"/>
        <v>II</v>
      </c>
      <c r="C57" s="34">
        <f t="shared" si="8"/>
        <v>33330.497000000003</v>
      </c>
      <c r="D57" s="10" t="str">
        <f t="shared" si="9"/>
        <v>vis</v>
      </c>
      <c r="E57" s="58">
        <f>VLOOKUP(C57,Active!C$21:E$973,3,FALSE)</f>
        <v>-22294.953591890036</v>
      </c>
      <c r="F57" s="4" t="s">
        <v>72</v>
      </c>
      <c r="G57" s="10" t="str">
        <f t="shared" si="10"/>
        <v>33330.497</v>
      </c>
      <c r="H57" s="34">
        <f t="shared" si="11"/>
        <v>-22304.5</v>
      </c>
      <c r="I57" s="59" t="s">
        <v>126</v>
      </c>
      <c r="J57" s="60" t="s">
        <v>127</v>
      </c>
      <c r="K57" s="59">
        <v>-22304.5</v>
      </c>
      <c r="L57" s="59" t="s">
        <v>128</v>
      </c>
      <c r="M57" s="60" t="s">
        <v>78</v>
      </c>
      <c r="N57" s="60"/>
      <c r="O57" s="61" t="s">
        <v>79</v>
      </c>
      <c r="P57" s="61" t="s">
        <v>80</v>
      </c>
    </row>
    <row r="58" spans="1:16" ht="12.75" customHeight="1" thickBot="1" x14ac:dyDescent="0.25">
      <c r="A58" s="34" t="str">
        <f t="shared" si="6"/>
        <v> VSS 4.511 </v>
      </c>
      <c r="B58" s="4" t="str">
        <f t="shared" si="7"/>
        <v>I</v>
      </c>
      <c r="C58" s="34">
        <f t="shared" si="8"/>
        <v>36686.476000000002</v>
      </c>
      <c r="D58" s="10" t="str">
        <f t="shared" si="9"/>
        <v>vis</v>
      </c>
      <c r="E58" s="58">
        <f>VLOOKUP(C58,Active!C$21:E$973,3,FALSE)</f>
        <v>-15590.44872177395</v>
      </c>
      <c r="F58" s="4" t="s">
        <v>72</v>
      </c>
      <c r="G58" s="10" t="str">
        <f t="shared" si="10"/>
        <v>36686.476</v>
      </c>
      <c r="H58" s="34">
        <f t="shared" si="11"/>
        <v>-15597</v>
      </c>
      <c r="I58" s="59" t="s">
        <v>129</v>
      </c>
      <c r="J58" s="60" t="s">
        <v>130</v>
      </c>
      <c r="K58" s="59">
        <v>-15597</v>
      </c>
      <c r="L58" s="59" t="s">
        <v>131</v>
      </c>
      <c r="M58" s="60" t="s">
        <v>132</v>
      </c>
      <c r="N58" s="60"/>
      <c r="O58" s="61" t="s">
        <v>79</v>
      </c>
      <c r="P58" s="61" t="s">
        <v>80</v>
      </c>
    </row>
    <row r="59" spans="1:16" ht="12.75" customHeight="1" thickBot="1" x14ac:dyDescent="0.25">
      <c r="A59" s="34" t="str">
        <f t="shared" si="6"/>
        <v> VSS 4.511 </v>
      </c>
      <c r="B59" s="4" t="str">
        <f t="shared" si="7"/>
        <v>I</v>
      </c>
      <c r="C59" s="34">
        <f t="shared" si="8"/>
        <v>36700.476999999999</v>
      </c>
      <c r="D59" s="10" t="str">
        <f t="shared" si="9"/>
        <v>vis</v>
      </c>
      <c r="E59" s="58">
        <f>VLOOKUP(C59,Active!C$21:E$973,3,FALSE)</f>
        <v>-15562.477815911168</v>
      </c>
      <c r="F59" s="4" t="s">
        <v>72</v>
      </c>
      <c r="G59" s="10" t="str">
        <f t="shared" si="10"/>
        <v>36700.477</v>
      </c>
      <c r="H59" s="34">
        <f t="shared" si="11"/>
        <v>-15569</v>
      </c>
      <c r="I59" s="59" t="s">
        <v>133</v>
      </c>
      <c r="J59" s="60" t="s">
        <v>134</v>
      </c>
      <c r="K59" s="59">
        <v>-15569</v>
      </c>
      <c r="L59" s="59" t="s">
        <v>135</v>
      </c>
      <c r="M59" s="60" t="s">
        <v>132</v>
      </c>
      <c r="N59" s="60"/>
      <c r="O59" s="61" t="s">
        <v>79</v>
      </c>
      <c r="P59" s="61" t="s">
        <v>80</v>
      </c>
    </row>
    <row r="60" spans="1:16" ht="12.75" customHeight="1" thickBot="1" x14ac:dyDescent="0.25">
      <c r="A60" s="34" t="str">
        <f t="shared" si="6"/>
        <v> VSS 4.511 </v>
      </c>
      <c r="B60" s="4" t="str">
        <f t="shared" si="7"/>
        <v>I</v>
      </c>
      <c r="C60" s="34">
        <f t="shared" si="8"/>
        <v>36895.447999999997</v>
      </c>
      <c r="D60" s="10" t="str">
        <f t="shared" si="9"/>
        <v>vis</v>
      </c>
      <c r="E60" s="58">
        <f>VLOOKUP(C60,Active!C$21:E$973,3,FALSE)</f>
        <v>-15172.968817484365</v>
      </c>
      <c r="F60" s="4" t="s">
        <v>72</v>
      </c>
      <c r="G60" s="10" t="str">
        <f t="shared" si="10"/>
        <v>36895.448</v>
      </c>
      <c r="H60" s="34">
        <f t="shared" si="11"/>
        <v>-15180</v>
      </c>
      <c r="I60" s="59" t="s">
        <v>136</v>
      </c>
      <c r="J60" s="60" t="s">
        <v>137</v>
      </c>
      <c r="K60" s="59">
        <v>-15180</v>
      </c>
      <c r="L60" s="59" t="s">
        <v>138</v>
      </c>
      <c r="M60" s="60" t="s">
        <v>132</v>
      </c>
      <c r="N60" s="60"/>
      <c r="O60" s="61" t="s">
        <v>79</v>
      </c>
      <c r="P60" s="61" t="s">
        <v>80</v>
      </c>
    </row>
    <row r="61" spans="1:16" ht="12.75" customHeight="1" thickBot="1" x14ac:dyDescent="0.25">
      <c r="A61" s="34" t="str">
        <f t="shared" si="6"/>
        <v> VSS 4.511 </v>
      </c>
      <c r="B61" s="4" t="str">
        <f t="shared" si="7"/>
        <v>I</v>
      </c>
      <c r="C61" s="34">
        <f t="shared" si="8"/>
        <v>36896.442000000003</v>
      </c>
      <c r="D61" s="10" t="str">
        <f t="shared" si="9"/>
        <v>vis</v>
      </c>
      <c r="E61" s="58">
        <f>VLOOKUP(C61,Active!C$21:E$973,3,FALSE)</f>
        <v>-15170.983025010413</v>
      </c>
      <c r="F61" s="4" t="s">
        <v>72</v>
      </c>
      <c r="G61" s="10" t="str">
        <f t="shared" si="10"/>
        <v>36896.442</v>
      </c>
      <c r="H61" s="34">
        <f t="shared" si="11"/>
        <v>-15178</v>
      </c>
      <c r="I61" s="59" t="s">
        <v>139</v>
      </c>
      <c r="J61" s="60" t="s">
        <v>140</v>
      </c>
      <c r="K61" s="59">
        <v>-15178</v>
      </c>
      <c r="L61" s="59" t="s">
        <v>141</v>
      </c>
      <c r="M61" s="60" t="s">
        <v>132</v>
      </c>
      <c r="N61" s="60"/>
      <c r="O61" s="61" t="s">
        <v>79</v>
      </c>
      <c r="P61" s="61" t="s">
        <v>80</v>
      </c>
    </row>
    <row r="62" spans="1:16" ht="12.75" customHeight="1" thickBot="1" x14ac:dyDescent="0.25">
      <c r="A62" s="34" t="str">
        <f t="shared" si="6"/>
        <v> VSS 4.511 </v>
      </c>
      <c r="B62" s="4" t="str">
        <f t="shared" si="7"/>
        <v>I</v>
      </c>
      <c r="C62" s="34">
        <f t="shared" si="8"/>
        <v>36899.203999999998</v>
      </c>
      <c r="D62" s="10" t="str">
        <f t="shared" si="9"/>
        <v>vis</v>
      </c>
      <c r="E62" s="58">
        <f>VLOOKUP(C62,Active!C$21:E$973,3,FALSE)</f>
        <v>-15165.465159001351</v>
      </c>
      <c r="F62" s="4" t="s">
        <v>72</v>
      </c>
      <c r="G62" s="10" t="str">
        <f t="shared" si="10"/>
        <v>36899.204</v>
      </c>
      <c r="H62" s="34">
        <f t="shared" si="11"/>
        <v>-15172</v>
      </c>
      <c r="I62" s="59" t="s">
        <v>142</v>
      </c>
      <c r="J62" s="60" t="s">
        <v>143</v>
      </c>
      <c r="K62" s="59">
        <v>-15172</v>
      </c>
      <c r="L62" s="59" t="s">
        <v>144</v>
      </c>
      <c r="M62" s="60" t="s">
        <v>132</v>
      </c>
      <c r="N62" s="60"/>
      <c r="O62" s="61" t="s">
        <v>79</v>
      </c>
      <c r="P62" s="61" t="s">
        <v>80</v>
      </c>
    </row>
    <row r="63" spans="1:16" ht="12.75" customHeight="1" thickBot="1" x14ac:dyDescent="0.25">
      <c r="A63" s="34" t="str">
        <f t="shared" si="6"/>
        <v> VSS 4.511 </v>
      </c>
      <c r="B63" s="4" t="str">
        <f t="shared" si="7"/>
        <v>I</v>
      </c>
      <c r="C63" s="34">
        <f t="shared" si="8"/>
        <v>36904.449999999997</v>
      </c>
      <c r="D63" s="10" t="str">
        <f t="shared" si="9"/>
        <v>vis</v>
      </c>
      <c r="E63" s="58">
        <f>VLOOKUP(C63,Active!C$21:E$973,3,FALSE)</f>
        <v>-15154.984809586584</v>
      </c>
      <c r="F63" s="4" t="s">
        <v>72</v>
      </c>
      <c r="G63" s="10" t="str">
        <f t="shared" si="10"/>
        <v>36904.450</v>
      </c>
      <c r="H63" s="34">
        <f t="shared" si="11"/>
        <v>-15162</v>
      </c>
      <c r="I63" s="59" t="s">
        <v>145</v>
      </c>
      <c r="J63" s="60" t="s">
        <v>146</v>
      </c>
      <c r="K63" s="59">
        <v>-15162</v>
      </c>
      <c r="L63" s="59" t="s">
        <v>147</v>
      </c>
      <c r="M63" s="60" t="s">
        <v>132</v>
      </c>
      <c r="N63" s="60"/>
      <c r="O63" s="61" t="s">
        <v>79</v>
      </c>
      <c r="P63" s="61" t="s">
        <v>80</v>
      </c>
    </row>
    <row r="64" spans="1:16" ht="12.75" customHeight="1" thickBot="1" x14ac:dyDescent="0.25">
      <c r="A64" s="34" t="str">
        <f t="shared" si="6"/>
        <v>BAVM 56 </v>
      </c>
      <c r="B64" s="4" t="str">
        <f t="shared" si="7"/>
        <v>I</v>
      </c>
      <c r="C64" s="34">
        <f t="shared" si="8"/>
        <v>47727.453000000001</v>
      </c>
      <c r="D64" s="10" t="str">
        <f t="shared" si="9"/>
        <v>vis</v>
      </c>
      <c r="E64" s="58">
        <f>VLOOKUP(C64,Active!C$21:E$973,3,FALSE)</f>
        <v>6466.9849115532215</v>
      </c>
      <c r="F64" s="4" t="s">
        <v>72</v>
      </c>
      <c r="G64" s="10" t="str">
        <f t="shared" si="10"/>
        <v>47727.453</v>
      </c>
      <c r="H64" s="34">
        <f t="shared" si="11"/>
        <v>6476</v>
      </c>
      <c r="I64" s="59" t="s">
        <v>162</v>
      </c>
      <c r="J64" s="60" t="s">
        <v>163</v>
      </c>
      <c r="K64" s="59">
        <v>6476</v>
      </c>
      <c r="L64" s="59" t="s">
        <v>164</v>
      </c>
      <c r="M64" s="60" t="s">
        <v>74</v>
      </c>
      <c r="N64" s="60"/>
      <c r="O64" s="61" t="s">
        <v>165</v>
      </c>
      <c r="P64" s="62" t="s">
        <v>166</v>
      </c>
    </row>
    <row r="65" spans="1:16" ht="12.75" customHeight="1" thickBot="1" x14ac:dyDescent="0.25">
      <c r="A65" s="34" t="str">
        <f t="shared" si="6"/>
        <v> BBS 119 </v>
      </c>
      <c r="B65" s="4" t="str">
        <f t="shared" si="7"/>
        <v>II</v>
      </c>
      <c r="C65" s="34">
        <f t="shared" si="8"/>
        <v>51165.269500000002</v>
      </c>
      <c r="D65" s="10" t="str">
        <f t="shared" si="9"/>
        <v>vis</v>
      </c>
      <c r="E65" s="58">
        <f>VLOOKUP(C65,Active!C$21:E$973,3,FALSE)</f>
        <v>13334.9830327618</v>
      </c>
      <c r="F65" s="4" t="s">
        <v>72</v>
      </c>
      <c r="G65" s="10" t="str">
        <f t="shared" si="10"/>
        <v>51165.2695</v>
      </c>
      <c r="H65" s="34">
        <f t="shared" si="11"/>
        <v>13350.5</v>
      </c>
      <c r="I65" s="59" t="s">
        <v>173</v>
      </c>
      <c r="J65" s="60" t="s">
        <v>174</v>
      </c>
      <c r="K65" s="59">
        <v>13350.5</v>
      </c>
      <c r="L65" s="59" t="s">
        <v>175</v>
      </c>
      <c r="M65" s="60" t="s">
        <v>170</v>
      </c>
      <c r="N65" s="60" t="s">
        <v>171</v>
      </c>
      <c r="O65" s="61" t="s">
        <v>176</v>
      </c>
      <c r="P65" s="61" t="s">
        <v>177</v>
      </c>
    </row>
    <row r="66" spans="1:16" ht="12.75" customHeight="1" thickBot="1" x14ac:dyDescent="0.25">
      <c r="A66" s="34" t="str">
        <f t="shared" si="6"/>
        <v> BBS 119 </v>
      </c>
      <c r="B66" s="4" t="str">
        <f t="shared" si="7"/>
        <v>II</v>
      </c>
      <c r="C66" s="34">
        <f t="shared" si="8"/>
        <v>51177.281600000002</v>
      </c>
      <c r="D66" s="10" t="str">
        <f t="shared" si="9"/>
        <v>vis</v>
      </c>
      <c r="E66" s="58">
        <f>VLOOKUP(C66,Active!C$21:E$973,3,FALSE)</f>
        <v>13358.980555675478</v>
      </c>
      <c r="F66" s="4" t="s">
        <v>72</v>
      </c>
      <c r="G66" s="10" t="str">
        <f t="shared" si="10"/>
        <v>51177.2816</v>
      </c>
      <c r="H66" s="34">
        <f t="shared" si="11"/>
        <v>13374.5</v>
      </c>
      <c r="I66" s="59" t="s">
        <v>178</v>
      </c>
      <c r="J66" s="60" t="s">
        <v>179</v>
      </c>
      <c r="K66" s="59">
        <v>13374.5</v>
      </c>
      <c r="L66" s="59" t="s">
        <v>180</v>
      </c>
      <c r="M66" s="60" t="s">
        <v>170</v>
      </c>
      <c r="N66" s="60" t="s">
        <v>171</v>
      </c>
      <c r="O66" s="61" t="s">
        <v>151</v>
      </c>
      <c r="P66" s="61" t="s">
        <v>177</v>
      </c>
    </row>
    <row r="67" spans="1:16" ht="12.75" customHeight="1" thickBot="1" x14ac:dyDescent="0.25">
      <c r="A67" s="34" t="str">
        <f t="shared" si="6"/>
        <v> BBS 125 </v>
      </c>
      <c r="B67" s="4" t="str">
        <f t="shared" si="7"/>
        <v>I</v>
      </c>
      <c r="C67" s="34">
        <f t="shared" si="8"/>
        <v>52041.49</v>
      </c>
      <c r="D67" s="10" t="str">
        <f t="shared" si="9"/>
        <v>vis</v>
      </c>
      <c r="E67" s="58">
        <f>VLOOKUP(C67,Active!C$21:E$973,3,FALSE)</f>
        <v>15085.478077440424</v>
      </c>
      <c r="F67" s="4" t="s">
        <v>72</v>
      </c>
      <c r="G67" s="10" t="str">
        <f t="shared" si="10"/>
        <v>52041.490</v>
      </c>
      <c r="H67" s="34">
        <f t="shared" si="11"/>
        <v>15101</v>
      </c>
      <c r="I67" s="59" t="s">
        <v>203</v>
      </c>
      <c r="J67" s="60" t="s">
        <v>204</v>
      </c>
      <c r="K67" s="59">
        <v>15101</v>
      </c>
      <c r="L67" s="59" t="s">
        <v>205</v>
      </c>
      <c r="M67" s="60" t="s">
        <v>170</v>
      </c>
      <c r="N67" s="60" t="s">
        <v>171</v>
      </c>
      <c r="O67" s="61" t="s">
        <v>176</v>
      </c>
      <c r="P67" s="61" t="s">
        <v>206</v>
      </c>
    </row>
    <row r="68" spans="1:16" ht="12.75" customHeight="1" thickBot="1" x14ac:dyDescent="0.25">
      <c r="A68" s="34" t="str">
        <f t="shared" si="6"/>
        <v> BBS 125 </v>
      </c>
      <c r="B68" s="4" t="str">
        <f t="shared" si="7"/>
        <v>I</v>
      </c>
      <c r="C68" s="34">
        <f t="shared" si="8"/>
        <v>52065.521800000002</v>
      </c>
      <c r="D68" s="10" t="str">
        <f t="shared" si="9"/>
        <v>vis</v>
      </c>
      <c r="E68" s="58">
        <f>VLOOKUP(C68,Active!C$21:E$973,3,FALSE)</f>
        <v>15133.488306389319</v>
      </c>
      <c r="F68" s="4" t="s">
        <v>72</v>
      </c>
      <c r="G68" s="10" t="str">
        <f t="shared" si="10"/>
        <v>52065.5218</v>
      </c>
      <c r="H68" s="34">
        <f t="shared" si="11"/>
        <v>15149</v>
      </c>
      <c r="I68" s="59" t="s">
        <v>207</v>
      </c>
      <c r="J68" s="60" t="s">
        <v>208</v>
      </c>
      <c r="K68" s="59">
        <v>15149</v>
      </c>
      <c r="L68" s="59" t="s">
        <v>209</v>
      </c>
      <c r="M68" s="60" t="s">
        <v>170</v>
      </c>
      <c r="N68" s="60" t="s">
        <v>171</v>
      </c>
      <c r="O68" s="61" t="s">
        <v>176</v>
      </c>
      <c r="P68" s="61" t="s">
        <v>206</v>
      </c>
    </row>
    <row r="69" spans="1:16" ht="12.75" customHeight="1" thickBot="1" x14ac:dyDescent="0.25">
      <c r="A69" s="34" t="str">
        <f t="shared" si="6"/>
        <v>BAVM 203 </v>
      </c>
      <c r="B69" s="4" t="str">
        <f t="shared" si="7"/>
        <v>II</v>
      </c>
      <c r="C69" s="34">
        <f t="shared" si="8"/>
        <v>54798.315499999997</v>
      </c>
      <c r="D69" s="10" t="str">
        <f t="shared" si="9"/>
        <v>vis</v>
      </c>
      <c r="E69" s="58">
        <f>VLOOKUP(C69,Active!C$21:E$973,3,FALSE)</f>
        <v>20593.006578307148</v>
      </c>
      <c r="F69" s="4" t="s">
        <v>72</v>
      </c>
      <c r="G69" s="10" t="str">
        <f t="shared" si="10"/>
        <v>54798.3155</v>
      </c>
      <c r="H69" s="34">
        <f t="shared" si="11"/>
        <v>20608.5</v>
      </c>
      <c r="I69" s="59" t="s">
        <v>271</v>
      </c>
      <c r="J69" s="60" t="s">
        <v>272</v>
      </c>
      <c r="K69" s="59" t="s">
        <v>273</v>
      </c>
      <c r="L69" s="59" t="s">
        <v>274</v>
      </c>
      <c r="M69" s="60" t="s">
        <v>213</v>
      </c>
      <c r="N69" s="60" t="s">
        <v>197</v>
      </c>
      <c r="O69" s="61" t="s">
        <v>275</v>
      </c>
      <c r="P69" s="62" t="s">
        <v>276</v>
      </c>
    </row>
    <row r="70" spans="1:16" ht="12.75" customHeight="1" thickBot="1" x14ac:dyDescent="0.25">
      <c r="A70" s="34" t="str">
        <f t="shared" si="6"/>
        <v>BAVM 203 </v>
      </c>
      <c r="B70" s="4" t="str">
        <f t="shared" si="7"/>
        <v>I</v>
      </c>
      <c r="C70" s="34">
        <f t="shared" si="8"/>
        <v>54798.571199999998</v>
      </c>
      <c r="D70" s="10" t="str">
        <f t="shared" si="9"/>
        <v>vis</v>
      </c>
      <c r="E70" s="58">
        <f>VLOOKUP(C70,Active!C$21:E$973,3,FALSE)</f>
        <v>20593.517410435506</v>
      </c>
      <c r="F70" s="4" t="s">
        <v>72</v>
      </c>
      <c r="G70" s="10" t="str">
        <f t="shared" si="10"/>
        <v>54798.5712</v>
      </c>
      <c r="H70" s="34">
        <f t="shared" si="11"/>
        <v>20609</v>
      </c>
      <c r="I70" s="59" t="s">
        <v>277</v>
      </c>
      <c r="J70" s="60" t="s">
        <v>278</v>
      </c>
      <c r="K70" s="59" t="s">
        <v>279</v>
      </c>
      <c r="L70" s="59" t="s">
        <v>280</v>
      </c>
      <c r="M70" s="60" t="s">
        <v>213</v>
      </c>
      <c r="N70" s="60" t="s">
        <v>197</v>
      </c>
      <c r="O70" s="61" t="s">
        <v>275</v>
      </c>
      <c r="P70" s="62" t="s">
        <v>276</v>
      </c>
    </row>
    <row r="71" spans="1:16" ht="12.75" customHeight="1" thickBot="1" x14ac:dyDescent="0.25">
      <c r="A71" s="34" t="str">
        <f t="shared" si="6"/>
        <v>BAVM 225 </v>
      </c>
      <c r="B71" s="4" t="str">
        <f t="shared" si="7"/>
        <v>II</v>
      </c>
      <c r="C71" s="34">
        <f t="shared" si="8"/>
        <v>55804.436399999999</v>
      </c>
      <c r="D71" s="10" t="str">
        <f t="shared" si="9"/>
        <v>vis</v>
      </c>
      <c r="E71" s="58">
        <f>VLOOKUP(C71,Active!C$21:E$973,3,FALSE)</f>
        <v>22603.013933530645</v>
      </c>
      <c r="F71" s="4" t="s">
        <v>72</v>
      </c>
      <c r="G71" s="10" t="str">
        <f t="shared" si="10"/>
        <v>55804.4364</v>
      </c>
      <c r="H71" s="34">
        <f t="shared" si="11"/>
        <v>22618.5</v>
      </c>
      <c r="I71" s="59" t="s">
        <v>301</v>
      </c>
      <c r="J71" s="60" t="s">
        <v>302</v>
      </c>
      <c r="K71" s="59" t="s">
        <v>303</v>
      </c>
      <c r="L71" s="59" t="s">
        <v>304</v>
      </c>
      <c r="M71" s="60" t="s">
        <v>213</v>
      </c>
      <c r="N71" s="60" t="s">
        <v>261</v>
      </c>
      <c r="O71" s="61" t="s">
        <v>290</v>
      </c>
      <c r="P71" s="62" t="s">
        <v>305</v>
      </c>
    </row>
    <row r="72" spans="1:16" x14ac:dyDescent="0.2">
      <c r="B72" s="4"/>
      <c r="F72" s="4"/>
    </row>
    <row r="73" spans="1:16" x14ac:dyDescent="0.2">
      <c r="B73" s="4"/>
      <c r="F73" s="4"/>
    </row>
    <row r="74" spans="1:16" x14ac:dyDescent="0.2">
      <c r="B74" s="4"/>
      <c r="F74" s="4"/>
    </row>
    <row r="75" spans="1:16" x14ac:dyDescent="0.2">
      <c r="B75" s="4"/>
      <c r="F75" s="4"/>
    </row>
    <row r="76" spans="1:16" x14ac:dyDescent="0.2">
      <c r="B76" s="4"/>
      <c r="F76" s="4"/>
    </row>
    <row r="77" spans="1:16" x14ac:dyDescent="0.2">
      <c r="B77" s="4"/>
      <c r="F77" s="4"/>
    </row>
    <row r="78" spans="1:16" x14ac:dyDescent="0.2">
      <c r="B78" s="4"/>
      <c r="F78" s="4"/>
    </row>
    <row r="79" spans="1:16" x14ac:dyDescent="0.2">
      <c r="B79" s="4"/>
      <c r="F79" s="4"/>
    </row>
    <row r="80" spans="1:16" x14ac:dyDescent="0.2">
      <c r="B80" s="4"/>
      <c r="F80" s="4"/>
    </row>
    <row r="81" spans="2:6" x14ac:dyDescent="0.2">
      <c r="B81" s="4"/>
      <c r="F81" s="4"/>
    </row>
    <row r="82" spans="2:6" x14ac:dyDescent="0.2">
      <c r="B82" s="4"/>
      <c r="F82" s="4"/>
    </row>
    <row r="83" spans="2:6" x14ac:dyDescent="0.2">
      <c r="B83" s="4"/>
      <c r="F83" s="4"/>
    </row>
    <row r="84" spans="2:6" x14ac:dyDescent="0.2">
      <c r="B84" s="4"/>
      <c r="F84" s="4"/>
    </row>
    <row r="85" spans="2:6" x14ac:dyDescent="0.2">
      <c r="B85" s="4"/>
      <c r="F85" s="4"/>
    </row>
    <row r="86" spans="2:6" x14ac:dyDescent="0.2">
      <c r="B86" s="4"/>
      <c r="F86" s="4"/>
    </row>
    <row r="87" spans="2:6" x14ac:dyDescent="0.2">
      <c r="B87" s="4"/>
      <c r="F87" s="4"/>
    </row>
    <row r="88" spans="2:6" x14ac:dyDescent="0.2">
      <c r="B88" s="4"/>
      <c r="F88" s="4"/>
    </row>
    <row r="89" spans="2:6" x14ac:dyDescent="0.2">
      <c r="B89" s="4"/>
      <c r="F89" s="4"/>
    </row>
    <row r="90" spans="2:6" x14ac:dyDescent="0.2">
      <c r="B90" s="4"/>
      <c r="F90" s="4"/>
    </row>
    <row r="91" spans="2:6" x14ac:dyDescent="0.2">
      <c r="B91" s="4"/>
      <c r="F91" s="4"/>
    </row>
    <row r="92" spans="2:6" x14ac:dyDescent="0.2">
      <c r="B92" s="4"/>
      <c r="F92" s="4"/>
    </row>
    <row r="93" spans="2:6" x14ac:dyDescent="0.2">
      <c r="B93" s="4"/>
      <c r="F93" s="4"/>
    </row>
    <row r="94" spans="2:6" x14ac:dyDescent="0.2">
      <c r="B94" s="4"/>
      <c r="F94" s="4"/>
    </row>
    <row r="95" spans="2:6" x14ac:dyDescent="0.2">
      <c r="B95" s="4"/>
      <c r="F95" s="4"/>
    </row>
    <row r="96" spans="2:6" x14ac:dyDescent="0.2">
      <c r="B96" s="4"/>
      <c r="F96" s="4"/>
    </row>
    <row r="97" spans="2:6" x14ac:dyDescent="0.2">
      <c r="B97" s="4"/>
      <c r="F97" s="4"/>
    </row>
    <row r="98" spans="2:6" x14ac:dyDescent="0.2">
      <c r="B98" s="4"/>
      <c r="F98" s="4"/>
    </row>
    <row r="99" spans="2:6" x14ac:dyDescent="0.2">
      <c r="B99" s="4"/>
      <c r="F99" s="4"/>
    </row>
    <row r="100" spans="2:6" x14ac:dyDescent="0.2">
      <c r="B100" s="4"/>
      <c r="F100" s="4"/>
    </row>
    <row r="101" spans="2:6" x14ac:dyDescent="0.2">
      <c r="B101" s="4"/>
      <c r="F101" s="4"/>
    </row>
    <row r="102" spans="2:6" x14ac:dyDescent="0.2">
      <c r="B102" s="4"/>
      <c r="F102" s="4"/>
    </row>
    <row r="103" spans="2:6" x14ac:dyDescent="0.2">
      <c r="B103" s="4"/>
      <c r="F103" s="4"/>
    </row>
    <row r="104" spans="2:6" x14ac:dyDescent="0.2">
      <c r="B104" s="4"/>
      <c r="F104" s="4"/>
    </row>
    <row r="105" spans="2:6" x14ac:dyDescent="0.2">
      <c r="B105" s="4"/>
      <c r="F105" s="4"/>
    </row>
    <row r="106" spans="2:6" x14ac:dyDescent="0.2">
      <c r="B106" s="4"/>
      <c r="F106" s="4"/>
    </row>
    <row r="107" spans="2:6" x14ac:dyDescent="0.2">
      <c r="B107" s="4"/>
      <c r="F107" s="4"/>
    </row>
    <row r="108" spans="2:6" x14ac:dyDescent="0.2">
      <c r="B108" s="4"/>
      <c r="F108" s="4"/>
    </row>
    <row r="109" spans="2:6" x14ac:dyDescent="0.2">
      <c r="B109" s="4"/>
      <c r="F109" s="4"/>
    </row>
    <row r="110" spans="2:6" x14ac:dyDescent="0.2">
      <c r="B110" s="4"/>
      <c r="F110" s="4"/>
    </row>
    <row r="111" spans="2:6" x14ac:dyDescent="0.2">
      <c r="B111" s="4"/>
      <c r="F111" s="4"/>
    </row>
    <row r="112" spans="2:6" x14ac:dyDescent="0.2">
      <c r="B112" s="4"/>
      <c r="F112" s="4"/>
    </row>
    <row r="113" spans="2:6" x14ac:dyDescent="0.2">
      <c r="B113" s="4"/>
      <c r="F113" s="4"/>
    </row>
    <row r="114" spans="2:6" x14ac:dyDescent="0.2">
      <c r="B114" s="4"/>
      <c r="F114" s="4"/>
    </row>
    <row r="115" spans="2:6" x14ac:dyDescent="0.2">
      <c r="B115" s="4"/>
      <c r="F115" s="4"/>
    </row>
    <row r="116" spans="2:6" x14ac:dyDescent="0.2">
      <c r="B116" s="4"/>
      <c r="F116" s="4"/>
    </row>
    <row r="117" spans="2:6" x14ac:dyDescent="0.2">
      <c r="B117" s="4"/>
      <c r="F117" s="4"/>
    </row>
    <row r="118" spans="2:6" x14ac:dyDescent="0.2">
      <c r="B118" s="4"/>
      <c r="F118" s="4"/>
    </row>
    <row r="119" spans="2:6" x14ac:dyDescent="0.2">
      <c r="B119" s="4"/>
      <c r="F119" s="4"/>
    </row>
    <row r="120" spans="2:6" x14ac:dyDescent="0.2">
      <c r="B120" s="4"/>
      <c r="F120" s="4"/>
    </row>
    <row r="121" spans="2:6" x14ac:dyDescent="0.2">
      <c r="B121" s="4"/>
      <c r="F121" s="4"/>
    </row>
    <row r="122" spans="2:6" x14ac:dyDescent="0.2">
      <c r="B122" s="4"/>
      <c r="F122" s="4"/>
    </row>
    <row r="123" spans="2:6" x14ac:dyDescent="0.2">
      <c r="B123" s="4"/>
      <c r="F123" s="4"/>
    </row>
    <row r="124" spans="2:6" x14ac:dyDescent="0.2">
      <c r="B124" s="4"/>
      <c r="F124" s="4"/>
    </row>
    <row r="125" spans="2:6" x14ac:dyDescent="0.2">
      <c r="B125" s="4"/>
      <c r="F125" s="4"/>
    </row>
    <row r="126" spans="2:6" x14ac:dyDescent="0.2">
      <c r="B126" s="4"/>
      <c r="F126" s="4"/>
    </row>
    <row r="127" spans="2:6" x14ac:dyDescent="0.2">
      <c r="B127" s="4"/>
      <c r="F127" s="4"/>
    </row>
    <row r="128" spans="2:6" x14ac:dyDescent="0.2">
      <c r="B128" s="4"/>
      <c r="F128" s="4"/>
    </row>
    <row r="129" spans="2:6" x14ac:dyDescent="0.2">
      <c r="B129" s="4"/>
      <c r="F129" s="4"/>
    </row>
    <row r="130" spans="2:6" x14ac:dyDescent="0.2">
      <c r="B130" s="4"/>
      <c r="F130" s="4"/>
    </row>
    <row r="131" spans="2:6" x14ac:dyDescent="0.2">
      <c r="B131" s="4"/>
      <c r="F131" s="4"/>
    </row>
    <row r="132" spans="2:6" x14ac:dyDescent="0.2">
      <c r="B132" s="4"/>
      <c r="F132" s="4"/>
    </row>
    <row r="133" spans="2:6" x14ac:dyDescent="0.2">
      <c r="B133" s="4"/>
      <c r="F133" s="4"/>
    </row>
    <row r="134" spans="2:6" x14ac:dyDescent="0.2">
      <c r="B134" s="4"/>
      <c r="F134" s="4"/>
    </row>
    <row r="135" spans="2:6" x14ac:dyDescent="0.2">
      <c r="B135" s="4"/>
      <c r="F135" s="4"/>
    </row>
    <row r="136" spans="2:6" x14ac:dyDescent="0.2">
      <c r="B136" s="4"/>
      <c r="F136" s="4"/>
    </row>
    <row r="137" spans="2:6" x14ac:dyDescent="0.2">
      <c r="B137" s="4"/>
      <c r="F137" s="4"/>
    </row>
    <row r="138" spans="2:6" x14ac:dyDescent="0.2">
      <c r="B138" s="4"/>
      <c r="F138" s="4"/>
    </row>
    <row r="139" spans="2:6" x14ac:dyDescent="0.2">
      <c r="B139" s="4"/>
      <c r="F139" s="4"/>
    </row>
    <row r="140" spans="2:6" x14ac:dyDescent="0.2">
      <c r="B140" s="4"/>
      <c r="F140" s="4"/>
    </row>
    <row r="141" spans="2:6" x14ac:dyDescent="0.2">
      <c r="B141" s="4"/>
      <c r="F141" s="4"/>
    </row>
    <row r="142" spans="2:6" x14ac:dyDescent="0.2">
      <c r="B142" s="4"/>
      <c r="F142" s="4"/>
    </row>
    <row r="143" spans="2:6" x14ac:dyDescent="0.2">
      <c r="B143" s="4"/>
      <c r="F143" s="4"/>
    </row>
    <row r="144" spans="2:6" x14ac:dyDescent="0.2">
      <c r="B144" s="4"/>
      <c r="F144" s="4"/>
    </row>
    <row r="145" spans="2:6" x14ac:dyDescent="0.2">
      <c r="B145" s="4"/>
      <c r="F145" s="4"/>
    </row>
    <row r="146" spans="2:6" x14ac:dyDescent="0.2">
      <c r="B146" s="4"/>
      <c r="F146" s="4"/>
    </row>
    <row r="147" spans="2:6" x14ac:dyDescent="0.2">
      <c r="B147" s="4"/>
      <c r="F147" s="4"/>
    </row>
    <row r="148" spans="2:6" x14ac:dyDescent="0.2">
      <c r="B148" s="4"/>
      <c r="F148" s="4"/>
    </row>
    <row r="149" spans="2:6" x14ac:dyDescent="0.2">
      <c r="B149" s="4"/>
      <c r="F149" s="4"/>
    </row>
    <row r="150" spans="2:6" x14ac:dyDescent="0.2">
      <c r="B150" s="4"/>
      <c r="F150" s="4"/>
    </row>
    <row r="151" spans="2:6" x14ac:dyDescent="0.2">
      <c r="B151" s="4"/>
      <c r="F151" s="4"/>
    </row>
    <row r="152" spans="2:6" x14ac:dyDescent="0.2">
      <c r="B152" s="4"/>
      <c r="F152" s="4"/>
    </row>
    <row r="153" spans="2:6" x14ac:dyDescent="0.2">
      <c r="B153" s="4"/>
      <c r="F153" s="4"/>
    </row>
    <row r="154" spans="2:6" x14ac:dyDescent="0.2">
      <c r="B154" s="4"/>
      <c r="F154" s="4"/>
    </row>
    <row r="155" spans="2:6" x14ac:dyDescent="0.2">
      <c r="B155" s="4"/>
      <c r="F155" s="4"/>
    </row>
    <row r="156" spans="2:6" x14ac:dyDescent="0.2">
      <c r="B156" s="4"/>
      <c r="F156" s="4"/>
    </row>
    <row r="157" spans="2:6" x14ac:dyDescent="0.2">
      <c r="B157" s="4"/>
      <c r="F157" s="4"/>
    </row>
    <row r="158" spans="2:6" x14ac:dyDescent="0.2">
      <c r="B158" s="4"/>
      <c r="F158" s="4"/>
    </row>
    <row r="159" spans="2:6" x14ac:dyDescent="0.2">
      <c r="B159" s="4"/>
      <c r="F159" s="4"/>
    </row>
    <row r="160" spans="2:6" x14ac:dyDescent="0.2">
      <c r="B160" s="4"/>
      <c r="F160" s="4"/>
    </row>
    <row r="161" spans="2:6" x14ac:dyDescent="0.2">
      <c r="B161" s="4"/>
      <c r="F161" s="4"/>
    </row>
    <row r="162" spans="2:6" x14ac:dyDescent="0.2">
      <c r="B162" s="4"/>
      <c r="F162" s="4"/>
    </row>
    <row r="163" spans="2:6" x14ac:dyDescent="0.2">
      <c r="B163" s="4"/>
      <c r="F163" s="4"/>
    </row>
    <row r="164" spans="2:6" x14ac:dyDescent="0.2">
      <c r="B164" s="4"/>
      <c r="F164" s="4"/>
    </row>
    <row r="165" spans="2:6" x14ac:dyDescent="0.2">
      <c r="B165" s="4"/>
      <c r="F165" s="4"/>
    </row>
    <row r="166" spans="2:6" x14ac:dyDescent="0.2">
      <c r="B166" s="4"/>
      <c r="F166" s="4"/>
    </row>
    <row r="167" spans="2:6" x14ac:dyDescent="0.2">
      <c r="B167" s="4"/>
      <c r="F167" s="4"/>
    </row>
    <row r="168" spans="2:6" x14ac:dyDescent="0.2">
      <c r="B168" s="4"/>
      <c r="F168" s="4"/>
    </row>
    <row r="169" spans="2:6" x14ac:dyDescent="0.2">
      <c r="B169" s="4"/>
      <c r="F169" s="4"/>
    </row>
    <row r="170" spans="2:6" x14ac:dyDescent="0.2">
      <c r="B170" s="4"/>
      <c r="F170" s="4"/>
    </row>
    <row r="171" spans="2:6" x14ac:dyDescent="0.2">
      <c r="B171" s="4"/>
      <c r="F171" s="4"/>
    </row>
    <row r="172" spans="2:6" x14ac:dyDescent="0.2">
      <c r="B172" s="4"/>
      <c r="F172" s="4"/>
    </row>
    <row r="173" spans="2:6" x14ac:dyDescent="0.2">
      <c r="B173" s="4"/>
      <c r="F173" s="4"/>
    </row>
    <row r="174" spans="2:6" x14ac:dyDescent="0.2">
      <c r="B174" s="4"/>
      <c r="F174" s="4"/>
    </row>
    <row r="175" spans="2:6" x14ac:dyDescent="0.2">
      <c r="B175" s="4"/>
      <c r="F175" s="4"/>
    </row>
    <row r="176" spans="2:6" x14ac:dyDescent="0.2">
      <c r="B176" s="4"/>
      <c r="F176" s="4"/>
    </row>
    <row r="177" spans="2:6" x14ac:dyDescent="0.2">
      <c r="B177" s="4"/>
      <c r="F177" s="4"/>
    </row>
    <row r="178" spans="2:6" x14ac:dyDescent="0.2">
      <c r="B178" s="4"/>
      <c r="F178" s="4"/>
    </row>
    <row r="179" spans="2:6" x14ac:dyDescent="0.2">
      <c r="B179" s="4"/>
      <c r="F179" s="4"/>
    </row>
    <row r="180" spans="2:6" x14ac:dyDescent="0.2">
      <c r="B180" s="4"/>
      <c r="F180" s="4"/>
    </row>
    <row r="181" spans="2:6" x14ac:dyDescent="0.2">
      <c r="B181" s="4"/>
      <c r="F181" s="4"/>
    </row>
    <row r="182" spans="2:6" x14ac:dyDescent="0.2">
      <c r="B182" s="4"/>
      <c r="F182" s="4"/>
    </row>
    <row r="183" spans="2:6" x14ac:dyDescent="0.2">
      <c r="B183" s="4"/>
      <c r="F183" s="4"/>
    </row>
    <row r="184" spans="2:6" x14ac:dyDescent="0.2">
      <c r="B184" s="4"/>
      <c r="F184" s="4"/>
    </row>
    <row r="185" spans="2:6" x14ac:dyDescent="0.2">
      <c r="B185" s="4"/>
      <c r="F185" s="4"/>
    </row>
    <row r="186" spans="2:6" x14ac:dyDescent="0.2">
      <c r="B186" s="4"/>
      <c r="F186" s="4"/>
    </row>
    <row r="187" spans="2:6" x14ac:dyDescent="0.2">
      <c r="B187" s="4"/>
      <c r="F187" s="4"/>
    </row>
    <row r="188" spans="2:6" x14ac:dyDescent="0.2">
      <c r="B188" s="4"/>
      <c r="F188" s="4"/>
    </row>
    <row r="189" spans="2:6" x14ac:dyDescent="0.2">
      <c r="B189" s="4"/>
      <c r="F189" s="4"/>
    </row>
    <row r="190" spans="2:6" x14ac:dyDescent="0.2">
      <c r="B190" s="4"/>
      <c r="F190" s="4"/>
    </row>
    <row r="191" spans="2:6" x14ac:dyDescent="0.2">
      <c r="B191" s="4"/>
      <c r="F191" s="4"/>
    </row>
    <row r="192" spans="2:6" x14ac:dyDescent="0.2">
      <c r="B192" s="4"/>
      <c r="F192" s="4"/>
    </row>
    <row r="193" spans="2:6" x14ac:dyDescent="0.2">
      <c r="B193" s="4"/>
      <c r="F193" s="4"/>
    </row>
    <row r="194" spans="2:6" x14ac:dyDescent="0.2">
      <c r="B194" s="4"/>
      <c r="F194" s="4"/>
    </row>
    <row r="195" spans="2:6" x14ac:dyDescent="0.2">
      <c r="B195" s="4"/>
      <c r="F195" s="4"/>
    </row>
    <row r="196" spans="2:6" x14ac:dyDescent="0.2">
      <c r="B196" s="4"/>
      <c r="F196" s="4"/>
    </row>
    <row r="197" spans="2:6" x14ac:dyDescent="0.2">
      <c r="B197" s="4"/>
      <c r="F197" s="4"/>
    </row>
    <row r="198" spans="2:6" x14ac:dyDescent="0.2">
      <c r="B198" s="4"/>
      <c r="F198" s="4"/>
    </row>
    <row r="199" spans="2:6" x14ac:dyDescent="0.2">
      <c r="B199" s="4"/>
      <c r="F199" s="4"/>
    </row>
    <row r="200" spans="2:6" x14ac:dyDescent="0.2">
      <c r="B200" s="4"/>
      <c r="F200" s="4"/>
    </row>
    <row r="201" spans="2:6" x14ac:dyDescent="0.2">
      <c r="B201" s="4"/>
      <c r="F201" s="4"/>
    </row>
    <row r="202" spans="2:6" x14ac:dyDescent="0.2">
      <c r="B202" s="4"/>
      <c r="F202" s="4"/>
    </row>
    <row r="203" spans="2:6" x14ac:dyDescent="0.2">
      <c r="B203" s="4"/>
      <c r="F203" s="4"/>
    </row>
    <row r="204" spans="2:6" x14ac:dyDescent="0.2">
      <c r="B204" s="4"/>
      <c r="F204" s="4"/>
    </row>
    <row r="205" spans="2:6" x14ac:dyDescent="0.2">
      <c r="B205" s="4"/>
      <c r="F205" s="4"/>
    </row>
    <row r="206" spans="2:6" x14ac:dyDescent="0.2">
      <c r="B206" s="4"/>
      <c r="F206" s="4"/>
    </row>
    <row r="207" spans="2:6" x14ac:dyDescent="0.2">
      <c r="B207" s="4"/>
      <c r="F207" s="4"/>
    </row>
    <row r="208" spans="2:6" x14ac:dyDescent="0.2">
      <c r="B208" s="4"/>
      <c r="F208" s="4"/>
    </row>
    <row r="209" spans="2:6" x14ac:dyDescent="0.2">
      <c r="B209" s="4"/>
      <c r="F209" s="4"/>
    </row>
    <row r="210" spans="2:6" x14ac:dyDescent="0.2">
      <c r="B210" s="4"/>
      <c r="F210" s="4"/>
    </row>
    <row r="211" spans="2:6" x14ac:dyDescent="0.2">
      <c r="B211" s="4"/>
      <c r="F211" s="4"/>
    </row>
    <row r="212" spans="2:6" x14ac:dyDescent="0.2">
      <c r="B212" s="4"/>
      <c r="F212" s="4"/>
    </row>
    <row r="213" spans="2:6" x14ac:dyDescent="0.2">
      <c r="B213" s="4"/>
      <c r="F213" s="4"/>
    </row>
    <row r="214" spans="2:6" x14ac:dyDescent="0.2">
      <c r="B214" s="4"/>
      <c r="F214" s="4"/>
    </row>
    <row r="215" spans="2:6" x14ac:dyDescent="0.2">
      <c r="B215" s="4"/>
      <c r="F215" s="4"/>
    </row>
    <row r="216" spans="2:6" x14ac:dyDescent="0.2">
      <c r="B216" s="4"/>
      <c r="F216" s="4"/>
    </row>
    <row r="217" spans="2:6" x14ac:dyDescent="0.2">
      <c r="B217" s="4"/>
      <c r="F217" s="4"/>
    </row>
    <row r="218" spans="2:6" x14ac:dyDescent="0.2">
      <c r="B218" s="4"/>
      <c r="F218" s="4"/>
    </row>
    <row r="219" spans="2:6" x14ac:dyDescent="0.2">
      <c r="B219" s="4"/>
      <c r="F219" s="4"/>
    </row>
    <row r="220" spans="2:6" x14ac:dyDescent="0.2">
      <c r="B220" s="4"/>
      <c r="F220" s="4"/>
    </row>
    <row r="221" spans="2:6" x14ac:dyDescent="0.2">
      <c r="B221" s="4"/>
      <c r="F221" s="4"/>
    </row>
    <row r="222" spans="2:6" x14ac:dyDescent="0.2">
      <c r="B222" s="4"/>
      <c r="F222" s="4"/>
    </row>
    <row r="223" spans="2:6" x14ac:dyDescent="0.2">
      <c r="B223" s="4"/>
      <c r="F223" s="4"/>
    </row>
    <row r="224" spans="2:6" x14ac:dyDescent="0.2">
      <c r="B224" s="4"/>
      <c r="F224" s="4"/>
    </row>
    <row r="225" spans="2:6" x14ac:dyDescent="0.2">
      <c r="B225" s="4"/>
      <c r="F225" s="4"/>
    </row>
    <row r="226" spans="2:6" x14ac:dyDescent="0.2">
      <c r="B226" s="4"/>
      <c r="F226" s="4"/>
    </row>
    <row r="227" spans="2:6" x14ac:dyDescent="0.2">
      <c r="B227" s="4"/>
      <c r="F227" s="4"/>
    </row>
    <row r="228" spans="2:6" x14ac:dyDescent="0.2">
      <c r="B228" s="4"/>
      <c r="F228" s="4"/>
    </row>
    <row r="229" spans="2:6" x14ac:dyDescent="0.2">
      <c r="B229" s="4"/>
      <c r="F229" s="4"/>
    </row>
    <row r="230" spans="2:6" x14ac:dyDescent="0.2">
      <c r="B230" s="4"/>
      <c r="F230" s="4"/>
    </row>
    <row r="231" spans="2:6" x14ac:dyDescent="0.2">
      <c r="B231" s="4"/>
      <c r="F231" s="4"/>
    </row>
    <row r="232" spans="2:6" x14ac:dyDescent="0.2">
      <c r="B232" s="4"/>
      <c r="F232" s="4"/>
    </row>
    <row r="233" spans="2:6" x14ac:dyDescent="0.2">
      <c r="B233" s="4"/>
      <c r="F233" s="4"/>
    </row>
    <row r="234" spans="2:6" x14ac:dyDescent="0.2">
      <c r="B234" s="4"/>
      <c r="F234" s="4"/>
    </row>
    <row r="235" spans="2:6" x14ac:dyDescent="0.2">
      <c r="B235" s="4"/>
      <c r="F235" s="4"/>
    </row>
    <row r="236" spans="2:6" x14ac:dyDescent="0.2">
      <c r="B236" s="4"/>
      <c r="F236" s="4"/>
    </row>
    <row r="237" spans="2:6" x14ac:dyDescent="0.2">
      <c r="B237" s="4"/>
      <c r="F237" s="4"/>
    </row>
    <row r="238" spans="2:6" x14ac:dyDescent="0.2">
      <c r="B238" s="4"/>
      <c r="F238" s="4"/>
    </row>
    <row r="239" spans="2:6" x14ac:dyDescent="0.2">
      <c r="B239" s="4"/>
      <c r="F239" s="4"/>
    </row>
    <row r="240" spans="2:6" x14ac:dyDescent="0.2">
      <c r="B240" s="4"/>
      <c r="F240" s="4"/>
    </row>
    <row r="241" spans="2:6" x14ac:dyDescent="0.2">
      <c r="B241" s="4"/>
      <c r="F241" s="4"/>
    </row>
    <row r="242" spans="2:6" x14ac:dyDescent="0.2">
      <c r="B242" s="4"/>
      <c r="F242" s="4"/>
    </row>
    <row r="243" spans="2:6" x14ac:dyDescent="0.2">
      <c r="B243" s="4"/>
      <c r="F243" s="4"/>
    </row>
    <row r="244" spans="2:6" x14ac:dyDescent="0.2">
      <c r="B244" s="4"/>
      <c r="F244" s="4"/>
    </row>
    <row r="245" spans="2:6" x14ac:dyDescent="0.2">
      <c r="B245" s="4"/>
      <c r="F245" s="4"/>
    </row>
    <row r="246" spans="2:6" x14ac:dyDescent="0.2">
      <c r="B246" s="4"/>
      <c r="F246" s="4"/>
    </row>
    <row r="247" spans="2:6" x14ac:dyDescent="0.2">
      <c r="B247" s="4"/>
      <c r="F247" s="4"/>
    </row>
    <row r="248" spans="2:6" x14ac:dyDescent="0.2">
      <c r="B248" s="4"/>
      <c r="F248" s="4"/>
    </row>
    <row r="249" spans="2:6" x14ac:dyDescent="0.2">
      <c r="B249" s="4"/>
      <c r="F249" s="4"/>
    </row>
    <row r="250" spans="2:6" x14ac:dyDescent="0.2">
      <c r="B250" s="4"/>
      <c r="F250" s="4"/>
    </row>
    <row r="251" spans="2:6" x14ac:dyDescent="0.2">
      <c r="B251" s="4"/>
      <c r="F251" s="4"/>
    </row>
    <row r="252" spans="2:6" x14ac:dyDescent="0.2">
      <c r="B252" s="4"/>
      <c r="F252" s="4"/>
    </row>
    <row r="253" spans="2:6" x14ac:dyDescent="0.2">
      <c r="B253" s="4"/>
      <c r="F253" s="4"/>
    </row>
    <row r="254" spans="2:6" x14ac:dyDescent="0.2">
      <c r="B254" s="4"/>
      <c r="F254" s="4"/>
    </row>
    <row r="255" spans="2:6" x14ac:dyDescent="0.2">
      <c r="B255" s="4"/>
      <c r="F255" s="4"/>
    </row>
    <row r="256" spans="2:6" x14ac:dyDescent="0.2">
      <c r="B256" s="4"/>
      <c r="F256" s="4"/>
    </row>
    <row r="257" spans="2:6" x14ac:dyDescent="0.2">
      <c r="B257" s="4"/>
      <c r="F257" s="4"/>
    </row>
    <row r="258" spans="2:6" x14ac:dyDescent="0.2">
      <c r="B258" s="4"/>
      <c r="F258" s="4"/>
    </row>
    <row r="259" spans="2:6" x14ac:dyDescent="0.2">
      <c r="B259" s="4"/>
      <c r="F259" s="4"/>
    </row>
    <row r="260" spans="2:6" x14ac:dyDescent="0.2">
      <c r="B260" s="4"/>
      <c r="F260" s="4"/>
    </row>
    <row r="261" spans="2:6" x14ac:dyDescent="0.2">
      <c r="B261" s="4"/>
      <c r="F261" s="4"/>
    </row>
    <row r="262" spans="2:6" x14ac:dyDescent="0.2">
      <c r="B262" s="4"/>
      <c r="F262" s="4"/>
    </row>
    <row r="263" spans="2:6" x14ac:dyDescent="0.2">
      <c r="B263" s="4"/>
      <c r="F263" s="4"/>
    </row>
    <row r="264" spans="2:6" x14ac:dyDescent="0.2">
      <c r="B264" s="4"/>
      <c r="F264" s="4"/>
    </row>
    <row r="265" spans="2:6" x14ac:dyDescent="0.2">
      <c r="B265" s="4"/>
      <c r="F265" s="4"/>
    </row>
    <row r="266" spans="2:6" x14ac:dyDescent="0.2">
      <c r="B266" s="4"/>
      <c r="F266" s="4"/>
    </row>
    <row r="267" spans="2:6" x14ac:dyDescent="0.2">
      <c r="B267" s="4"/>
      <c r="F267" s="4"/>
    </row>
    <row r="268" spans="2:6" x14ac:dyDescent="0.2">
      <c r="B268" s="4"/>
      <c r="F268" s="4"/>
    </row>
    <row r="269" spans="2:6" x14ac:dyDescent="0.2">
      <c r="B269" s="4"/>
      <c r="F269" s="4"/>
    </row>
    <row r="270" spans="2:6" x14ac:dyDescent="0.2">
      <c r="B270" s="4"/>
      <c r="F270" s="4"/>
    </row>
    <row r="271" spans="2:6" x14ac:dyDescent="0.2">
      <c r="B271" s="4"/>
      <c r="F271" s="4"/>
    </row>
    <row r="272" spans="2:6" x14ac:dyDescent="0.2">
      <c r="B272" s="4"/>
      <c r="F272" s="4"/>
    </row>
    <row r="273" spans="2:6" x14ac:dyDescent="0.2">
      <c r="B273" s="4"/>
      <c r="F273" s="4"/>
    </row>
    <row r="274" spans="2:6" x14ac:dyDescent="0.2">
      <c r="B274" s="4"/>
      <c r="F274" s="4"/>
    </row>
    <row r="275" spans="2:6" x14ac:dyDescent="0.2">
      <c r="B275" s="4"/>
      <c r="F275" s="4"/>
    </row>
    <row r="276" spans="2:6" x14ac:dyDescent="0.2">
      <c r="B276" s="4"/>
      <c r="F276" s="4"/>
    </row>
    <row r="277" spans="2:6" x14ac:dyDescent="0.2">
      <c r="B277" s="4"/>
      <c r="F277" s="4"/>
    </row>
    <row r="278" spans="2:6" x14ac:dyDescent="0.2">
      <c r="B278" s="4"/>
      <c r="F278" s="4"/>
    </row>
    <row r="279" spans="2:6" x14ac:dyDescent="0.2">
      <c r="B279" s="4"/>
      <c r="F279" s="4"/>
    </row>
    <row r="280" spans="2:6" x14ac:dyDescent="0.2">
      <c r="B280" s="4"/>
      <c r="F280" s="4"/>
    </row>
    <row r="281" spans="2:6" x14ac:dyDescent="0.2">
      <c r="B281" s="4"/>
      <c r="F281" s="4"/>
    </row>
    <row r="282" spans="2:6" x14ac:dyDescent="0.2">
      <c r="B282" s="4"/>
      <c r="F282" s="4"/>
    </row>
    <row r="283" spans="2:6" x14ac:dyDescent="0.2">
      <c r="B283" s="4"/>
      <c r="F283" s="4"/>
    </row>
    <row r="284" spans="2:6" x14ac:dyDescent="0.2">
      <c r="B284" s="4"/>
      <c r="F284" s="4"/>
    </row>
    <row r="285" spans="2:6" x14ac:dyDescent="0.2">
      <c r="B285" s="4"/>
      <c r="F285" s="4"/>
    </row>
    <row r="286" spans="2:6" x14ac:dyDescent="0.2">
      <c r="B286" s="4"/>
      <c r="F286" s="4"/>
    </row>
    <row r="287" spans="2:6" x14ac:dyDescent="0.2">
      <c r="B287" s="4"/>
      <c r="F287" s="4"/>
    </row>
    <row r="288" spans="2:6" x14ac:dyDescent="0.2">
      <c r="B288" s="4"/>
      <c r="F288" s="4"/>
    </row>
    <row r="289" spans="2:6" x14ac:dyDescent="0.2">
      <c r="B289" s="4"/>
      <c r="F289" s="4"/>
    </row>
    <row r="290" spans="2:6" x14ac:dyDescent="0.2">
      <c r="B290" s="4"/>
      <c r="F290" s="4"/>
    </row>
    <row r="291" spans="2:6" x14ac:dyDescent="0.2">
      <c r="B291" s="4"/>
      <c r="F291" s="4"/>
    </row>
    <row r="292" spans="2:6" x14ac:dyDescent="0.2">
      <c r="B292" s="4"/>
      <c r="F292" s="4"/>
    </row>
    <row r="293" spans="2:6" x14ac:dyDescent="0.2">
      <c r="B293" s="4"/>
      <c r="F293" s="4"/>
    </row>
    <row r="294" spans="2:6" x14ac:dyDescent="0.2">
      <c r="B294" s="4"/>
      <c r="F294" s="4"/>
    </row>
    <row r="295" spans="2:6" x14ac:dyDescent="0.2">
      <c r="B295" s="4"/>
      <c r="F295" s="4"/>
    </row>
    <row r="296" spans="2:6" x14ac:dyDescent="0.2">
      <c r="B296" s="4"/>
      <c r="F296" s="4"/>
    </row>
    <row r="297" spans="2:6" x14ac:dyDescent="0.2">
      <c r="B297" s="4"/>
      <c r="F297" s="4"/>
    </row>
    <row r="298" spans="2:6" x14ac:dyDescent="0.2">
      <c r="B298" s="4"/>
      <c r="F298" s="4"/>
    </row>
    <row r="299" spans="2:6" x14ac:dyDescent="0.2">
      <c r="B299" s="4"/>
      <c r="F299" s="4"/>
    </row>
    <row r="300" spans="2:6" x14ac:dyDescent="0.2">
      <c r="B300" s="4"/>
      <c r="F300" s="4"/>
    </row>
    <row r="301" spans="2:6" x14ac:dyDescent="0.2">
      <c r="B301" s="4"/>
      <c r="F301" s="4"/>
    </row>
    <row r="302" spans="2:6" x14ac:dyDescent="0.2">
      <c r="B302" s="4"/>
      <c r="F302" s="4"/>
    </row>
    <row r="303" spans="2:6" x14ac:dyDescent="0.2">
      <c r="B303" s="4"/>
      <c r="F303" s="4"/>
    </row>
    <row r="304" spans="2:6" x14ac:dyDescent="0.2">
      <c r="B304" s="4"/>
      <c r="F304" s="4"/>
    </row>
    <row r="305" spans="2:6" x14ac:dyDescent="0.2">
      <c r="B305" s="4"/>
      <c r="F305" s="4"/>
    </row>
    <row r="306" spans="2:6" x14ac:dyDescent="0.2">
      <c r="B306" s="4"/>
      <c r="F306" s="4"/>
    </row>
    <row r="307" spans="2:6" x14ac:dyDescent="0.2">
      <c r="B307" s="4"/>
      <c r="F307" s="4"/>
    </row>
    <row r="308" spans="2:6" x14ac:dyDescent="0.2">
      <c r="B308" s="4"/>
      <c r="F308" s="4"/>
    </row>
    <row r="309" spans="2:6" x14ac:dyDescent="0.2">
      <c r="B309" s="4"/>
      <c r="F309" s="4"/>
    </row>
    <row r="310" spans="2:6" x14ac:dyDescent="0.2">
      <c r="B310" s="4"/>
      <c r="F310" s="4"/>
    </row>
    <row r="311" spans="2:6" x14ac:dyDescent="0.2">
      <c r="B311" s="4"/>
      <c r="F311" s="4"/>
    </row>
    <row r="312" spans="2:6" x14ac:dyDescent="0.2">
      <c r="B312" s="4"/>
      <c r="F312" s="4"/>
    </row>
    <row r="313" spans="2:6" x14ac:dyDescent="0.2">
      <c r="B313" s="4"/>
      <c r="F313" s="4"/>
    </row>
    <row r="314" spans="2:6" x14ac:dyDescent="0.2">
      <c r="B314" s="4"/>
      <c r="F314" s="4"/>
    </row>
    <row r="315" spans="2:6" x14ac:dyDescent="0.2">
      <c r="B315" s="4"/>
      <c r="F315" s="4"/>
    </row>
    <row r="316" spans="2:6" x14ac:dyDescent="0.2">
      <c r="B316" s="4"/>
      <c r="F316" s="4"/>
    </row>
    <row r="317" spans="2:6" x14ac:dyDescent="0.2">
      <c r="B317" s="4"/>
      <c r="F317" s="4"/>
    </row>
    <row r="318" spans="2:6" x14ac:dyDescent="0.2">
      <c r="B318" s="4"/>
      <c r="F318" s="4"/>
    </row>
    <row r="319" spans="2:6" x14ac:dyDescent="0.2">
      <c r="B319" s="4"/>
      <c r="F319" s="4"/>
    </row>
    <row r="320" spans="2:6" x14ac:dyDescent="0.2">
      <c r="B320" s="4"/>
      <c r="F320" s="4"/>
    </row>
    <row r="321" spans="2:6" x14ac:dyDescent="0.2">
      <c r="B321" s="4"/>
      <c r="F321" s="4"/>
    </row>
    <row r="322" spans="2:6" x14ac:dyDescent="0.2">
      <c r="B322" s="4"/>
      <c r="F322" s="4"/>
    </row>
    <row r="323" spans="2:6" x14ac:dyDescent="0.2">
      <c r="B323" s="4"/>
      <c r="F323" s="4"/>
    </row>
    <row r="324" spans="2:6" x14ac:dyDescent="0.2">
      <c r="B324" s="4"/>
      <c r="F324" s="4"/>
    </row>
    <row r="325" spans="2:6" x14ac:dyDescent="0.2">
      <c r="B325" s="4"/>
      <c r="F325" s="4"/>
    </row>
    <row r="326" spans="2:6" x14ac:dyDescent="0.2">
      <c r="B326" s="4"/>
      <c r="F326" s="4"/>
    </row>
    <row r="327" spans="2:6" x14ac:dyDescent="0.2">
      <c r="B327" s="4"/>
      <c r="F327" s="4"/>
    </row>
    <row r="328" spans="2:6" x14ac:dyDescent="0.2">
      <c r="B328" s="4"/>
      <c r="F328" s="4"/>
    </row>
    <row r="329" spans="2:6" x14ac:dyDescent="0.2">
      <c r="B329" s="4"/>
      <c r="F329" s="4"/>
    </row>
    <row r="330" spans="2:6" x14ac:dyDescent="0.2">
      <c r="B330" s="4"/>
      <c r="F330" s="4"/>
    </row>
    <row r="331" spans="2:6" x14ac:dyDescent="0.2">
      <c r="B331" s="4"/>
      <c r="F331" s="4"/>
    </row>
    <row r="332" spans="2:6" x14ac:dyDescent="0.2">
      <c r="B332" s="4"/>
      <c r="F332" s="4"/>
    </row>
    <row r="333" spans="2:6" x14ac:dyDescent="0.2">
      <c r="B333" s="4"/>
      <c r="F333" s="4"/>
    </row>
    <row r="334" spans="2:6" x14ac:dyDescent="0.2">
      <c r="B334" s="4"/>
      <c r="F334" s="4"/>
    </row>
    <row r="335" spans="2:6" x14ac:dyDescent="0.2">
      <c r="B335" s="4"/>
      <c r="F335" s="4"/>
    </row>
    <row r="336" spans="2:6" x14ac:dyDescent="0.2">
      <c r="B336" s="4"/>
      <c r="F336" s="4"/>
    </row>
    <row r="337" spans="2:6" x14ac:dyDescent="0.2">
      <c r="B337" s="4"/>
      <c r="F337" s="4"/>
    </row>
    <row r="338" spans="2:6" x14ac:dyDescent="0.2">
      <c r="B338" s="4"/>
      <c r="F338" s="4"/>
    </row>
    <row r="339" spans="2:6" x14ac:dyDescent="0.2">
      <c r="B339" s="4"/>
      <c r="F339" s="4"/>
    </row>
    <row r="340" spans="2:6" x14ac:dyDescent="0.2">
      <c r="B340" s="4"/>
      <c r="F340" s="4"/>
    </row>
    <row r="341" spans="2:6" x14ac:dyDescent="0.2">
      <c r="B341" s="4"/>
      <c r="F341" s="4"/>
    </row>
    <row r="342" spans="2:6" x14ac:dyDescent="0.2">
      <c r="B342" s="4"/>
      <c r="F342" s="4"/>
    </row>
    <row r="343" spans="2:6" x14ac:dyDescent="0.2">
      <c r="B343" s="4"/>
      <c r="F343" s="4"/>
    </row>
    <row r="344" spans="2:6" x14ac:dyDescent="0.2">
      <c r="B344" s="4"/>
      <c r="F344" s="4"/>
    </row>
    <row r="345" spans="2:6" x14ac:dyDescent="0.2">
      <c r="B345" s="4"/>
      <c r="F345" s="4"/>
    </row>
    <row r="346" spans="2:6" x14ac:dyDescent="0.2">
      <c r="B346" s="4"/>
      <c r="F346" s="4"/>
    </row>
    <row r="347" spans="2:6" x14ac:dyDescent="0.2">
      <c r="B347" s="4"/>
      <c r="F347" s="4"/>
    </row>
    <row r="348" spans="2:6" x14ac:dyDescent="0.2">
      <c r="B348" s="4"/>
      <c r="F348" s="4"/>
    </row>
    <row r="349" spans="2:6" x14ac:dyDescent="0.2">
      <c r="B349" s="4"/>
      <c r="F349" s="4"/>
    </row>
    <row r="350" spans="2:6" x14ac:dyDescent="0.2">
      <c r="B350" s="4"/>
      <c r="F350" s="4"/>
    </row>
    <row r="351" spans="2:6" x14ac:dyDescent="0.2">
      <c r="B351" s="4"/>
      <c r="F351" s="4"/>
    </row>
    <row r="352" spans="2:6" x14ac:dyDescent="0.2">
      <c r="B352" s="4"/>
      <c r="F352" s="4"/>
    </row>
    <row r="353" spans="2:6" x14ac:dyDescent="0.2">
      <c r="B353" s="4"/>
      <c r="F353" s="4"/>
    </row>
    <row r="354" spans="2:6" x14ac:dyDescent="0.2">
      <c r="B354" s="4"/>
      <c r="F354" s="4"/>
    </row>
    <row r="355" spans="2:6" x14ac:dyDescent="0.2">
      <c r="B355" s="4"/>
      <c r="F355" s="4"/>
    </row>
    <row r="356" spans="2:6" x14ac:dyDescent="0.2">
      <c r="B356" s="4"/>
      <c r="F356" s="4"/>
    </row>
    <row r="357" spans="2:6" x14ac:dyDescent="0.2">
      <c r="B357" s="4"/>
      <c r="F357" s="4"/>
    </row>
    <row r="358" spans="2:6" x14ac:dyDescent="0.2">
      <c r="B358" s="4"/>
      <c r="F358" s="4"/>
    </row>
    <row r="359" spans="2:6" x14ac:dyDescent="0.2">
      <c r="B359" s="4"/>
      <c r="F359" s="4"/>
    </row>
    <row r="360" spans="2:6" x14ac:dyDescent="0.2">
      <c r="B360" s="4"/>
      <c r="F360" s="4"/>
    </row>
    <row r="361" spans="2:6" x14ac:dyDescent="0.2">
      <c r="B361" s="4"/>
      <c r="F361" s="4"/>
    </row>
    <row r="362" spans="2:6" x14ac:dyDescent="0.2">
      <c r="B362" s="4"/>
      <c r="F362" s="4"/>
    </row>
    <row r="363" spans="2:6" x14ac:dyDescent="0.2">
      <c r="B363" s="4"/>
      <c r="F363" s="4"/>
    </row>
    <row r="364" spans="2:6" x14ac:dyDescent="0.2">
      <c r="B364" s="4"/>
      <c r="F364" s="4"/>
    </row>
    <row r="365" spans="2:6" x14ac:dyDescent="0.2">
      <c r="B365" s="4"/>
      <c r="F365" s="4"/>
    </row>
    <row r="366" spans="2:6" x14ac:dyDescent="0.2">
      <c r="B366" s="4"/>
      <c r="F366" s="4"/>
    </row>
    <row r="367" spans="2:6" x14ac:dyDescent="0.2">
      <c r="B367" s="4"/>
      <c r="F367" s="4"/>
    </row>
    <row r="368" spans="2:6" x14ac:dyDescent="0.2">
      <c r="B368" s="4"/>
      <c r="F368" s="4"/>
    </row>
    <row r="369" spans="2:6" x14ac:dyDescent="0.2">
      <c r="B369" s="4"/>
      <c r="F369" s="4"/>
    </row>
    <row r="370" spans="2:6" x14ac:dyDescent="0.2">
      <c r="B370" s="4"/>
      <c r="F370" s="4"/>
    </row>
    <row r="371" spans="2:6" x14ac:dyDescent="0.2">
      <c r="B371" s="4"/>
      <c r="F371" s="4"/>
    </row>
    <row r="372" spans="2:6" x14ac:dyDescent="0.2">
      <c r="B372" s="4"/>
      <c r="F372" s="4"/>
    </row>
    <row r="373" spans="2:6" x14ac:dyDescent="0.2">
      <c r="B373" s="4"/>
      <c r="F373" s="4"/>
    </row>
    <row r="374" spans="2:6" x14ac:dyDescent="0.2">
      <c r="B374" s="4"/>
      <c r="F374" s="4"/>
    </row>
    <row r="375" spans="2:6" x14ac:dyDescent="0.2">
      <c r="B375" s="4"/>
      <c r="F375" s="4"/>
    </row>
    <row r="376" spans="2:6" x14ac:dyDescent="0.2">
      <c r="B376" s="4"/>
      <c r="F376" s="4"/>
    </row>
    <row r="377" spans="2:6" x14ac:dyDescent="0.2">
      <c r="B377" s="4"/>
      <c r="F377" s="4"/>
    </row>
    <row r="378" spans="2:6" x14ac:dyDescent="0.2">
      <c r="B378" s="4"/>
      <c r="F378" s="4"/>
    </row>
    <row r="379" spans="2:6" x14ac:dyDescent="0.2">
      <c r="B379" s="4"/>
      <c r="F379" s="4"/>
    </row>
    <row r="380" spans="2:6" x14ac:dyDescent="0.2">
      <c r="B380" s="4"/>
      <c r="F380" s="4"/>
    </row>
    <row r="381" spans="2:6" x14ac:dyDescent="0.2">
      <c r="B381" s="4"/>
      <c r="F381" s="4"/>
    </row>
    <row r="382" spans="2:6" x14ac:dyDescent="0.2">
      <c r="B382" s="4"/>
      <c r="F382" s="4"/>
    </row>
    <row r="383" spans="2:6" x14ac:dyDescent="0.2">
      <c r="B383" s="4"/>
      <c r="F383" s="4"/>
    </row>
    <row r="384" spans="2:6" x14ac:dyDescent="0.2">
      <c r="B384" s="4"/>
      <c r="F384" s="4"/>
    </row>
    <row r="385" spans="2:6" x14ac:dyDescent="0.2">
      <c r="B385" s="4"/>
      <c r="F385" s="4"/>
    </row>
    <row r="386" spans="2:6" x14ac:dyDescent="0.2">
      <c r="B386" s="4"/>
      <c r="F386" s="4"/>
    </row>
    <row r="387" spans="2:6" x14ac:dyDescent="0.2">
      <c r="B387" s="4"/>
      <c r="F387" s="4"/>
    </row>
    <row r="388" spans="2:6" x14ac:dyDescent="0.2">
      <c r="B388" s="4"/>
      <c r="F388" s="4"/>
    </row>
    <row r="389" spans="2:6" x14ac:dyDescent="0.2">
      <c r="B389" s="4"/>
      <c r="F389" s="4"/>
    </row>
    <row r="390" spans="2:6" x14ac:dyDescent="0.2">
      <c r="B390" s="4"/>
      <c r="F390" s="4"/>
    </row>
    <row r="391" spans="2:6" x14ac:dyDescent="0.2">
      <c r="B391" s="4"/>
      <c r="F391" s="4"/>
    </row>
    <row r="392" spans="2:6" x14ac:dyDescent="0.2">
      <c r="B392" s="4"/>
      <c r="F392" s="4"/>
    </row>
    <row r="393" spans="2:6" x14ac:dyDescent="0.2">
      <c r="B393" s="4"/>
      <c r="F393" s="4"/>
    </row>
    <row r="394" spans="2:6" x14ac:dyDescent="0.2">
      <c r="B394" s="4"/>
      <c r="F394" s="4"/>
    </row>
    <row r="395" spans="2:6" x14ac:dyDescent="0.2">
      <c r="B395" s="4"/>
      <c r="F395" s="4"/>
    </row>
    <row r="396" spans="2:6" x14ac:dyDescent="0.2">
      <c r="B396" s="4"/>
      <c r="F396" s="4"/>
    </row>
    <row r="397" spans="2:6" x14ac:dyDescent="0.2">
      <c r="B397" s="4"/>
      <c r="F397" s="4"/>
    </row>
    <row r="398" spans="2:6" x14ac:dyDescent="0.2">
      <c r="B398" s="4"/>
      <c r="F398" s="4"/>
    </row>
    <row r="399" spans="2:6" x14ac:dyDescent="0.2">
      <c r="B399" s="4"/>
      <c r="F399" s="4"/>
    </row>
    <row r="400" spans="2:6" x14ac:dyDescent="0.2">
      <c r="B400" s="4"/>
      <c r="F400" s="4"/>
    </row>
    <row r="401" spans="2:6" x14ac:dyDescent="0.2">
      <c r="B401" s="4"/>
      <c r="F401" s="4"/>
    </row>
    <row r="402" spans="2:6" x14ac:dyDescent="0.2">
      <c r="B402" s="4"/>
      <c r="F402" s="4"/>
    </row>
    <row r="403" spans="2:6" x14ac:dyDescent="0.2">
      <c r="B403" s="4"/>
      <c r="F403" s="4"/>
    </row>
    <row r="404" spans="2:6" x14ac:dyDescent="0.2">
      <c r="B404" s="4"/>
      <c r="F404" s="4"/>
    </row>
    <row r="405" spans="2:6" x14ac:dyDescent="0.2">
      <c r="B405" s="4"/>
      <c r="F405" s="4"/>
    </row>
    <row r="406" spans="2:6" x14ac:dyDescent="0.2">
      <c r="B406" s="4"/>
      <c r="F406" s="4"/>
    </row>
    <row r="407" spans="2:6" x14ac:dyDescent="0.2">
      <c r="B407" s="4"/>
      <c r="F407" s="4"/>
    </row>
    <row r="408" spans="2:6" x14ac:dyDescent="0.2">
      <c r="B408" s="4"/>
      <c r="F408" s="4"/>
    </row>
    <row r="409" spans="2:6" x14ac:dyDescent="0.2">
      <c r="B409" s="4"/>
      <c r="F409" s="4"/>
    </row>
    <row r="410" spans="2:6" x14ac:dyDescent="0.2">
      <c r="B410" s="4"/>
      <c r="F410" s="4"/>
    </row>
    <row r="411" spans="2:6" x14ac:dyDescent="0.2">
      <c r="B411" s="4"/>
      <c r="F411" s="4"/>
    </row>
    <row r="412" spans="2:6" x14ac:dyDescent="0.2">
      <c r="B412" s="4"/>
      <c r="F412" s="4"/>
    </row>
    <row r="413" spans="2:6" x14ac:dyDescent="0.2">
      <c r="B413" s="4"/>
      <c r="F413" s="4"/>
    </row>
    <row r="414" spans="2:6" x14ac:dyDescent="0.2">
      <c r="B414" s="4"/>
      <c r="F414" s="4"/>
    </row>
    <row r="415" spans="2:6" x14ac:dyDescent="0.2">
      <c r="B415" s="4"/>
      <c r="F415" s="4"/>
    </row>
    <row r="416" spans="2:6" x14ac:dyDescent="0.2">
      <c r="B416" s="4"/>
      <c r="F416" s="4"/>
    </row>
    <row r="417" spans="2:6" x14ac:dyDescent="0.2">
      <c r="B417" s="4"/>
      <c r="F417" s="4"/>
    </row>
    <row r="418" spans="2:6" x14ac:dyDescent="0.2">
      <c r="B418" s="4"/>
      <c r="F418" s="4"/>
    </row>
    <row r="419" spans="2:6" x14ac:dyDescent="0.2">
      <c r="B419" s="4"/>
      <c r="F419" s="4"/>
    </row>
    <row r="420" spans="2:6" x14ac:dyDescent="0.2">
      <c r="B420" s="4"/>
      <c r="F420" s="4"/>
    </row>
    <row r="421" spans="2:6" x14ac:dyDescent="0.2">
      <c r="B421" s="4"/>
      <c r="F421" s="4"/>
    </row>
    <row r="422" spans="2:6" x14ac:dyDescent="0.2">
      <c r="B422" s="4"/>
      <c r="F422" s="4"/>
    </row>
    <row r="423" spans="2:6" x14ac:dyDescent="0.2">
      <c r="B423" s="4"/>
      <c r="F423" s="4"/>
    </row>
    <row r="424" spans="2:6" x14ac:dyDescent="0.2">
      <c r="B424" s="4"/>
      <c r="F424" s="4"/>
    </row>
    <row r="425" spans="2:6" x14ac:dyDescent="0.2">
      <c r="B425" s="4"/>
      <c r="F425" s="4"/>
    </row>
    <row r="426" spans="2:6" x14ac:dyDescent="0.2">
      <c r="B426" s="4"/>
      <c r="F426" s="4"/>
    </row>
    <row r="427" spans="2:6" x14ac:dyDescent="0.2">
      <c r="B427" s="4"/>
      <c r="F427" s="4"/>
    </row>
    <row r="428" spans="2:6" x14ac:dyDescent="0.2">
      <c r="B428" s="4"/>
      <c r="F428" s="4"/>
    </row>
    <row r="429" spans="2:6" x14ac:dyDescent="0.2">
      <c r="B429" s="4"/>
      <c r="F429" s="4"/>
    </row>
    <row r="430" spans="2:6" x14ac:dyDescent="0.2">
      <c r="B430" s="4"/>
      <c r="F430" s="4"/>
    </row>
    <row r="431" spans="2:6" x14ac:dyDescent="0.2">
      <c r="B431" s="4"/>
      <c r="F431" s="4"/>
    </row>
    <row r="432" spans="2:6" x14ac:dyDescent="0.2">
      <c r="B432" s="4"/>
      <c r="F432" s="4"/>
    </row>
    <row r="433" spans="2:6" x14ac:dyDescent="0.2">
      <c r="B433" s="4"/>
      <c r="F433" s="4"/>
    </row>
    <row r="434" spans="2:6" x14ac:dyDescent="0.2">
      <c r="B434" s="4"/>
      <c r="F434" s="4"/>
    </row>
    <row r="435" spans="2:6" x14ac:dyDescent="0.2">
      <c r="B435" s="4"/>
      <c r="F435" s="4"/>
    </row>
    <row r="436" spans="2:6" x14ac:dyDescent="0.2">
      <c r="B436" s="4"/>
      <c r="F436" s="4"/>
    </row>
    <row r="437" spans="2:6" x14ac:dyDescent="0.2">
      <c r="B437" s="4"/>
      <c r="F437" s="4"/>
    </row>
    <row r="438" spans="2:6" x14ac:dyDescent="0.2">
      <c r="B438" s="4"/>
      <c r="F438" s="4"/>
    </row>
    <row r="439" spans="2:6" x14ac:dyDescent="0.2">
      <c r="B439" s="4"/>
      <c r="F439" s="4"/>
    </row>
    <row r="440" spans="2:6" x14ac:dyDescent="0.2">
      <c r="B440" s="4"/>
      <c r="F440" s="4"/>
    </row>
    <row r="441" spans="2:6" x14ac:dyDescent="0.2">
      <c r="B441" s="4"/>
      <c r="F441" s="4"/>
    </row>
    <row r="442" spans="2:6" x14ac:dyDescent="0.2">
      <c r="B442" s="4"/>
      <c r="F442" s="4"/>
    </row>
    <row r="443" spans="2:6" x14ac:dyDescent="0.2">
      <c r="B443" s="4"/>
      <c r="F443" s="4"/>
    </row>
    <row r="444" spans="2:6" x14ac:dyDescent="0.2">
      <c r="B444" s="4"/>
      <c r="F444" s="4"/>
    </row>
    <row r="445" spans="2:6" x14ac:dyDescent="0.2">
      <c r="B445" s="4"/>
      <c r="F445" s="4"/>
    </row>
    <row r="446" spans="2:6" x14ac:dyDescent="0.2">
      <c r="B446" s="4"/>
      <c r="F446" s="4"/>
    </row>
    <row r="447" spans="2:6" x14ac:dyDescent="0.2">
      <c r="B447" s="4"/>
      <c r="F447" s="4"/>
    </row>
    <row r="448" spans="2:6" x14ac:dyDescent="0.2">
      <c r="B448" s="4"/>
      <c r="F448" s="4"/>
    </row>
    <row r="449" spans="2:6" x14ac:dyDescent="0.2">
      <c r="B449" s="4"/>
      <c r="F449" s="4"/>
    </row>
    <row r="450" spans="2:6" x14ac:dyDescent="0.2">
      <c r="B450" s="4"/>
      <c r="F450" s="4"/>
    </row>
    <row r="451" spans="2:6" x14ac:dyDescent="0.2">
      <c r="B451" s="4"/>
      <c r="F451" s="4"/>
    </row>
    <row r="452" spans="2:6" x14ac:dyDescent="0.2">
      <c r="B452" s="4"/>
      <c r="F452" s="4"/>
    </row>
    <row r="453" spans="2:6" x14ac:dyDescent="0.2">
      <c r="B453" s="4"/>
      <c r="F453" s="4"/>
    </row>
    <row r="454" spans="2:6" x14ac:dyDescent="0.2">
      <c r="B454" s="4"/>
      <c r="F454" s="4"/>
    </row>
    <row r="455" spans="2:6" x14ac:dyDescent="0.2">
      <c r="B455" s="4"/>
      <c r="F455" s="4"/>
    </row>
    <row r="456" spans="2:6" x14ac:dyDescent="0.2">
      <c r="B456" s="4"/>
      <c r="F456" s="4"/>
    </row>
    <row r="457" spans="2:6" x14ac:dyDescent="0.2">
      <c r="B457" s="4"/>
      <c r="F457" s="4"/>
    </row>
    <row r="458" spans="2:6" x14ac:dyDescent="0.2">
      <c r="B458" s="4"/>
      <c r="F458" s="4"/>
    </row>
    <row r="459" spans="2:6" x14ac:dyDescent="0.2">
      <c r="B459" s="4"/>
      <c r="F459" s="4"/>
    </row>
    <row r="460" spans="2:6" x14ac:dyDescent="0.2">
      <c r="B460" s="4"/>
      <c r="F460" s="4"/>
    </row>
    <row r="461" spans="2:6" x14ac:dyDescent="0.2">
      <c r="B461" s="4"/>
      <c r="F461" s="4"/>
    </row>
    <row r="462" spans="2:6" x14ac:dyDescent="0.2">
      <c r="B462" s="4"/>
      <c r="F462" s="4"/>
    </row>
    <row r="463" spans="2:6" x14ac:dyDescent="0.2">
      <c r="B463" s="4"/>
      <c r="F463" s="4"/>
    </row>
    <row r="464" spans="2:6" x14ac:dyDescent="0.2">
      <c r="B464" s="4"/>
      <c r="F464" s="4"/>
    </row>
    <row r="465" spans="2:6" x14ac:dyDescent="0.2">
      <c r="B465" s="4"/>
      <c r="F465" s="4"/>
    </row>
    <row r="466" spans="2:6" x14ac:dyDescent="0.2">
      <c r="B466" s="4"/>
      <c r="F466" s="4"/>
    </row>
    <row r="467" spans="2:6" x14ac:dyDescent="0.2">
      <c r="B467" s="4"/>
      <c r="F467" s="4"/>
    </row>
    <row r="468" spans="2:6" x14ac:dyDescent="0.2">
      <c r="B468" s="4"/>
      <c r="F468" s="4"/>
    </row>
    <row r="469" spans="2:6" x14ac:dyDescent="0.2">
      <c r="B469" s="4"/>
      <c r="F469" s="4"/>
    </row>
    <row r="470" spans="2:6" x14ac:dyDescent="0.2">
      <c r="B470" s="4"/>
      <c r="F470" s="4"/>
    </row>
    <row r="471" spans="2:6" x14ac:dyDescent="0.2">
      <c r="B471" s="4"/>
      <c r="F471" s="4"/>
    </row>
    <row r="472" spans="2:6" x14ac:dyDescent="0.2">
      <c r="B472" s="4"/>
      <c r="F472" s="4"/>
    </row>
    <row r="473" spans="2:6" x14ac:dyDescent="0.2">
      <c r="B473" s="4"/>
      <c r="F473" s="4"/>
    </row>
    <row r="474" spans="2:6" x14ac:dyDescent="0.2">
      <c r="B474" s="4"/>
      <c r="F474" s="4"/>
    </row>
    <row r="475" spans="2:6" x14ac:dyDescent="0.2">
      <c r="B475" s="4"/>
      <c r="F475" s="4"/>
    </row>
    <row r="476" spans="2:6" x14ac:dyDescent="0.2">
      <c r="B476" s="4"/>
      <c r="F476" s="4"/>
    </row>
    <row r="477" spans="2:6" x14ac:dyDescent="0.2">
      <c r="B477" s="4"/>
      <c r="F477" s="4"/>
    </row>
    <row r="478" spans="2:6" x14ac:dyDescent="0.2">
      <c r="B478" s="4"/>
      <c r="F478" s="4"/>
    </row>
    <row r="479" spans="2:6" x14ac:dyDescent="0.2">
      <c r="B479" s="4"/>
      <c r="F479" s="4"/>
    </row>
    <row r="480" spans="2:6" x14ac:dyDescent="0.2">
      <c r="B480" s="4"/>
      <c r="F480" s="4"/>
    </row>
    <row r="481" spans="2:6" x14ac:dyDescent="0.2">
      <c r="B481" s="4"/>
      <c r="F481" s="4"/>
    </row>
    <row r="482" spans="2:6" x14ac:dyDescent="0.2">
      <c r="B482" s="4"/>
      <c r="F482" s="4"/>
    </row>
    <row r="483" spans="2:6" x14ac:dyDescent="0.2">
      <c r="B483" s="4"/>
      <c r="F483" s="4"/>
    </row>
    <row r="484" spans="2:6" x14ac:dyDescent="0.2">
      <c r="B484" s="4"/>
      <c r="F484" s="4"/>
    </row>
    <row r="485" spans="2:6" x14ac:dyDescent="0.2">
      <c r="B485" s="4"/>
      <c r="F485" s="4"/>
    </row>
    <row r="486" spans="2:6" x14ac:dyDescent="0.2">
      <c r="B486" s="4"/>
      <c r="F486" s="4"/>
    </row>
    <row r="487" spans="2:6" x14ac:dyDescent="0.2">
      <c r="B487" s="4"/>
      <c r="F487" s="4"/>
    </row>
    <row r="488" spans="2:6" x14ac:dyDescent="0.2">
      <c r="B488" s="4"/>
      <c r="F488" s="4"/>
    </row>
    <row r="489" spans="2:6" x14ac:dyDescent="0.2">
      <c r="B489" s="4"/>
      <c r="F489" s="4"/>
    </row>
    <row r="490" spans="2:6" x14ac:dyDescent="0.2">
      <c r="B490" s="4"/>
      <c r="F490" s="4"/>
    </row>
    <row r="491" spans="2:6" x14ac:dyDescent="0.2">
      <c r="B491" s="4"/>
      <c r="F491" s="4"/>
    </row>
    <row r="492" spans="2:6" x14ac:dyDescent="0.2">
      <c r="B492" s="4"/>
      <c r="F492" s="4"/>
    </row>
    <row r="493" spans="2:6" x14ac:dyDescent="0.2">
      <c r="B493" s="4"/>
      <c r="F493" s="4"/>
    </row>
    <row r="494" spans="2:6" x14ac:dyDescent="0.2">
      <c r="B494" s="4"/>
      <c r="F494" s="4"/>
    </row>
    <row r="495" spans="2:6" x14ac:dyDescent="0.2">
      <c r="B495" s="4"/>
      <c r="F495" s="4"/>
    </row>
    <row r="496" spans="2:6" x14ac:dyDescent="0.2">
      <c r="B496" s="4"/>
      <c r="F496" s="4"/>
    </row>
    <row r="497" spans="2:6" x14ac:dyDescent="0.2">
      <c r="B497" s="4"/>
      <c r="F497" s="4"/>
    </row>
    <row r="498" spans="2:6" x14ac:dyDescent="0.2">
      <c r="B498" s="4"/>
      <c r="F498" s="4"/>
    </row>
    <row r="499" spans="2:6" x14ac:dyDescent="0.2">
      <c r="B499" s="4"/>
      <c r="F499" s="4"/>
    </row>
    <row r="500" spans="2:6" x14ac:dyDescent="0.2">
      <c r="B500" s="4"/>
      <c r="F500" s="4"/>
    </row>
    <row r="501" spans="2:6" x14ac:dyDescent="0.2">
      <c r="B501" s="4"/>
      <c r="F501" s="4"/>
    </row>
    <row r="502" spans="2:6" x14ac:dyDescent="0.2">
      <c r="B502" s="4"/>
      <c r="F502" s="4"/>
    </row>
    <row r="503" spans="2:6" x14ac:dyDescent="0.2">
      <c r="B503" s="4"/>
      <c r="F503" s="4"/>
    </row>
    <row r="504" spans="2:6" x14ac:dyDescent="0.2">
      <c r="B504" s="4"/>
      <c r="F504" s="4"/>
    </row>
    <row r="505" spans="2:6" x14ac:dyDescent="0.2">
      <c r="B505" s="4"/>
      <c r="F505" s="4"/>
    </row>
    <row r="506" spans="2:6" x14ac:dyDescent="0.2">
      <c r="B506" s="4"/>
      <c r="F506" s="4"/>
    </row>
    <row r="507" spans="2:6" x14ac:dyDescent="0.2">
      <c r="B507" s="4"/>
      <c r="F507" s="4"/>
    </row>
    <row r="508" spans="2:6" x14ac:dyDescent="0.2">
      <c r="B508" s="4"/>
      <c r="F508" s="4"/>
    </row>
    <row r="509" spans="2:6" x14ac:dyDescent="0.2">
      <c r="B509" s="4"/>
      <c r="F509" s="4"/>
    </row>
    <row r="510" spans="2:6" x14ac:dyDescent="0.2">
      <c r="B510" s="4"/>
      <c r="F510" s="4"/>
    </row>
    <row r="511" spans="2:6" x14ac:dyDescent="0.2">
      <c r="B511" s="4"/>
      <c r="F511" s="4"/>
    </row>
    <row r="512" spans="2:6" x14ac:dyDescent="0.2">
      <c r="B512" s="4"/>
      <c r="F512" s="4"/>
    </row>
    <row r="513" spans="2:6" x14ac:dyDescent="0.2">
      <c r="B513" s="4"/>
      <c r="F513" s="4"/>
    </row>
    <row r="514" spans="2:6" x14ac:dyDescent="0.2">
      <c r="B514" s="4"/>
      <c r="F514" s="4"/>
    </row>
    <row r="515" spans="2:6" x14ac:dyDescent="0.2">
      <c r="B515" s="4"/>
      <c r="F515" s="4"/>
    </row>
    <row r="516" spans="2:6" x14ac:dyDescent="0.2">
      <c r="B516" s="4"/>
      <c r="F516" s="4"/>
    </row>
    <row r="517" spans="2:6" x14ac:dyDescent="0.2">
      <c r="B517" s="4"/>
      <c r="F517" s="4"/>
    </row>
    <row r="518" spans="2:6" x14ac:dyDescent="0.2">
      <c r="B518" s="4"/>
      <c r="F518" s="4"/>
    </row>
    <row r="519" spans="2:6" x14ac:dyDescent="0.2">
      <c r="B519" s="4"/>
      <c r="F519" s="4"/>
    </row>
    <row r="520" spans="2:6" x14ac:dyDescent="0.2">
      <c r="B520" s="4"/>
      <c r="F520" s="4"/>
    </row>
    <row r="521" spans="2:6" x14ac:dyDescent="0.2">
      <c r="B521" s="4"/>
      <c r="F521" s="4"/>
    </row>
    <row r="522" spans="2:6" x14ac:dyDescent="0.2">
      <c r="B522" s="4"/>
      <c r="F522" s="4"/>
    </row>
    <row r="523" spans="2:6" x14ac:dyDescent="0.2">
      <c r="B523" s="4"/>
      <c r="F523" s="4"/>
    </row>
    <row r="524" spans="2:6" x14ac:dyDescent="0.2">
      <c r="B524" s="4"/>
      <c r="F524" s="4"/>
    </row>
    <row r="525" spans="2:6" x14ac:dyDescent="0.2">
      <c r="B525" s="4"/>
      <c r="F525" s="4"/>
    </row>
    <row r="526" spans="2:6" x14ac:dyDescent="0.2">
      <c r="B526" s="4"/>
      <c r="F526" s="4"/>
    </row>
    <row r="527" spans="2:6" x14ac:dyDescent="0.2">
      <c r="B527" s="4"/>
      <c r="F527" s="4"/>
    </row>
    <row r="528" spans="2:6" x14ac:dyDescent="0.2">
      <c r="B528" s="4"/>
      <c r="F528" s="4"/>
    </row>
    <row r="529" spans="2:6" x14ac:dyDescent="0.2">
      <c r="B529" s="4"/>
      <c r="F529" s="4"/>
    </row>
    <row r="530" spans="2:6" x14ac:dyDescent="0.2">
      <c r="B530" s="4"/>
      <c r="F530" s="4"/>
    </row>
    <row r="531" spans="2:6" x14ac:dyDescent="0.2">
      <c r="B531" s="4"/>
      <c r="F531" s="4"/>
    </row>
    <row r="532" spans="2:6" x14ac:dyDescent="0.2">
      <c r="B532" s="4"/>
      <c r="F532" s="4"/>
    </row>
    <row r="533" spans="2:6" x14ac:dyDescent="0.2">
      <c r="B533" s="4"/>
      <c r="F533" s="4"/>
    </row>
    <row r="534" spans="2:6" x14ac:dyDescent="0.2">
      <c r="B534" s="4"/>
      <c r="F534" s="4"/>
    </row>
    <row r="535" spans="2:6" x14ac:dyDescent="0.2">
      <c r="B535" s="4"/>
      <c r="F535" s="4"/>
    </row>
    <row r="536" spans="2:6" x14ac:dyDescent="0.2">
      <c r="B536" s="4"/>
      <c r="F536" s="4"/>
    </row>
    <row r="537" spans="2:6" x14ac:dyDescent="0.2">
      <c r="B537" s="4"/>
      <c r="F537" s="4"/>
    </row>
    <row r="538" spans="2:6" x14ac:dyDescent="0.2">
      <c r="B538" s="4"/>
      <c r="F538" s="4"/>
    </row>
    <row r="539" spans="2:6" x14ac:dyDescent="0.2">
      <c r="B539" s="4"/>
      <c r="F539" s="4"/>
    </row>
    <row r="540" spans="2:6" x14ac:dyDescent="0.2">
      <c r="B540" s="4"/>
      <c r="F540" s="4"/>
    </row>
    <row r="541" spans="2:6" x14ac:dyDescent="0.2">
      <c r="B541" s="4"/>
      <c r="F541" s="4"/>
    </row>
    <row r="542" spans="2:6" x14ac:dyDescent="0.2">
      <c r="B542" s="4"/>
      <c r="F542" s="4"/>
    </row>
    <row r="543" spans="2:6" x14ac:dyDescent="0.2">
      <c r="B543" s="4"/>
      <c r="F543" s="4"/>
    </row>
    <row r="544" spans="2:6" x14ac:dyDescent="0.2">
      <c r="B544" s="4"/>
      <c r="F544" s="4"/>
    </row>
    <row r="545" spans="2:6" x14ac:dyDescent="0.2">
      <c r="B545" s="4"/>
      <c r="F545" s="4"/>
    </row>
    <row r="546" spans="2:6" x14ac:dyDescent="0.2">
      <c r="B546" s="4"/>
      <c r="F546" s="4"/>
    </row>
    <row r="547" spans="2:6" x14ac:dyDescent="0.2">
      <c r="B547" s="4"/>
      <c r="F547" s="4"/>
    </row>
    <row r="548" spans="2:6" x14ac:dyDescent="0.2">
      <c r="B548" s="4"/>
      <c r="F548" s="4"/>
    </row>
    <row r="549" spans="2:6" x14ac:dyDescent="0.2">
      <c r="B549" s="4"/>
      <c r="F549" s="4"/>
    </row>
    <row r="550" spans="2:6" x14ac:dyDescent="0.2">
      <c r="B550" s="4"/>
      <c r="F550" s="4"/>
    </row>
    <row r="551" spans="2:6" x14ac:dyDescent="0.2">
      <c r="B551" s="4"/>
      <c r="F551" s="4"/>
    </row>
    <row r="552" spans="2:6" x14ac:dyDescent="0.2">
      <c r="B552" s="4"/>
      <c r="F552" s="4"/>
    </row>
    <row r="553" spans="2:6" x14ac:dyDescent="0.2">
      <c r="B553" s="4"/>
      <c r="F553" s="4"/>
    </row>
    <row r="554" spans="2:6" x14ac:dyDescent="0.2">
      <c r="B554" s="4"/>
      <c r="F554" s="4"/>
    </row>
    <row r="555" spans="2:6" x14ac:dyDescent="0.2">
      <c r="B555" s="4"/>
      <c r="F555" s="4"/>
    </row>
    <row r="556" spans="2:6" x14ac:dyDescent="0.2">
      <c r="B556" s="4"/>
      <c r="F556" s="4"/>
    </row>
    <row r="557" spans="2:6" x14ac:dyDescent="0.2">
      <c r="B557" s="4"/>
      <c r="F557" s="4"/>
    </row>
    <row r="558" spans="2:6" x14ac:dyDescent="0.2">
      <c r="B558" s="4"/>
      <c r="F558" s="4"/>
    </row>
    <row r="559" spans="2:6" x14ac:dyDescent="0.2">
      <c r="B559" s="4"/>
      <c r="F559" s="4"/>
    </row>
    <row r="560" spans="2:6" x14ac:dyDescent="0.2">
      <c r="B560" s="4"/>
      <c r="F560" s="4"/>
    </row>
    <row r="561" spans="2:6" x14ac:dyDescent="0.2">
      <c r="B561" s="4"/>
      <c r="F561" s="4"/>
    </row>
    <row r="562" spans="2:6" x14ac:dyDescent="0.2">
      <c r="B562" s="4"/>
      <c r="F562" s="4"/>
    </row>
    <row r="563" spans="2:6" x14ac:dyDescent="0.2">
      <c r="B563" s="4"/>
      <c r="F563" s="4"/>
    </row>
    <row r="564" spans="2:6" x14ac:dyDescent="0.2">
      <c r="B564" s="4"/>
      <c r="F564" s="4"/>
    </row>
    <row r="565" spans="2:6" x14ac:dyDescent="0.2">
      <c r="B565" s="4"/>
      <c r="F565" s="4"/>
    </row>
    <row r="566" spans="2:6" x14ac:dyDescent="0.2">
      <c r="B566" s="4"/>
      <c r="F566" s="4"/>
    </row>
    <row r="567" spans="2:6" x14ac:dyDescent="0.2">
      <c r="B567" s="4"/>
      <c r="F567" s="4"/>
    </row>
    <row r="568" spans="2:6" x14ac:dyDescent="0.2">
      <c r="B568" s="4"/>
      <c r="F568" s="4"/>
    </row>
    <row r="569" spans="2:6" x14ac:dyDescent="0.2">
      <c r="B569" s="4"/>
      <c r="F569" s="4"/>
    </row>
    <row r="570" spans="2:6" x14ac:dyDescent="0.2">
      <c r="B570" s="4"/>
      <c r="F570" s="4"/>
    </row>
    <row r="571" spans="2:6" x14ac:dyDescent="0.2">
      <c r="B571" s="4"/>
      <c r="F571" s="4"/>
    </row>
    <row r="572" spans="2:6" x14ac:dyDescent="0.2">
      <c r="B572" s="4"/>
      <c r="F572" s="4"/>
    </row>
    <row r="573" spans="2:6" x14ac:dyDescent="0.2">
      <c r="B573" s="4"/>
      <c r="F573" s="4"/>
    </row>
    <row r="574" spans="2:6" x14ac:dyDescent="0.2">
      <c r="B574" s="4"/>
      <c r="F574" s="4"/>
    </row>
    <row r="575" spans="2:6" x14ac:dyDescent="0.2">
      <c r="B575" s="4"/>
      <c r="F575" s="4"/>
    </row>
    <row r="576" spans="2:6" x14ac:dyDescent="0.2">
      <c r="B576" s="4"/>
      <c r="F576" s="4"/>
    </row>
    <row r="577" spans="2:6" x14ac:dyDescent="0.2">
      <c r="B577" s="4"/>
      <c r="F577" s="4"/>
    </row>
    <row r="578" spans="2:6" x14ac:dyDescent="0.2">
      <c r="B578" s="4"/>
      <c r="F578" s="4"/>
    </row>
    <row r="579" spans="2:6" x14ac:dyDescent="0.2">
      <c r="B579" s="4"/>
      <c r="F579" s="4"/>
    </row>
    <row r="580" spans="2:6" x14ac:dyDescent="0.2">
      <c r="B580" s="4"/>
      <c r="F580" s="4"/>
    </row>
    <row r="581" spans="2:6" x14ac:dyDescent="0.2">
      <c r="B581" s="4"/>
      <c r="F581" s="4"/>
    </row>
    <row r="582" spans="2:6" x14ac:dyDescent="0.2">
      <c r="B582" s="4"/>
      <c r="F582" s="4"/>
    </row>
    <row r="583" spans="2:6" x14ac:dyDescent="0.2">
      <c r="B583" s="4"/>
      <c r="F583" s="4"/>
    </row>
    <row r="584" spans="2:6" x14ac:dyDescent="0.2">
      <c r="B584" s="4"/>
      <c r="F584" s="4"/>
    </row>
    <row r="585" spans="2:6" x14ac:dyDescent="0.2">
      <c r="B585" s="4"/>
      <c r="F585" s="4"/>
    </row>
    <row r="586" spans="2:6" x14ac:dyDescent="0.2">
      <c r="B586" s="4"/>
      <c r="F586" s="4"/>
    </row>
    <row r="587" spans="2:6" x14ac:dyDescent="0.2">
      <c r="B587" s="4"/>
      <c r="F587" s="4"/>
    </row>
    <row r="588" spans="2:6" x14ac:dyDescent="0.2">
      <c r="B588" s="4"/>
      <c r="F588" s="4"/>
    </row>
    <row r="589" spans="2:6" x14ac:dyDescent="0.2">
      <c r="B589" s="4"/>
      <c r="F589" s="4"/>
    </row>
    <row r="590" spans="2:6" x14ac:dyDescent="0.2">
      <c r="B590" s="4"/>
      <c r="F590" s="4"/>
    </row>
    <row r="591" spans="2:6" x14ac:dyDescent="0.2">
      <c r="B591" s="4"/>
      <c r="F591" s="4"/>
    </row>
    <row r="592" spans="2:6" x14ac:dyDescent="0.2">
      <c r="B592" s="4"/>
      <c r="F592" s="4"/>
    </row>
    <row r="593" spans="2:6" x14ac:dyDescent="0.2">
      <c r="B593" s="4"/>
      <c r="F593" s="4"/>
    </row>
    <row r="594" spans="2:6" x14ac:dyDescent="0.2">
      <c r="B594" s="4"/>
      <c r="F594" s="4"/>
    </row>
    <row r="595" spans="2:6" x14ac:dyDescent="0.2">
      <c r="B595" s="4"/>
      <c r="F595" s="4"/>
    </row>
    <row r="596" spans="2:6" x14ac:dyDescent="0.2">
      <c r="B596" s="4"/>
      <c r="F596" s="4"/>
    </row>
    <row r="597" spans="2:6" x14ac:dyDescent="0.2">
      <c r="B597" s="4"/>
      <c r="F597" s="4"/>
    </row>
    <row r="598" spans="2:6" x14ac:dyDescent="0.2">
      <c r="B598" s="4"/>
      <c r="F598" s="4"/>
    </row>
    <row r="599" spans="2:6" x14ac:dyDescent="0.2">
      <c r="B599" s="4"/>
      <c r="F599" s="4"/>
    </row>
    <row r="600" spans="2:6" x14ac:dyDescent="0.2">
      <c r="B600" s="4"/>
      <c r="F600" s="4"/>
    </row>
    <row r="601" spans="2:6" x14ac:dyDescent="0.2">
      <c r="B601" s="4"/>
      <c r="F601" s="4"/>
    </row>
    <row r="602" spans="2:6" x14ac:dyDescent="0.2">
      <c r="B602" s="4"/>
      <c r="F602" s="4"/>
    </row>
    <row r="603" spans="2:6" x14ac:dyDescent="0.2">
      <c r="B603" s="4"/>
      <c r="F603" s="4"/>
    </row>
    <row r="604" spans="2:6" x14ac:dyDescent="0.2">
      <c r="B604" s="4"/>
      <c r="F604" s="4"/>
    </row>
    <row r="605" spans="2:6" x14ac:dyDescent="0.2">
      <c r="B605" s="4"/>
      <c r="F605" s="4"/>
    </row>
    <row r="606" spans="2:6" x14ac:dyDescent="0.2">
      <c r="B606" s="4"/>
      <c r="F606" s="4"/>
    </row>
    <row r="607" spans="2:6" x14ac:dyDescent="0.2">
      <c r="B607" s="4"/>
      <c r="F607" s="4"/>
    </row>
    <row r="608" spans="2:6" x14ac:dyDescent="0.2">
      <c r="B608" s="4"/>
      <c r="F608" s="4"/>
    </row>
    <row r="609" spans="2:6" x14ac:dyDescent="0.2">
      <c r="B609" s="4"/>
      <c r="F609" s="4"/>
    </row>
    <row r="610" spans="2:6" x14ac:dyDescent="0.2">
      <c r="B610" s="4"/>
      <c r="F610" s="4"/>
    </row>
    <row r="611" spans="2:6" x14ac:dyDescent="0.2">
      <c r="B611" s="4"/>
      <c r="F611" s="4"/>
    </row>
    <row r="612" spans="2:6" x14ac:dyDescent="0.2">
      <c r="B612" s="4"/>
      <c r="F612" s="4"/>
    </row>
    <row r="613" spans="2:6" x14ac:dyDescent="0.2">
      <c r="B613" s="4"/>
      <c r="F613" s="4"/>
    </row>
    <row r="614" spans="2:6" x14ac:dyDescent="0.2">
      <c r="B614" s="4"/>
      <c r="F614" s="4"/>
    </row>
    <row r="615" spans="2:6" x14ac:dyDescent="0.2">
      <c r="B615" s="4"/>
      <c r="F615" s="4"/>
    </row>
    <row r="616" spans="2:6" x14ac:dyDescent="0.2">
      <c r="B616" s="4"/>
      <c r="F616" s="4"/>
    </row>
    <row r="617" spans="2:6" x14ac:dyDescent="0.2">
      <c r="B617" s="4"/>
      <c r="F617" s="4"/>
    </row>
    <row r="618" spans="2:6" x14ac:dyDescent="0.2">
      <c r="B618" s="4"/>
      <c r="F618" s="4"/>
    </row>
    <row r="619" spans="2:6" x14ac:dyDescent="0.2">
      <c r="B619" s="4"/>
      <c r="F619" s="4"/>
    </row>
    <row r="620" spans="2:6" x14ac:dyDescent="0.2">
      <c r="B620" s="4"/>
      <c r="F620" s="4"/>
    </row>
    <row r="621" spans="2:6" x14ac:dyDescent="0.2">
      <c r="B621" s="4"/>
      <c r="F621" s="4"/>
    </row>
    <row r="622" spans="2:6" x14ac:dyDescent="0.2">
      <c r="B622" s="4"/>
      <c r="F622" s="4"/>
    </row>
    <row r="623" spans="2:6" x14ac:dyDescent="0.2">
      <c r="B623" s="4"/>
      <c r="F623" s="4"/>
    </row>
    <row r="624" spans="2:6" x14ac:dyDescent="0.2">
      <c r="B624" s="4"/>
      <c r="F624" s="4"/>
    </row>
    <row r="625" spans="2:6" x14ac:dyDescent="0.2">
      <c r="B625" s="4"/>
      <c r="F625" s="4"/>
    </row>
    <row r="626" spans="2:6" x14ac:dyDescent="0.2">
      <c r="B626" s="4"/>
      <c r="F626" s="4"/>
    </row>
    <row r="627" spans="2:6" x14ac:dyDescent="0.2">
      <c r="B627" s="4"/>
      <c r="F627" s="4"/>
    </row>
    <row r="628" spans="2:6" x14ac:dyDescent="0.2">
      <c r="B628" s="4"/>
      <c r="F628" s="4"/>
    </row>
    <row r="629" spans="2:6" x14ac:dyDescent="0.2">
      <c r="B629" s="4"/>
      <c r="F629" s="4"/>
    </row>
    <row r="630" spans="2:6" x14ac:dyDescent="0.2">
      <c r="B630" s="4"/>
      <c r="F630" s="4"/>
    </row>
    <row r="631" spans="2:6" x14ac:dyDescent="0.2">
      <c r="B631" s="4"/>
      <c r="F631" s="4"/>
    </row>
    <row r="632" spans="2:6" x14ac:dyDescent="0.2">
      <c r="B632" s="4"/>
      <c r="F632" s="4"/>
    </row>
    <row r="633" spans="2:6" x14ac:dyDescent="0.2">
      <c r="B633" s="4"/>
      <c r="F633" s="4"/>
    </row>
    <row r="634" spans="2:6" x14ac:dyDescent="0.2">
      <c r="B634" s="4"/>
      <c r="F634" s="4"/>
    </row>
    <row r="635" spans="2:6" x14ac:dyDescent="0.2">
      <c r="B635" s="4"/>
      <c r="F635" s="4"/>
    </row>
    <row r="636" spans="2:6" x14ac:dyDescent="0.2">
      <c r="B636" s="4"/>
      <c r="F636" s="4"/>
    </row>
    <row r="637" spans="2:6" x14ac:dyDescent="0.2">
      <c r="B637" s="4"/>
      <c r="F637" s="4"/>
    </row>
    <row r="638" spans="2:6" x14ac:dyDescent="0.2">
      <c r="B638" s="4"/>
      <c r="F638" s="4"/>
    </row>
    <row r="639" spans="2:6" x14ac:dyDescent="0.2">
      <c r="B639" s="4"/>
      <c r="F639" s="4"/>
    </row>
    <row r="640" spans="2:6" x14ac:dyDescent="0.2">
      <c r="B640" s="4"/>
      <c r="F640" s="4"/>
    </row>
    <row r="641" spans="2:6" x14ac:dyDescent="0.2">
      <c r="B641" s="4"/>
      <c r="F641" s="4"/>
    </row>
    <row r="642" spans="2:6" x14ac:dyDescent="0.2">
      <c r="B642" s="4"/>
      <c r="F642" s="4"/>
    </row>
    <row r="643" spans="2:6" x14ac:dyDescent="0.2">
      <c r="B643" s="4"/>
      <c r="F643" s="4"/>
    </row>
    <row r="644" spans="2:6" x14ac:dyDescent="0.2">
      <c r="B644" s="4"/>
      <c r="F644" s="4"/>
    </row>
    <row r="645" spans="2:6" x14ac:dyDescent="0.2">
      <c r="B645" s="4"/>
      <c r="F645" s="4"/>
    </row>
    <row r="646" spans="2:6" x14ac:dyDescent="0.2">
      <c r="B646" s="4"/>
      <c r="F646" s="4"/>
    </row>
    <row r="647" spans="2:6" x14ac:dyDescent="0.2">
      <c r="B647" s="4"/>
      <c r="F647" s="4"/>
    </row>
    <row r="648" spans="2:6" x14ac:dyDescent="0.2">
      <c r="B648" s="4"/>
      <c r="F648" s="4"/>
    </row>
    <row r="649" spans="2:6" x14ac:dyDescent="0.2">
      <c r="B649" s="4"/>
      <c r="F649" s="4"/>
    </row>
    <row r="650" spans="2:6" x14ac:dyDescent="0.2">
      <c r="B650" s="4"/>
      <c r="F650" s="4"/>
    </row>
    <row r="651" spans="2:6" x14ac:dyDescent="0.2">
      <c r="B651" s="4"/>
      <c r="F651" s="4"/>
    </row>
    <row r="652" spans="2:6" x14ac:dyDescent="0.2">
      <c r="B652" s="4"/>
      <c r="F652" s="4"/>
    </row>
    <row r="653" spans="2:6" x14ac:dyDescent="0.2">
      <c r="B653" s="4"/>
      <c r="F653" s="4"/>
    </row>
    <row r="654" spans="2:6" x14ac:dyDescent="0.2">
      <c r="B654" s="4"/>
      <c r="F654" s="4"/>
    </row>
    <row r="655" spans="2:6" x14ac:dyDescent="0.2">
      <c r="B655" s="4"/>
      <c r="F655" s="4"/>
    </row>
    <row r="656" spans="2:6" x14ac:dyDescent="0.2">
      <c r="B656" s="4"/>
      <c r="F656" s="4"/>
    </row>
    <row r="657" spans="2:6" x14ac:dyDescent="0.2">
      <c r="B657" s="4"/>
      <c r="F657" s="4"/>
    </row>
    <row r="658" spans="2:6" x14ac:dyDescent="0.2">
      <c r="B658" s="4"/>
      <c r="F658" s="4"/>
    </row>
    <row r="659" spans="2:6" x14ac:dyDescent="0.2">
      <c r="B659" s="4"/>
      <c r="F659" s="4"/>
    </row>
    <row r="660" spans="2:6" x14ac:dyDescent="0.2">
      <c r="B660" s="4"/>
      <c r="F660" s="4"/>
    </row>
    <row r="661" spans="2:6" x14ac:dyDescent="0.2">
      <c r="B661" s="4"/>
      <c r="F661" s="4"/>
    </row>
    <row r="662" spans="2:6" x14ac:dyDescent="0.2">
      <c r="B662" s="4"/>
      <c r="F662" s="4"/>
    </row>
    <row r="663" spans="2:6" x14ac:dyDescent="0.2">
      <c r="B663" s="4"/>
      <c r="F663" s="4"/>
    </row>
    <row r="664" spans="2:6" x14ac:dyDescent="0.2">
      <c r="B664" s="4"/>
      <c r="F664" s="4"/>
    </row>
    <row r="665" spans="2:6" x14ac:dyDescent="0.2">
      <c r="B665" s="4"/>
      <c r="F665" s="4"/>
    </row>
    <row r="666" spans="2:6" x14ac:dyDescent="0.2">
      <c r="B666" s="4"/>
      <c r="F666" s="4"/>
    </row>
    <row r="667" spans="2:6" x14ac:dyDescent="0.2">
      <c r="B667" s="4"/>
      <c r="F667" s="4"/>
    </row>
    <row r="668" spans="2:6" x14ac:dyDescent="0.2">
      <c r="B668" s="4"/>
      <c r="F668" s="4"/>
    </row>
    <row r="669" spans="2:6" x14ac:dyDescent="0.2">
      <c r="B669" s="4"/>
      <c r="F669" s="4"/>
    </row>
    <row r="670" spans="2:6" x14ac:dyDescent="0.2">
      <c r="B670" s="4"/>
      <c r="F670" s="4"/>
    </row>
    <row r="671" spans="2:6" x14ac:dyDescent="0.2">
      <c r="B671" s="4"/>
      <c r="F671" s="4"/>
    </row>
    <row r="672" spans="2:6" x14ac:dyDescent="0.2">
      <c r="B672" s="4"/>
      <c r="F672" s="4"/>
    </row>
    <row r="673" spans="2:6" x14ac:dyDescent="0.2">
      <c r="B673" s="4"/>
      <c r="F673" s="4"/>
    </row>
    <row r="674" spans="2:6" x14ac:dyDescent="0.2">
      <c r="B674" s="4"/>
      <c r="F674" s="4"/>
    </row>
    <row r="675" spans="2:6" x14ac:dyDescent="0.2">
      <c r="B675" s="4"/>
      <c r="F675" s="4"/>
    </row>
    <row r="676" spans="2:6" x14ac:dyDescent="0.2">
      <c r="B676" s="4"/>
      <c r="F676" s="4"/>
    </row>
    <row r="677" spans="2:6" x14ac:dyDescent="0.2">
      <c r="B677" s="4"/>
      <c r="F677" s="4"/>
    </row>
    <row r="678" spans="2:6" x14ac:dyDescent="0.2">
      <c r="B678" s="4"/>
      <c r="F678" s="4"/>
    </row>
    <row r="679" spans="2:6" x14ac:dyDescent="0.2">
      <c r="B679" s="4"/>
      <c r="F679" s="4"/>
    </row>
    <row r="680" spans="2:6" x14ac:dyDescent="0.2">
      <c r="B680" s="4"/>
      <c r="F680" s="4"/>
    </row>
    <row r="681" spans="2:6" x14ac:dyDescent="0.2">
      <c r="B681" s="4"/>
      <c r="F681" s="4"/>
    </row>
    <row r="682" spans="2:6" x14ac:dyDescent="0.2">
      <c r="B682" s="4"/>
      <c r="F682" s="4"/>
    </row>
    <row r="683" spans="2:6" x14ac:dyDescent="0.2">
      <c r="B683" s="4"/>
      <c r="F683" s="4"/>
    </row>
    <row r="684" spans="2:6" x14ac:dyDescent="0.2">
      <c r="B684" s="4"/>
      <c r="F684" s="4"/>
    </row>
    <row r="685" spans="2:6" x14ac:dyDescent="0.2">
      <c r="B685" s="4"/>
      <c r="F685" s="4"/>
    </row>
    <row r="686" spans="2:6" x14ac:dyDescent="0.2">
      <c r="B686" s="4"/>
      <c r="F686" s="4"/>
    </row>
    <row r="687" spans="2:6" x14ac:dyDescent="0.2">
      <c r="B687" s="4"/>
      <c r="F687" s="4"/>
    </row>
    <row r="688" spans="2:6" x14ac:dyDescent="0.2">
      <c r="B688" s="4"/>
      <c r="F688" s="4"/>
    </row>
    <row r="689" spans="2:6" x14ac:dyDescent="0.2">
      <c r="B689" s="4"/>
      <c r="F689" s="4"/>
    </row>
    <row r="690" spans="2:6" x14ac:dyDescent="0.2">
      <c r="B690" s="4"/>
      <c r="F690" s="4"/>
    </row>
    <row r="691" spans="2:6" x14ac:dyDescent="0.2">
      <c r="B691" s="4"/>
      <c r="F691" s="4"/>
    </row>
    <row r="692" spans="2:6" x14ac:dyDescent="0.2">
      <c r="B692" s="4"/>
      <c r="F692" s="4"/>
    </row>
    <row r="693" spans="2:6" x14ac:dyDescent="0.2">
      <c r="B693" s="4"/>
      <c r="F693" s="4"/>
    </row>
    <row r="694" spans="2:6" x14ac:dyDescent="0.2">
      <c r="B694" s="4"/>
      <c r="F694" s="4"/>
    </row>
    <row r="695" spans="2:6" x14ac:dyDescent="0.2">
      <c r="B695" s="4"/>
      <c r="F695" s="4"/>
    </row>
    <row r="696" spans="2:6" x14ac:dyDescent="0.2">
      <c r="B696" s="4"/>
      <c r="F696" s="4"/>
    </row>
    <row r="697" spans="2:6" x14ac:dyDescent="0.2">
      <c r="B697" s="4"/>
      <c r="F697" s="4"/>
    </row>
    <row r="698" spans="2:6" x14ac:dyDescent="0.2">
      <c r="B698" s="4"/>
      <c r="F698" s="4"/>
    </row>
    <row r="699" spans="2:6" x14ac:dyDescent="0.2">
      <c r="B699" s="4"/>
      <c r="F699" s="4"/>
    </row>
    <row r="700" spans="2:6" x14ac:dyDescent="0.2">
      <c r="B700" s="4"/>
      <c r="F700" s="4"/>
    </row>
    <row r="701" spans="2:6" x14ac:dyDescent="0.2">
      <c r="B701" s="4"/>
      <c r="F701" s="4"/>
    </row>
    <row r="702" spans="2:6" x14ac:dyDescent="0.2">
      <c r="B702" s="4"/>
      <c r="F702" s="4"/>
    </row>
    <row r="703" spans="2:6" x14ac:dyDescent="0.2">
      <c r="B703" s="4"/>
      <c r="F703" s="4"/>
    </row>
    <row r="704" spans="2:6" x14ac:dyDescent="0.2">
      <c r="B704" s="4"/>
      <c r="F704" s="4"/>
    </row>
    <row r="705" spans="2:6" x14ac:dyDescent="0.2">
      <c r="B705" s="4"/>
      <c r="F705" s="4"/>
    </row>
    <row r="706" spans="2:6" x14ac:dyDescent="0.2">
      <c r="B706" s="4"/>
      <c r="F706" s="4"/>
    </row>
    <row r="707" spans="2:6" x14ac:dyDescent="0.2">
      <c r="B707" s="4"/>
      <c r="F707" s="4"/>
    </row>
    <row r="708" spans="2:6" x14ac:dyDescent="0.2">
      <c r="B708" s="4"/>
      <c r="F708" s="4"/>
    </row>
    <row r="709" spans="2:6" x14ac:dyDescent="0.2">
      <c r="B709" s="4"/>
      <c r="F709" s="4"/>
    </row>
    <row r="710" spans="2:6" x14ac:dyDescent="0.2">
      <c r="B710" s="4"/>
      <c r="F710" s="4"/>
    </row>
    <row r="711" spans="2:6" x14ac:dyDescent="0.2">
      <c r="B711" s="4"/>
      <c r="F711" s="4"/>
    </row>
    <row r="712" spans="2:6" x14ac:dyDescent="0.2">
      <c r="B712" s="4"/>
      <c r="F712" s="4"/>
    </row>
    <row r="713" spans="2:6" x14ac:dyDescent="0.2">
      <c r="B713" s="4"/>
      <c r="F713" s="4"/>
    </row>
    <row r="714" spans="2:6" x14ac:dyDescent="0.2">
      <c r="B714" s="4"/>
      <c r="F714" s="4"/>
    </row>
    <row r="715" spans="2:6" x14ac:dyDescent="0.2">
      <c r="B715" s="4"/>
      <c r="F715" s="4"/>
    </row>
    <row r="716" spans="2:6" x14ac:dyDescent="0.2">
      <c r="B716" s="4"/>
      <c r="F716" s="4"/>
    </row>
    <row r="717" spans="2:6" x14ac:dyDescent="0.2">
      <c r="B717" s="4"/>
      <c r="F717" s="4"/>
    </row>
    <row r="718" spans="2:6" x14ac:dyDescent="0.2">
      <c r="B718" s="4"/>
      <c r="F718" s="4"/>
    </row>
    <row r="719" spans="2:6" x14ac:dyDescent="0.2">
      <c r="B719" s="4"/>
      <c r="F719" s="4"/>
    </row>
    <row r="720" spans="2:6" x14ac:dyDescent="0.2">
      <c r="B720" s="4"/>
      <c r="F720" s="4"/>
    </row>
    <row r="721" spans="2:6" x14ac:dyDescent="0.2">
      <c r="B721" s="4"/>
      <c r="F721" s="4"/>
    </row>
    <row r="722" spans="2:6" x14ac:dyDescent="0.2">
      <c r="B722" s="4"/>
      <c r="F722" s="4"/>
    </row>
    <row r="723" spans="2:6" x14ac:dyDescent="0.2">
      <c r="B723" s="4"/>
      <c r="F723" s="4"/>
    </row>
    <row r="724" spans="2:6" x14ac:dyDescent="0.2">
      <c r="B724" s="4"/>
      <c r="F724" s="4"/>
    </row>
    <row r="725" spans="2:6" x14ac:dyDescent="0.2">
      <c r="B725" s="4"/>
      <c r="F725" s="4"/>
    </row>
    <row r="726" spans="2:6" x14ac:dyDescent="0.2">
      <c r="B726" s="4"/>
      <c r="F726" s="4"/>
    </row>
    <row r="727" spans="2:6" x14ac:dyDescent="0.2">
      <c r="B727" s="4"/>
      <c r="F727" s="4"/>
    </row>
    <row r="728" spans="2:6" x14ac:dyDescent="0.2">
      <c r="B728" s="4"/>
      <c r="F728" s="4"/>
    </row>
    <row r="729" spans="2:6" x14ac:dyDescent="0.2">
      <c r="B729" s="4"/>
      <c r="F729" s="4"/>
    </row>
    <row r="730" spans="2:6" x14ac:dyDescent="0.2">
      <c r="B730" s="4"/>
      <c r="F730" s="4"/>
    </row>
    <row r="731" spans="2:6" x14ac:dyDescent="0.2">
      <c r="B731" s="4"/>
      <c r="F731" s="4"/>
    </row>
    <row r="732" spans="2:6" x14ac:dyDescent="0.2">
      <c r="B732" s="4"/>
      <c r="F732" s="4"/>
    </row>
    <row r="733" spans="2:6" x14ac:dyDescent="0.2">
      <c r="B733" s="4"/>
      <c r="F733" s="4"/>
    </row>
    <row r="734" spans="2:6" x14ac:dyDescent="0.2">
      <c r="B734" s="4"/>
      <c r="F734" s="4"/>
    </row>
    <row r="735" spans="2:6" x14ac:dyDescent="0.2">
      <c r="B735" s="4"/>
      <c r="F735" s="4"/>
    </row>
    <row r="736" spans="2:6" x14ac:dyDescent="0.2">
      <c r="B736" s="4"/>
      <c r="F736" s="4"/>
    </row>
    <row r="737" spans="2:6" x14ac:dyDescent="0.2">
      <c r="B737" s="4"/>
      <c r="F737" s="4"/>
    </row>
    <row r="738" spans="2:6" x14ac:dyDescent="0.2">
      <c r="B738" s="4"/>
      <c r="F738" s="4"/>
    </row>
    <row r="739" spans="2:6" x14ac:dyDescent="0.2">
      <c r="B739" s="4"/>
      <c r="F739" s="4"/>
    </row>
    <row r="740" spans="2:6" x14ac:dyDescent="0.2">
      <c r="B740" s="4"/>
      <c r="F740" s="4"/>
    </row>
    <row r="741" spans="2:6" x14ac:dyDescent="0.2">
      <c r="B741" s="4"/>
      <c r="F741" s="4"/>
    </row>
    <row r="742" spans="2:6" x14ac:dyDescent="0.2">
      <c r="B742" s="4"/>
      <c r="F742" s="4"/>
    </row>
    <row r="743" spans="2:6" x14ac:dyDescent="0.2">
      <c r="B743" s="4"/>
      <c r="F743" s="4"/>
    </row>
    <row r="744" spans="2:6" x14ac:dyDescent="0.2">
      <c r="B744" s="4"/>
      <c r="F744" s="4"/>
    </row>
    <row r="745" spans="2:6" x14ac:dyDescent="0.2">
      <c r="B745" s="4"/>
      <c r="F745" s="4"/>
    </row>
    <row r="746" spans="2:6" x14ac:dyDescent="0.2">
      <c r="B746" s="4"/>
      <c r="F746" s="4"/>
    </row>
    <row r="747" spans="2:6" x14ac:dyDescent="0.2">
      <c r="B747" s="4"/>
      <c r="F747" s="4"/>
    </row>
    <row r="748" spans="2:6" x14ac:dyDescent="0.2">
      <c r="B748" s="4"/>
      <c r="F748" s="4"/>
    </row>
    <row r="749" spans="2:6" x14ac:dyDescent="0.2">
      <c r="B749" s="4"/>
      <c r="F749" s="4"/>
    </row>
    <row r="750" spans="2:6" x14ac:dyDescent="0.2">
      <c r="B750" s="4"/>
      <c r="F750" s="4"/>
    </row>
    <row r="751" spans="2:6" x14ac:dyDescent="0.2">
      <c r="B751" s="4"/>
      <c r="F751" s="4"/>
    </row>
    <row r="752" spans="2:6" x14ac:dyDescent="0.2">
      <c r="B752" s="4"/>
      <c r="F752" s="4"/>
    </row>
    <row r="753" spans="2:6" x14ac:dyDescent="0.2">
      <c r="B753" s="4"/>
      <c r="F753" s="4"/>
    </row>
    <row r="754" spans="2:6" x14ac:dyDescent="0.2">
      <c r="B754" s="4"/>
      <c r="F754" s="4"/>
    </row>
    <row r="755" spans="2:6" x14ac:dyDescent="0.2">
      <c r="B755" s="4"/>
      <c r="F755" s="4"/>
    </row>
    <row r="756" spans="2:6" x14ac:dyDescent="0.2">
      <c r="B756" s="4"/>
      <c r="F756" s="4"/>
    </row>
    <row r="757" spans="2:6" x14ac:dyDescent="0.2">
      <c r="B757" s="4"/>
      <c r="F757" s="4"/>
    </row>
    <row r="758" spans="2:6" x14ac:dyDescent="0.2">
      <c r="B758" s="4"/>
      <c r="F758" s="4"/>
    </row>
    <row r="759" spans="2:6" x14ac:dyDescent="0.2">
      <c r="B759" s="4"/>
      <c r="F759" s="4"/>
    </row>
    <row r="760" spans="2:6" x14ac:dyDescent="0.2">
      <c r="B760" s="4"/>
      <c r="F760" s="4"/>
    </row>
    <row r="761" spans="2:6" x14ac:dyDescent="0.2">
      <c r="B761" s="4"/>
      <c r="F761" s="4"/>
    </row>
    <row r="762" spans="2:6" x14ac:dyDescent="0.2">
      <c r="B762" s="4"/>
      <c r="F762" s="4"/>
    </row>
    <row r="763" spans="2:6" x14ac:dyDescent="0.2">
      <c r="B763" s="4"/>
      <c r="F763" s="4"/>
    </row>
    <row r="764" spans="2:6" x14ac:dyDescent="0.2">
      <c r="B764" s="4"/>
      <c r="F764" s="4"/>
    </row>
    <row r="765" spans="2:6" x14ac:dyDescent="0.2">
      <c r="B765" s="4"/>
      <c r="F765" s="4"/>
    </row>
    <row r="766" spans="2:6" x14ac:dyDescent="0.2">
      <c r="B766" s="4"/>
      <c r="F766" s="4"/>
    </row>
    <row r="767" spans="2:6" x14ac:dyDescent="0.2">
      <c r="B767" s="4"/>
      <c r="F767" s="4"/>
    </row>
    <row r="768" spans="2:6" x14ac:dyDescent="0.2">
      <c r="B768" s="4"/>
      <c r="F768" s="4"/>
    </row>
    <row r="769" spans="2:6" x14ac:dyDescent="0.2">
      <c r="B769" s="4"/>
      <c r="F769" s="4"/>
    </row>
    <row r="770" spans="2:6" x14ac:dyDescent="0.2">
      <c r="B770" s="4"/>
      <c r="F770" s="4"/>
    </row>
    <row r="771" spans="2:6" x14ac:dyDescent="0.2">
      <c r="B771" s="4"/>
      <c r="F771" s="4"/>
    </row>
    <row r="772" spans="2:6" x14ac:dyDescent="0.2">
      <c r="B772" s="4"/>
      <c r="F772" s="4"/>
    </row>
  </sheetData>
  <phoneticPr fontId="8" type="noConversion"/>
  <hyperlinks>
    <hyperlink ref="A3" r:id="rId1" xr:uid="{00000000-0004-0000-0100-000000000000}"/>
    <hyperlink ref="P64" r:id="rId2" display="http://www.bav-astro.de/sfs/BAVM_link.php?BAVMnr=56" xr:uid="{00000000-0004-0000-0100-000001000000}"/>
    <hyperlink ref="P16" r:id="rId3" display="http://www.konkoly.hu/cgi-bin/IBVS?5263" xr:uid="{00000000-0004-0000-0100-000002000000}"/>
    <hyperlink ref="P17" r:id="rId4" display="http://www.konkoly.hu/cgi-bin/IBVS?5287" xr:uid="{00000000-0004-0000-0100-000003000000}"/>
    <hyperlink ref="P18" r:id="rId5" display="http://www.konkoly.hu/cgi-bin/IBVS?5287" xr:uid="{00000000-0004-0000-0100-000004000000}"/>
    <hyperlink ref="P19" r:id="rId6" display="http://www.bav-astro.de/sfs/BAVM_link.php?BAVMnr=172" xr:uid="{00000000-0004-0000-0100-000005000000}"/>
    <hyperlink ref="P20" r:id="rId7" display="http://www.bav-astro.de/sfs/BAVM_link.php?BAVMnr=172" xr:uid="{00000000-0004-0000-0100-000006000000}"/>
    <hyperlink ref="P21" r:id="rId8" display="http://var.astro.cz/oejv/issues/oejv0074.pdf" xr:uid="{00000000-0004-0000-0100-000007000000}"/>
    <hyperlink ref="P22" r:id="rId9" display="http://www.konkoly.hu/cgi-bin/IBVS?5583" xr:uid="{00000000-0004-0000-0100-000008000000}"/>
    <hyperlink ref="P23" r:id="rId10" display="http://www.konkoly.hu/cgi-bin/IBVS?5694" xr:uid="{00000000-0004-0000-0100-000009000000}"/>
    <hyperlink ref="P24" r:id="rId11" display="http://www.konkoly.hu/cgi-bin/IBVS?5694" xr:uid="{00000000-0004-0000-0100-00000A000000}"/>
    <hyperlink ref="P25" r:id="rId12" display="http://www.konkoly.hu/cgi-bin/IBVS?5502" xr:uid="{00000000-0004-0000-0100-00000B000000}"/>
    <hyperlink ref="P26" r:id="rId13" display="http://www.bav-astro.de/sfs/BAVM_link.php?BAVMnr=173" xr:uid="{00000000-0004-0000-0100-00000C000000}"/>
    <hyperlink ref="P27" r:id="rId14" display="http://www.konkoly.hu/cgi-bin/IBVS?5694" xr:uid="{00000000-0004-0000-0100-00000D000000}"/>
    <hyperlink ref="P28" r:id="rId15" display="http://www.konkoly.hu/cgi-bin/IBVS?5676" xr:uid="{00000000-0004-0000-0100-00000E000000}"/>
    <hyperlink ref="P29" r:id="rId16" display="http://www.konkoly.hu/cgi-bin/IBVS?5694" xr:uid="{00000000-0004-0000-0100-00000F000000}"/>
    <hyperlink ref="P30" r:id="rId17" display="http://www.konkoly.hu/cgi-bin/IBVS?5694" xr:uid="{00000000-0004-0000-0100-000010000000}"/>
    <hyperlink ref="P31" r:id="rId18" display="http://www.konkoly.hu/cgi-bin/IBVS?5694" xr:uid="{00000000-0004-0000-0100-000011000000}"/>
    <hyperlink ref="P32" r:id="rId19" display="http://www.konkoly.hu/cgi-bin/IBVS?5694" xr:uid="{00000000-0004-0000-0100-000012000000}"/>
    <hyperlink ref="P33" r:id="rId20" display="http://www.bav-astro.de/sfs/BAVM_link.php?BAVMnr=186" xr:uid="{00000000-0004-0000-0100-000013000000}"/>
    <hyperlink ref="P34" r:id="rId21" display="http://var.astro.cz/oejv/issues/oejv0107.pdf" xr:uid="{00000000-0004-0000-0100-000014000000}"/>
    <hyperlink ref="P69" r:id="rId22" display="http://www.bav-astro.de/sfs/BAVM_link.php?BAVMnr=203" xr:uid="{00000000-0004-0000-0100-000015000000}"/>
    <hyperlink ref="P70" r:id="rId23" display="http://www.bav-astro.de/sfs/BAVM_link.php?BAVMnr=203" xr:uid="{00000000-0004-0000-0100-000016000000}"/>
    <hyperlink ref="P35" r:id="rId24" display="http://www.konkoly.hu/cgi-bin/IBVS?5920" xr:uid="{00000000-0004-0000-0100-000017000000}"/>
    <hyperlink ref="P36" r:id="rId25" display="http://www.bav-astro.de/sfs/BAVM_link.php?BAVMnr=215" xr:uid="{00000000-0004-0000-0100-000018000000}"/>
    <hyperlink ref="P37" r:id="rId26" display="http://www.bav-astro.de/sfs/BAVM_link.php?BAVMnr=215" xr:uid="{00000000-0004-0000-0100-000019000000}"/>
    <hyperlink ref="P38" r:id="rId27" display="http://www.konkoly.hu/cgi-bin/IBVS?5960" xr:uid="{00000000-0004-0000-0100-00001A000000}"/>
    <hyperlink ref="P71" r:id="rId28" display="http://www.bav-astro.de/sfs/BAVM_link.php?BAVMnr=225" xr:uid="{00000000-0004-0000-0100-00001B000000}"/>
    <hyperlink ref="P39" r:id="rId29" display="http://var.astro.cz/oejv/issues/oejv0160.pdf" xr:uid="{00000000-0004-0000-0100-00001C000000}"/>
    <hyperlink ref="P40" r:id="rId30" display="http://www.konkoly.hu/cgi-bin/IBVS?6042" xr:uid="{00000000-0004-0000-0100-00001D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2023-01-26T06:12:13Z</dcterms:modified>
</cp:coreProperties>
</file>