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F0A2668-61C1-43B5-A261-0219B0595C17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4" r:id="rId2"/>
    <sheet name="B" sheetId="3" r:id="rId3"/>
  </sheets>
  <calcPr calcId="181029"/>
</workbook>
</file>

<file path=xl/calcChain.xml><?xml version="1.0" encoding="utf-8"?>
<calcChain xmlns="http://schemas.openxmlformats.org/spreadsheetml/2006/main">
  <c r="E138" i="1" l="1"/>
  <c r="F138" i="1" s="1"/>
  <c r="G138" i="1" s="1"/>
  <c r="K138" i="1" s="1"/>
  <c r="Q138" i="1"/>
  <c r="E139" i="1"/>
  <c r="F139" i="1" s="1"/>
  <c r="G139" i="1" s="1"/>
  <c r="K139" i="1" s="1"/>
  <c r="Q139" i="1"/>
  <c r="E131" i="1"/>
  <c r="F131" i="1" s="1"/>
  <c r="G131" i="1" s="1"/>
  <c r="K131" i="1" s="1"/>
  <c r="Q131" i="1"/>
  <c r="E133" i="1"/>
  <c r="F133" i="1"/>
  <c r="G133" i="1" s="1"/>
  <c r="K133" i="1" s="1"/>
  <c r="Q133" i="1"/>
  <c r="E135" i="1"/>
  <c r="F135" i="1"/>
  <c r="G135" i="1" s="1"/>
  <c r="K135" i="1" s="1"/>
  <c r="Q135" i="1"/>
  <c r="E136" i="1"/>
  <c r="F136" i="1" s="1"/>
  <c r="G136" i="1" s="1"/>
  <c r="K136" i="1" s="1"/>
  <c r="Q136" i="1"/>
  <c r="E137" i="1"/>
  <c r="F137" i="1" s="1"/>
  <c r="G137" i="1" s="1"/>
  <c r="K137" i="1" s="1"/>
  <c r="Q137" i="1"/>
  <c r="E134" i="1"/>
  <c r="F134" i="1" s="1"/>
  <c r="G134" i="1" s="1"/>
  <c r="K134" i="1" s="1"/>
  <c r="Q134" i="1"/>
  <c r="D9" i="1"/>
  <c r="C9" i="1"/>
  <c r="Q129" i="1"/>
  <c r="Q130" i="1"/>
  <c r="Q132" i="1"/>
  <c r="Q127" i="1"/>
  <c r="Q128" i="1"/>
  <c r="Q120" i="1"/>
  <c r="Q122" i="1"/>
  <c r="Q124" i="1"/>
  <c r="Q126" i="1"/>
  <c r="Q121" i="1"/>
  <c r="Q123" i="1"/>
  <c r="Q125" i="1"/>
  <c r="E45" i="1"/>
  <c r="F45" i="1" s="1"/>
  <c r="G45" i="1" s="1"/>
  <c r="I45" i="1" s="1"/>
  <c r="E95" i="1"/>
  <c r="E103" i="4" s="1"/>
  <c r="F95" i="1"/>
  <c r="G95" i="1" s="1"/>
  <c r="K95" i="1" s="1"/>
  <c r="E100" i="1"/>
  <c r="F100" i="1" s="1"/>
  <c r="Q21" i="1"/>
  <c r="Q22" i="1"/>
  <c r="Q23" i="1"/>
  <c r="Q24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81" i="1"/>
  <c r="Q82" i="1"/>
  <c r="Q83" i="1"/>
  <c r="Q87" i="1"/>
  <c r="Q90" i="1"/>
  <c r="Q93" i="1"/>
  <c r="Q95" i="1"/>
  <c r="Q96" i="1"/>
  <c r="Q99" i="1"/>
  <c r="Q102" i="1"/>
  <c r="Q109" i="1"/>
  <c r="Q115" i="1"/>
  <c r="G38" i="4"/>
  <c r="C38" i="4"/>
  <c r="G37" i="4"/>
  <c r="C37" i="4"/>
  <c r="G36" i="4"/>
  <c r="C36" i="4"/>
  <c r="G35" i="4"/>
  <c r="C35" i="4"/>
  <c r="G108" i="4"/>
  <c r="C108" i="4"/>
  <c r="G34" i="4"/>
  <c r="C34" i="4"/>
  <c r="G33" i="4"/>
  <c r="C33" i="4"/>
  <c r="G32" i="4"/>
  <c r="C32" i="4"/>
  <c r="G31" i="4"/>
  <c r="C31" i="4"/>
  <c r="G30" i="4"/>
  <c r="C30" i="4"/>
  <c r="G107" i="4"/>
  <c r="C107" i="4"/>
  <c r="G29" i="4"/>
  <c r="C29" i="4"/>
  <c r="G28" i="4"/>
  <c r="C28" i="4"/>
  <c r="G27" i="4"/>
  <c r="C27" i="4"/>
  <c r="G26" i="4"/>
  <c r="C26" i="4"/>
  <c r="G25" i="4"/>
  <c r="C25" i="4"/>
  <c r="G24" i="4"/>
  <c r="C24" i="4"/>
  <c r="G106" i="4"/>
  <c r="C106" i="4"/>
  <c r="G23" i="4"/>
  <c r="C23" i="4"/>
  <c r="G22" i="4"/>
  <c r="C22" i="4"/>
  <c r="G105" i="4"/>
  <c r="C105" i="4"/>
  <c r="G21" i="4"/>
  <c r="C21" i="4"/>
  <c r="G20" i="4"/>
  <c r="C20" i="4"/>
  <c r="G104" i="4"/>
  <c r="C104" i="4"/>
  <c r="G103" i="4"/>
  <c r="C103" i="4"/>
  <c r="G19" i="4"/>
  <c r="C19" i="4"/>
  <c r="G102" i="4"/>
  <c r="C102" i="4"/>
  <c r="G101" i="4"/>
  <c r="C101" i="4"/>
  <c r="E101" i="4"/>
  <c r="G18" i="4"/>
  <c r="C18" i="4"/>
  <c r="G100" i="4"/>
  <c r="C100" i="4"/>
  <c r="G17" i="4"/>
  <c r="C17" i="4"/>
  <c r="G16" i="4"/>
  <c r="C16" i="4"/>
  <c r="G99" i="4"/>
  <c r="C99" i="4"/>
  <c r="G15" i="4"/>
  <c r="C15" i="4"/>
  <c r="G14" i="4"/>
  <c r="C14" i="4"/>
  <c r="G13" i="4"/>
  <c r="C13" i="4"/>
  <c r="G98" i="4"/>
  <c r="C98" i="4"/>
  <c r="G97" i="4"/>
  <c r="C97" i="4"/>
  <c r="G96" i="4"/>
  <c r="C96" i="4"/>
  <c r="G12" i="4"/>
  <c r="C12" i="4"/>
  <c r="G11" i="4"/>
  <c r="C11" i="4"/>
  <c r="G95" i="4"/>
  <c r="C95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83" i="4"/>
  <c r="C83" i="4"/>
  <c r="G82" i="4"/>
  <c r="C82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E44" i="4"/>
  <c r="G43" i="4"/>
  <c r="C43" i="4"/>
  <c r="G42" i="4"/>
  <c r="C42" i="4"/>
  <c r="G41" i="4"/>
  <c r="C41" i="4"/>
  <c r="G40" i="4"/>
  <c r="C40" i="4"/>
  <c r="G39" i="4"/>
  <c r="C39" i="4"/>
  <c r="H38" i="4"/>
  <c r="B38" i="4"/>
  <c r="D38" i="4"/>
  <c r="A38" i="4"/>
  <c r="H37" i="4"/>
  <c r="B37" i="4"/>
  <c r="D37" i="4"/>
  <c r="A37" i="4"/>
  <c r="H36" i="4"/>
  <c r="B36" i="4"/>
  <c r="D36" i="4"/>
  <c r="A36" i="4"/>
  <c r="H35" i="4"/>
  <c r="B35" i="4"/>
  <c r="D35" i="4"/>
  <c r="A35" i="4"/>
  <c r="H108" i="4"/>
  <c r="B108" i="4"/>
  <c r="D108" i="4"/>
  <c r="A108" i="4"/>
  <c r="H34" i="4"/>
  <c r="B34" i="4"/>
  <c r="D34" i="4"/>
  <c r="A34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107" i="4"/>
  <c r="B107" i="4"/>
  <c r="D107" i="4"/>
  <c r="A107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106" i="4"/>
  <c r="B106" i="4"/>
  <c r="D106" i="4"/>
  <c r="A106" i="4"/>
  <c r="H23" i="4"/>
  <c r="B23" i="4"/>
  <c r="D23" i="4"/>
  <c r="A23" i="4"/>
  <c r="H22" i="4"/>
  <c r="B22" i="4"/>
  <c r="D22" i="4"/>
  <c r="A22" i="4"/>
  <c r="H105" i="4"/>
  <c r="B105" i="4"/>
  <c r="D105" i="4"/>
  <c r="A105" i="4"/>
  <c r="H21" i="4"/>
  <c r="B21" i="4"/>
  <c r="D21" i="4"/>
  <c r="A21" i="4"/>
  <c r="H20" i="4"/>
  <c r="B20" i="4"/>
  <c r="D20" i="4"/>
  <c r="A20" i="4"/>
  <c r="H104" i="4"/>
  <c r="B104" i="4"/>
  <c r="D104" i="4"/>
  <c r="A104" i="4"/>
  <c r="H103" i="4"/>
  <c r="B103" i="4"/>
  <c r="D103" i="4"/>
  <c r="A103" i="4"/>
  <c r="H19" i="4"/>
  <c r="B19" i="4"/>
  <c r="D19" i="4"/>
  <c r="A19" i="4"/>
  <c r="H102" i="4"/>
  <c r="B102" i="4"/>
  <c r="F102" i="4"/>
  <c r="D102" i="4"/>
  <c r="A102" i="4"/>
  <c r="H101" i="4"/>
  <c r="B101" i="4"/>
  <c r="F101" i="4"/>
  <c r="D101" i="4"/>
  <c r="A101" i="4"/>
  <c r="H18" i="4"/>
  <c r="F18" i="4"/>
  <c r="D18" i="4"/>
  <c r="B18" i="4"/>
  <c r="A18" i="4"/>
  <c r="H100" i="4"/>
  <c r="B100" i="4"/>
  <c r="F100" i="4"/>
  <c r="D100" i="4"/>
  <c r="A100" i="4"/>
  <c r="H17" i="4"/>
  <c r="F17" i="4"/>
  <c r="D17" i="4"/>
  <c r="B17" i="4"/>
  <c r="A17" i="4"/>
  <c r="H16" i="4"/>
  <c r="B16" i="4"/>
  <c r="D16" i="4"/>
  <c r="A16" i="4"/>
  <c r="H99" i="4"/>
  <c r="B99" i="4"/>
  <c r="D99" i="4"/>
  <c r="A99" i="4"/>
  <c r="H15" i="4"/>
  <c r="B15" i="4"/>
  <c r="D15" i="4"/>
  <c r="A15" i="4"/>
  <c r="H14" i="4"/>
  <c r="B14" i="4"/>
  <c r="D14" i="4"/>
  <c r="A14" i="4"/>
  <c r="H13" i="4"/>
  <c r="B13" i="4"/>
  <c r="D13" i="4"/>
  <c r="A13" i="4"/>
  <c r="H98" i="4"/>
  <c r="B98" i="4"/>
  <c r="D98" i="4"/>
  <c r="A98" i="4"/>
  <c r="H97" i="4"/>
  <c r="B97" i="4"/>
  <c r="D97" i="4"/>
  <c r="A97" i="4"/>
  <c r="H96" i="4"/>
  <c r="B96" i="4"/>
  <c r="D96" i="4"/>
  <c r="A96" i="4"/>
  <c r="H12" i="4"/>
  <c r="B12" i="4"/>
  <c r="D12" i="4"/>
  <c r="A12" i="4"/>
  <c r="H11" i="4"/>
  <c r="B11" i="4"/>
  <c r="D11" i="4"/>
  <c r="A11" i="4"/>
  <c r="H95" i="4"/>
  <c r="B95" i="4"/>
  <c r="D95" i="4"/>
  <c r="A95" i="4"/>
  <c r="H94" i="4"/>
  <c r="B94" i="4"/>
  <c r="D94" i="4"/>
  <c r="A94" i="4"/>
  <c r="H93" i="4"/>
  <c r="B93" i="4"/>
  <c r="D93" i="4"/>
  <c r="A93" i="4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84" i="4"/>
  <c r="B84" i="4"/>
  <c r="D84" i="4"/>
  <c r="A84" i="4"/>
  <c r="H83" i="4"/>
  <c r="B83" i="4"/>
  <c r="D83" i="4"/>
  <c r="A83" i="4"/>
  <c r="H82" i="4"/>
  <c r="B82" i="4"/>
  <c r="D82" i="4"/>
  <c r="A82" i="4"/>
  <c r="H81" i="4"/>
  <c r="B81" i="4"/>
  <c r="D81" i="4"/>
  <c r="A81" i="4"/>
  <c r="H80" i="4"/>
  <c r="B80" i="4"/>
  <c r="D80" i="4"/>
  <c r="A80" i="4"/>
  <c r="H79" i="4"/>
  <c r="B79" i="4"/>
  <c r="D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B56" i="4"/>
  <c r="D56" i="4"/>
  <c r="A56" i="4"/>
  <c r="H55" i="4"/>
  <c r="B55" i="4"/>
  <c r="D55" i="4"/>
  <c r="A55" i="4"/>
  <c r="H54" i="4"/>
  <c r="B54" i="4"/>
  <c r="D54" i="4"/>
  <c r="A54" i="4"/>
  <c r="H53" i="4"/>
  <c r="B53" i="4"/>
  <c r="D53" i="4"/>
  <c r="A53" i="4"/>
  <c r="H52" i="4"/>
  <c r="B52" i="4"/>
  <c r="D52" i="4"/>
  <c r="A52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Q114" i="1"/>
  <c r="F16" i="1"/>
  <c r="F17" i="1" s="1"/>
  <c r="Q116" i="1"/>
  <c r="Q119" i="1"/>
  <c r="Q98" i="1"/>
  <c r="Q117" i="1"/>
  <c r="Q118" i="1"/>
  <c r="Q103" i="1"/>
  <c r="Q104" i="1"/>
  <c r="Q108" i="1"/>
  <c r="Q112" i="1"/>
  <c r="Q113" i="1"/>
  <c r="Q105" i="1"/>
  <c r="Q111" i="1"/>
  <c r="Q85" i="1"/>
  <c r="Q86" i="1"/>
  <c r="Q88" i="1"/>
  <c r="Q91" i="1"/>
  <c r="Q110" i="1"/>
  <c r="Q107" i="1"/>
  <c r="C17" i="1"/>
  <c r="Q106" i="1"/>
  <c r="Q101" i="1"/>
  <c r="Q100" i="1"/>
  <c r="Q89" i="1"/>
  <c r="Q97" i="1"/>
  <c r="C7" i="3"/>
  <c r="C18" i="3"/>
  <c r="Q21" i="3"/>
  <c r="Q22" i="3"/>
  <c r="Q23" i="3"/>
  <c r="Q24" i="3"/>
  <c r="Q25" i="3"/>
  <c r="Q26" i="3"/>
  <c r="Q84" i="1"/>
  <c r="Q94" i="1"/>
  <c r="Q92" i="1"/>
  <c r="Q79" i="1"/>
  <c r="Q80" i="1"/>
  <c r="Q25" i="1"/>
  <c r="E29" i="1"/>
  <c r="F29" i="1" s="1"/>
  <c r="G29" i="1" s="1"/>
  <c r="I29" i="1" s="1"/>
  <c r="E22" i="1"/>
  <c r="E40" i="4" s="1"/>
  <c r="E50" i="1"/>
  <c r="E67" i="4" s="1"/>
  <c r="F50" i="1"/>
  <c r="G50" i="1" s="1"/>
  <c r="I50" i="1" s="1"/>
  <c r="E86" i="1"/>
  <c r="F86" i="1" s="1"/>
  <c r="G86" i="1" s="1"/>
  <c r="K86" i="1" s="1"/>
  <c r="E117" i="1"/>
  <c r="F117" i="1"/>
  <c r="G117" i="1" s="1"/>
  <c r="K117" i="1" s="1"/>
  <c r="E111" i="1"/>
  <c r="F111" i="1" s="1"/>
  <c r="G111" i="1" s="1"/>
  <c r="K111" i="1" s="1"/>
  <c r="E103" i="1"/>
  <c r="E24" i="4" s="1"/>
  <c r="E106" i="1"/>
  <c r="F106" i="1" s="1"/>
  <c r="G106" i="1" s="1"/>
  <c r="K106" i="1" s="1"/>
  <c r="E80" i="1"/>
  <c r="E12" i="4"/>
  <c r="E115" i="1"/>
  <c r="F115" i="1" s="1"/>
  <c r="U115" i="1" s="1"/>
  <c r="E96" i="1"/>
  <c r="F96" i="1" s="1"/>
  <c r="G96" i="1" s="1"/>
  <c r="K96" i="1" s="1"/>
  <c r="E78" i="1"/>
  <c r="E95" i="4" s="1"/>
  <c r="F78" i="1"/>
  <c r="G78" i="1" s="1"/>
  <c r="K78" i="1" s="1"/>
  <c r="E70" i="1"/>
  <c r="E87" i="4" s="1"/>
  <c r="E62" i="1"/>
  <c r="F62" i="1" s="1"/>
  <c r="G62" i="1" s="1"/>
  <c r="I62" i="1" s="1"/>
  <c r="E54" i="1"/>
  <c r="F54" i="1" s="1"/>
  <c r="G54" i="1" s="1"/>
  <c r="I54" i="1" s="1"/>
  <c r="E46" i="1"/>
  <c r="F46" i="1"/>
  <c r="E42" i="1"/>
  <c r="F42" i="1" s="1"/>
  <c r="G42" i="1" s="1"/>
  <c r="I42" i="1" s="1"/>
  <c r="E38" i="1"/>
  <c r="F38" i="1"/>
  <c r="E34" i="1"/>
  <c r="F34" i="1" s="1"/>
  <c r="G34" i="1" s="1"/>
  <c r="I34" i="1" s="1"/>
  <c r="E30" i="1"/>
  <c r="F30" i="1"/>
  <c r="U30" i="1" s="1"/>
  <c r="E24" i="1"/>
  <c r="F24" i="1"/>
  <c r="G24" i="1" s="1"/>
  <c r="I24" i="1" s="1"/>
  <c r="E125" i="1"/>
  <c r="F125" i="1" s="1"/>
  <c r="G125" i="1" s="1"/>
  <c r="K125" i="1" s="1"/>
  <c r="E91" i="1"/>
  <c r="F91" i="1"/>
  <c r="G91" i="1" s="1"/>
  <c r="K91" i="1" s="1"/>
  <c r="E116" i="1"/>
  <c r="E35" i="4" s="1"/>
  <c r="E113" i="1"/>
  <c r="E33" i="4" s="1"/>
  <c r="F113" i="1"/>
  <c r="G113" i="1" s="1"/>
  <c r="K113" i="1" s="1"/>
  <c r="E105" i="1"/>
  <c r="F105" i="1" s="1"/>
  <c r="G105" i="1" s="1"/>
  <c r="K105" i="1" s="1"/>
  <c r="E114" i="1"/>
  <c r="E34" i="4" s="1"/>
  <c r="E89" i="1"/>
  <c r="E17" i="4" s="1"/>
  <c r="F89" i="1"/>
  <c r="G89" i="1" s="1"/>
  <c r="J89" i="1" s="1"/>
  <c r="E102" i="1"/>
  <c r="F102" i="1" s="1"/>
  <c r="G102" i="1" s="1"/>
  <c r="K102" i="1" s="1"/>
  <c r="E93" i="1"/>
  <c r="F93" i="1" s="1"/>
  <c r="G93" i="1" s="1"/>
  <c r="K93" i="1" s="1"/>
  <c r="E82" i="1"/>
  <c r="F82" i="1" s="1"/>
  <c r="G82" i="1" s="1"/>
  <c r="J82" i="1" s="1"/>
  <c r="E76" i="1"/>
  <c r="E93" i="4" s="1"/>
  <c r="E72" i="1"/>
  <c r="E89" i="4" s="1"/>
  <c r="E68" i="1"/>
  <c r="F68" i="1"/>
  <c r="G68" i="1" s="1"/>
  <c r="I68" i="1" s="1"/>
  <c r="E64" i="1"/>
  <c r="E81" i="4" s="1"/>
  <c r="E60" i="1"/>
  <c r="E77" i="4" s="1"/>
  <c r="E52" i="1"/>
  <c r="F52" i="1" s="1"/>
  <c r="G52" i="1" s="1"/>
  <c r="I52" i="1" s="1"/>
  <c r="E48" i="1"/>
  <c r="E65" i="4" s="1"/>
  <c r="F48" i="1"/>
  <c r="G48" i="1" s="1"/>
  <c r="I48" i="1" s="1"/>
  <c r="E40" i="1"/>
  <c r="F40" i="1" s="1"/>
  <c r="G40" i="1" s="1"/>
  <c r="I40" i="1" s="1"/>
  <c r="E36" i="1"/>
  <c r="E53" i="4" s="1"/>
  <c r="F36" i="1"/>
  <c r="G36" i="1" s="1"/>
  <c r="I36" i="1" s="1"/>
  <c r="E32" i="1"/>
  <c r="E49" i="4" s="1"/>
  <c r="E27" i="1"/>
  <c r="F27" i="1"/>
  <c r="G27" i="1" s="1"/>
  <c r="I27" i="1" s="1"/>
  <c r="F22" i="1"/>
  <c r="G22" i="1" s="1"/>
  <c r="I22" i="1" s="1"/>
  <c r="E21" i="1"/>
  <c r="E39" i="4" s="1"/>
  <c r="E107" i="1"/>
  <c r="F107" i="1" s="1"/>
  <c r="G107" i="1" s="1"/>
  <c r="K107" i="1" s="1"/>
  <c r="E94" i="1"/>
  <c r="F94" i="1" s="1"/>
  <c r="G94" i="1" s="1"/>
  <c r="K94" i="1" s="1"/>
  <c r="E84" i="1"/>
  <c r="E13" i="4" s="1"/>
  <c r="F84" i="1"/>
  <c r="G84" i="1" s="1"/>
  <c r="J84" i="1" s="1"/>
  <c r="E123" i="1"/>
  <c r="F123" i="1" s="1"/>
  <c r="G123" i="1" s="1"/>
  <c r="K123" i="1" s="1"/>
  <c r="E121" i="1"/>
  <c r="F121" i="1" s="1"/>
  <c r="G121" i="1" s="1"/>
  <c r="K121" i="1" s="1"/>
  <c r="E97" i="1"/>
  <c r="F97" i="1" s="1"/>
  <c r="E88" i="1"/>
  <c r="E16" i="4" s="1"/>
  <c r="E118" i="1"/>
  <c r="F118" i="1"/>
  <c r="G118" i="1"/>
  <c r="K118" i="1" s="1"/>
  <c r="E104" i="1"/>
  <c r="E25" i="4" s="1"/>
  <c r="E110" i="1"/>
  <c r="E30" i="4" s="1"/>
  <c r="F110" i="1"/>
  <c r="U110" i="1" s="1"/>
  <c r="E92" i="1"/>
  <c r="F92" i="1" s="1"/>
  <c r="G92" i="1" s="1"/>
  <c r="K92" i="1" s="1"/>
  <c r="E99" i="1"/>
  <c r="E105" i="4" s="1"/>
  <c r="F99" i="1"/>
  <c r="G99" i="1"/>
  <c r="K99" i="1" s="1"/>
  <c r="E90" i="1"/>
  <c r="E100" i="4" s="1"/>
  <c r="E81" i="1"/>
  <c r="F81" i="1" s="1"/>
  <c r="G81" i="1" s="1"/>
  <c r="J81" i="1" s="1"/>
  <c r="E96" i="4"/>
  <c r="E75" i="1"/>
  <c r="F75" i="1" s="1"/>
  <c r="G75" i="1" s="1"/>
  <c r="I75" i="1" s="1"/>
  <c r="E71" i="1"/>
  <c r="E88" i="4" s="1"/>
  <c r="F71" i="1"/>
  <c r="G71" i="1" s="1"/>
  <c r="I71" i="1" s="1"/>
  <c r="E67" i="1"/>
  <c r="F67" i="1" s="1"/>
  <c r="G67" i="1" s="1"/>
  <c r="I67" i="1" s="1"/>
  <c r="E63" i="1"/>
  <c r="F63" i="1"/>
  <c r="G63" i="1" s="1"/>
  <c r="I63" i="1" s="1"/>
  <c r="E59" i="1"/>
  <c r="F59" i="1" s="1"/>
  <c r="G59" i="1" s="1"/>
  <c r="I59" i="1" s="1"/>
  <c r="E55" i="1"/>
  <c r="E72" i="4" s="1"/>
  <c r="F55" i="1"/>
  <c r="G55" i="1" s="1"/>
  <c r="I55" i="1" s="1"/>
  <c r="E51" i="1"/>
  <c r="F51" i="1" s="1"/>
  <c r="G51" i="1" s="1"/>
  <c r="I51" i="1" s="1"/>
  <c r="E47" i="1"/>
  <c r="F47" i="1" s="1"/>
  <c r="G47" i="1" s="1"/>
  <c r="I47" i="1" s="1"/>
  <c r="E43" i="1"/>
  <c r="F43" i="1"/>
  <c r="G43" i="1" s="1"/>
  <c r="I43" i="1" s="1"/>
  <c r="E39" i="1"/>
  <c r="E56" i="4" s="1"/>
  <c r="E35" i="1"/>
  <c r="F35" i="1"/>
  <c r="G35" i="1" s="1"/>
  <c r="I35" i="1" s="1"/>
  <c r="E31" i="1"/>
  <c r="E48" i="4" s="1"/>
  <c r="E80" i="4"/>
  <c r="E85" i="4"/>
  <c r="F116" i="1"/>
  <c r="G116" i="1" s="1"/>
  <c r="K116" i="1" s="1"/>
  <c r="E79" i="4"/>
  <c r="E47" i="4"/>
  <c r="E18" i="4"/>
  <c r="E37" i="4"/>
  <c r="E106" i="4"/>
  <c r="E52" i="4"/>
  <c r="E55" i="4"/>
  <c r="E104" i="4"/>
  <c r="E51" i="4"/>
  <c r="E63" i="4"/>
  <c r="E36" i="4"/>
  <c r="E28" i="4"/>
  <c r="E60" i="4"/>
  <c r="E24" i="3"/>
  <c r="F24" i="3"/>
  <c r="G24" i="3"/>
  <c r="I24" i="3"/>
  <c r="E22" i="4"/>
  <c r="E23" i="3"/>
  <c r="F23" i="3"/>
  <c r="G23" i="3"/>
  <c r="I23" i="3"/>
  <c r="G26" i="3"/>
  <c r="I26" i="3"/>
  <c r="E25" i="3"/>
  <c r="F25" i="3"/>
  <c r="E42" i="4"/>
  <c r="E97" i="4"/>
  <c r="E26" i="3"/>
  <c r="F26" i="3"/>
  <c r="E46" i="4"/>
  <c r="E31" i="4"/>
  <c r="E22" i="3"/>
  <c r="F22" i="3"/>
  <c r="G22" i="3"/>
  <c r="I22" i="3"/>
  <c r="E129" i="1"/>
  <c r="F129" i="1" s="1"/>
  <c r="G129" i="1" s="1"/>
  <c r="K129" i="1" s="1"/>
  <c r="E126" i="1"/>
  <c r="F126" i="1"/>
  <c r="G126" i="1" s="1"/>
  <c r="K126" i="1" s="1"/>
  <c r="E37" i="1"/>
  <c r="E54" i="4" s="1"/>
  <c r="E57" i="1"/>
  <c r="G46" i="1"/>
  <c r="I46" i="1" s="1"/>
  <c r="G38" i="1"/>
  <c r="I38" i="1" s="1"/>
  <c r="E56" i="1"/>
  <c r="E73" i="4" s="1"/>
  <c r="E112" i="1"/>
  <c r="E32" i="4" s="1"/>
  <c r="E26" i="1"/>
  <c r="F26" i="1" s="1"/>
  <c r="G26" i="1" s="1"/>
  <c r="I26" i="1" s="1"/>
  <c r="E28" i="1"/>
  <c r="E45" i="4" s="1"/>
  <c r="F28" i="1"/>
  <c r="G28" i="1" s="1"/>
  <c r="I28" i="1" s="1"/>
  <c r="E77" i="1"/>
  <c r="E128" i="1"/>
  <c r="F128" i="1" s="1"/>
  <c r="G128" i="1" s="1"/>
  <c r="K128" i="1" s="1"/>
  <c r="E122" i="1"/>
  <c r="F122" i="1" s="1"/>
  <c r="G122" i="1" s="1"/>
  <c r="K122" i="1" s="1"/>
  <c r="E49" i="1"/>
  <c r="F49" i="1" s="1"/>
  <c r="G49" i="1" s="1"/>
  <c r="I49" i="1" s="1"/>
  <c r="E69" i="1"/>
  <c r="E86" i="4" s="1"/>
  <c r="E109" i="1"/>
  <c r="F109" i="1" s="1"/>
  <c r="G109" i="1" s="1"/>
  <c r="K109" i="1" s="1"/>
  <c r="E101" i="1"/>
  <c r="E23" i="4" s="1"/>
  <c r="E108" i="1"/>
  <c r="F108" i="1" s="1"/>
  <c r="G108" i="1" s="1"/>
  <c r="K108" i="1" s="1"/>
  <c r="E85" i="1"/>
  <c r="E41" i="1"/>
  <c r="E58" i="4" s="1"/>
  <c r="E44" i="1"/>
  <c r="E61" i="4" s="1"/>
  <c r="E87" i="1"/>
  <c r="E99" i="4" s="1"/>
  <c r="E74" i="1"/>
  <c r="F74" i="1" s="1"/>
  <c r="G74" i="1" s="1"/>
  <c r="I74" i="1" s="1"/>
  <c r="E66" i="1"/>
  <c r="E58" i="1"/>
  <c r="E75" i="4" s="1"/>
  <c r="E130" i="1"/>
  <c r="F130" i="1" s="1"/>
  <c r="G130" i="1" s="1"/>
  <c r="K130" i="1" s="1"/>
  <c r="E124" i="1"/>
  <c r="F124" i="1" s="1"/>
  <c r="G124" i="1" s="1"/>
  <c r="K124" i="1" s="1"/>
  <c r="E61" i="1"/>
  <c r="F61" i="1" s="1"/>
  <c r="G61" i="1" s="1"/>
  <c r="I61" i="1" s="1"/>
  <c r="E83" i="1"/>
  <c r="E98" i="4" s="1"/>
  <c r="E23" i="1"/>
  <c r="F23" i="1" s="1"/>
  <c r="G23" i="1" s="1"/>
  <c r="I23" i="1" s="1"/>
  <c r="E33" i="1"/>
  <c r="F33" i="1"/>
  <c r="G33" i="1" s="1"/>
  <c r="I33" i="1" s="1"/>
  <c r="E53" i="1"/>
  <c r="E70" i="4" s="1"/>
  <c r="E73" i="1"/>
  <c r="F73" i="1"/>
  <c r="E25" i="1"/>
  <c r="F25" i="1" s="1"/>
  <c r="E127" i="1"/>
  <c r="F127" i="1"/>
  <c r="G127" i="1" s="1"/>
  <c r="K127" i="1" s="1"/>
  <c r="E120" i="1"/>
  <c r="F120" i="1"/>
  <c r="G120" i="1" s="1"/>
  <c r="K120" i="1" s="1"/>
  <c r="E79" i="1"/>
  <c r="E11" i="4" s="1"/>
  <c r="F79" i="1"/>
  <c r="G79" i="1" s="1"/>
  <c r="J79" i="1" s="1"/>
  <c r="E119" i="1"/>
  <c r="F119" i="1" s="1"/>
  <c r="G119" i="1" s="1"/>
  <c r="J119" i="1" s="1"/>
  <c r="E98" i="1"/>
  <c r="F80" i="1"/>
  <c r="G80" i="1"/>
  <c r="J80" i="1" s="1"/>
  <c r="E21" i="3"/>
  <c r="F21" i="3"/>
  <c r="G73" i="1"/>
  <c r="I73" i="1" s="1"/>
  <c r="G25" i="3"/>
  <c r="J25" i="3"/>
  <c r="E62" i="4"/>
  <c r="E90" i="4"/>
  <c r="E65" i="1"/>
  <c r="F65" i="1" s="1"/>
  <c r="G65" i="1" s="1"/>
  <c r="I65" i="1" s="1"/>
  <c r="E132" i="1"/>
  <c r="F132" i="1"/>
  <c r="G132" i="1" s="1"/>
  <c r="K132" i="1" s="1"/>
  <c r="C12" i="3"/>
  <c r="C16" i="3"/>
  <c r="D18" i="3"/>
  <c r="C11" i="3"/>
  <c r="E83" i="4"/>
  <c r="F66" i="1"/>
  <c r="G66" i="1" s="1"/>
  <c r="I66" i="1" s="1"/>
  <c r="F85" i="1"/>
  <c r="U85" i="1" s="1"/>
  <c r="E14" i="4"/>
  <c r="F101" i="1"/>
  <c r="G101" i="1" s="1"/>
  <c r="J101" i="1" s="1"/>
  <c r="F44" i="1"/>
  <c r="G44" i="1"/>
  <c r="I44" i="1" s="1"/>
  <c r="F57" i="1"/>
  <c r="G57" i="1" s="1"/>
  <c r="I57" i="1" s="1"/>
  <c r="E74" i="4"/>
  <c r="F69" i="1"/>
  <c r="G69" i="1" s="1"/>
  <c r="I69" i="1" s="1"/>
  <c r="F77" i="1"/>
  <c r="G77" i="1"/>
  <c r="K77" i="1" s="1"/>
  <c r="E94" i="4"/>
  <c r="F37" i="1"/>
  <c r="G37" i="1"/>
  <c r="I37" i="1"/>
  <c r="E21" i="4"/>
  <c r="F98" i="1"/>
  <c r="G98" i="1"/>
  <c r="K98" i="1" s="1"/>
  <c r="F56" i="1"/>
  <c r="G56" i="1"/>
  <c r="I56" i="1" s="1"/>
  <c r="E41" i="4"/>
  <c r="E50" i="4"/>
  <c r="O24" i="3"/>
  <c r="O22" i="3"/>
  <c r="O26" i="3"/>
  <c r="O23" i="3"/>
  <c r="O21" i="3"/>
  <c r="O25" i="3"/>
  <c r="C11" i="1"/>
  <c r="C12" i="1"/>
  <c r="O139" i="1" l="1"/>
  <c r="O138" i="1"/>
  <c r="F90" i="1"/>
  <c r="G90" i="1" s="1"/>
  <c r="K90" i="1" s="1"/>
  <c r="F41" i="1"/>
  <c r="G41" i="1" s="1"/>
  <c r="I41" i="1" s="1"/>
  <c r="E27" i="4"/>
  <c r="E64" i="4"/>
  <c r="E15" i="4"/>
  <c r="E19" i="4"/>
  <c r="F112" i="1"/>
  <c r="G112" i="1" s="1"/>
  <c r="K112" i="1" s="1"/>
  <c r="E26" i="4"/>
  <c r="F87" i="1"/>
  <c r="G87" i="1" s="1"/>
  <c r="K87" i="1" s="1"/>
  <c r="E78" i="4"/>
  <c r="E82" i="4"/>
  <c r="E102" i="4"/>
  <c r="F83" i="1"/>
  <c r="G83" i="1" s="1"/>
  <c r="J83" i="1" s="1"/>
  <c r="F64" i="1"/>
  <c r="G64" i="1" s="1"/>
  <c r="I64" i="1" s="1"/>
  <c r="E57" i="4"/>
  <c r="F60" i="1"/>
  <c r="G60" i="1" s="1"/>
  <c r="I60" i="1" s="1"/>
  <c r="F58" i="1"/>
  <c r="G58" i="1" s="1"/>
  <c r="I58" i="1" s="1"/>
  <c r="E76" i="4"/>
  <c r="E66" i="4"/>
  <c r="E20" i="4"/>
  <c r="F104" i="1"/>
  <c r="G104" i="1" s="1"/>
  <c r="K104" i="1" s="1"/>
  <c r="E38" i="4"/>
  <c r="E29" i="4"/>
  <c r="E71" i="4"/>
  <c r="E43" i="4"/>
  <c r="F53" i="1"/>
  <c r="G53" i="1" s="1"/>
  <c r="I53" i="1" s="1"/>
  <c r="E59" i="4"/>
  <c r="F72" i="1"/>
  <c r="G72" i="1" s="1"/>
  <c r="I72" i="1" s="1"/>
  <c r="E69" i="4"/>
  <c r="E108" i="4"/>
  <c r="F31" i="1"/>
  <c r="G31" i="1" s="1"/>
  <c r="I31" i="1" s="1"/>
  <c r="F39" i="1"/>
  <c r="G39" i="1" s="1"/>
  <c r="I39" i="1" s="1"/>
  <c r="F32" i="1"/>
  <c r="G32" i="1" s="1"/>
  <c r="I32" i="1" s="1"/>
  <c r="F70" i="1"/>
  <c r="G70" i="1" s="1"/>
  <c r="I70" i="1" s="1"/>
  <c r="F103" i="1"/>
  <c r="G103" i="1" s="1"/>
  <c r="K103" i="1" s="1"/>
  <c r="E107" i="4"/>
  <c r="E92" i="4"/>
  <c r="F88" i="1"/>
  <c r="G88" i="1" s="1"/>
  <c r="K88" i="1" s="1"/>
  <c r="F114" i="1"/>
  <c r="G114" i="1" s="1"/>
  <c r="J114" i="1" s="1"/>
  <c r="E84" i="4"/>
  <c r="F21" i="1"/>
  <c r="G21" i="1" s="1"/>
  <c r="I21" i="1" s="1"/>
  <c r="F76" i="1"/>
  <c r="G76" i="1" s="1"/>
  <c r="I76" i="1" s="1"/>
  <c r="E68" i="4"/>
  <c r="E91" i="4"/>
  <c r="O135" i="1"/>
  <c r="O133" i="1"/>
  <c r="O131" i="1"/>
  <c r="O137" i="1"/>
  <c r="O136" i="1"/>
  <c r="O100" i="1"/>
  <c r="O40" i="1"/>
  <c r="O98" i="1"/>
  <c r="O122" i="1"/>
  <c r="O22" i="1"/>
  <c r="O106" i="1"/>
  <c r="O124" i="1"/>
  <c r="O109" i="1"/>
  <c r="O102" i="1"/>
  <c r="O121" i="1"/>
  <c r="O94" i="1"/>
  <c r="O95" i="1"/>
  <c r="O120" i="1"/>
  <c r="O110" i="1"/>
  <c r="O101" i="1"/>
  <c r="O127" i="1"/>
  <c r="O126" i="1"/>
  <c r="O129" i="1"/>
  <c r="O36" i="1"/>
  <c r="O116" i="1"/>
  <c r="O26" i="1"/>
  <c r="O55" i="1"/>
  <c r="O54" i="1"/>
  <c r="O77" i="1"/>
  <c r="O123" i="1"/>
  <c r="O59" i="1"/>
  <c r="O34" i="1"/>
  <c r="O130" i="1"/>
  <c r="O73" i="1"/>
  <c r="O44" i="1"/>
  <c r="O63" i="1"/>
  <c r="O81" i="1"/>
  <c r="O46" i="1"/>
  <c r="O68" i="1"/>
  <c r="O117" i="1"/>
  <c r="O23" i="1"/>
  <c r="O45" i="1"/>
  <c r="O58" i="1"/>
  <c r="O61" i="1"/>
  <c r="O51" i="1"/>
  <c r="O69" i="1"/>
  <c r="O30" i="1"/>
  <c r="O33" i="1"/>
  <c r="O112" i="1"/>
  <c r="O75" i="1"/>
  <c r="O70" i="1"/>
  <c r="O91" i="1"/>
  <c r="O28" i="1"/>
  <c r="O41" i="1"/>
  <c r="O89" i="1"/>
  <c r="O25" i="1"/>
  <c r="O65" i="1"/>
  <c r="O119" i="1"/>
  <c r="O84" i="1"/>
  <c r="O97" i="1"/>
  <c r="O96" i="1"/>
  <c r="O24" i="1"/>
  <c r="O86" i="1"/>
  <c r="O114" i="1"/>
  <c r="O99" i="1"/>
  <c r="O134" i="1"/>
  <c r="O43" i="1"/>
  <c r="O62" i="1"/>
  <c r="O74" i="1"/>
  <c r="O57" i="1"/>
  <c r="O90" i="1"/>
  <c r="O38" i="1"/>
  <c r="O67" i="1"/>
  <c r="O113" i="1"/>
  <c r="O87" i="1"/>
  <c r="O35" i="1"/>
  <c r="O85" i="1"/>
  <c r="O49" i="1"/>
  <c r="O93" i="1"/>
  <c r="O92" i="1"/>
  <c r="O108" i="1"/>
  <c r="O31" i="1"/>
  <c r="O47" i="1"/>
  <c r="O78" i="1"/>
  <c r="O104" i="1"/>
  <c r="O79" i="1"/>
  <c r="O27" i="1"/>
  <c r="O42" i="1"/>
  <c r="O39" i="1"/>
  <c r="O105" i="1"/>
  <c r="O107" i="1"/>
  <c r="O80" i="1"/>
  <c r="O128" i="1"/>
  <c r="O111" i="1"/>
  <c r="O48" i="1"/>
  <c r="O132" i="1"/>
  <c r="O115" i="1"/>
  <c r="O118" i="1"/>
  <c r="O29" i="1"/>
  <c r="O66" i="1"/>
  <c r="O60" i="1"/>
  <c r="O37" i="1"/>
  <c r="O52" i="1"/>
  <c r="O125" i="1"/>
  <c r="O32" i="1"/>
  <c r="O50" i="1"/>
  <c r="O56" i="1"/>
  <c r="O82" i="1"/>
  <c r="O71" i="1"/>
  <c r="C16" i="1"/>
  <c r="D18" i="1" s="1"/>
  <c r="O72" i="1" l="1"/>
  <c r="O64" i="1"/>
  <c r="O21" i="1"/>
  <c r="O83" i="1"/>
  <c r="O103" i="1"/>
  <c r="C15" i="1"/>
  <c r="F18" i="1" s="1"/>
  <c r="O76" i="1"/>
  <c r="O88" i="1"/>
  <c r="O53" i="1"/>
  <c r="F19" i="1" l="1"/>
  <c r="C18" i="1"/>
</calcChain>
</file>

<file path=xl/sharedStrings.xml><?xml version="1.0" encoding="utf-8"?>
<sst xmlns="http://schemas.openxmlformats.org/spreadsheetml/2006/main" count="1148" uniqueCount="466">
  <si>
    <t>JAVSO..47..105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</si>
  <si>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</si>
  <si>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</si>
  <si>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</si>
  <si>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</si>
  <si>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</si>
  <si>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</si>
  <si>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</si>
  <si>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</si>
  <si>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</si>
  <si>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</si>
  <si>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</si>
  <si>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</si>
  <si>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</si>
  <si>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</si>
  <si>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</si>
  <si>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</si>
  <si>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</si>
  <si>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</si>
  <si>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</si>
  <si>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</si>
  <si>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</si>
  <si>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</si>
  <si>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</si>
  <si>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</si>
  <si>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</si>
  <si>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</si>
  <si>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</si>
  <si>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</si>
  <si>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</si>
  <si>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</si>
  <si>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</si>
  <si>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DZ Cas</t>
  </si>
  <si>
    <t>EB/KE</t>
  </si>
  <si>
    <t>IBVS 4711</t>
  </si>
  <si>
    <t>I</t>
  </si>
  <si>
    <t>IBVS 4222</t>
  </si>
  <si>
    <t>IBVS</t>
  </si>
  <si>
    <t>Nelson</t>
  </si>
  <si>
    <t>IBVS 5493</t>
  </si>
  <si>
    <t>IBVS 5296</t>
  </si>
  <si>
    <t>II</t>
  </si>
  <si>
    <t>IBVS 5543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</si>
  <si>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</si>
  <si>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</si>
  <si>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</si>
  <si>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</si>
  <si>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</si>
  <si>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</si>
  <si>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</si>
  <si>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</si>
  <si>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IBVS 5802</t>
  </si>
  <si>
    <t>Start of linear fit &gt;&gt;&gt;&gt;&gt;&gt;&gt;&gt;&gt;&gt;&gt;&gt;&gt;&gt;&gt;&gt;&gt;&gt;&gt;&gt;&gt;</t>
  </si>
  <si>
    <t>IBVS 5875</t>
  </si>
  <si>
    <t>IBVS 5871</t>
  </si>
  <si>
    <t>IBVS 5920</t>
  </si>
  <si>
    <t>OEJV 0074</t>
  </si>
  <si>
    <t>CCD</t>
  </si>
  <si>
    <t>JAVSO..36..171</t>
  </si>
  <si>
    <t>JAVSO..38...85</t>
  </si>
  <si>
    <t>JAVSO..39...94</t>
  </si>
  <si>
    <t>JAVSO..36..186</t>
  </si>
  <si>
    <t>JAVSO..38..183</t>
  </si>
  <si>
    <t>JAVSO..41..328</t>
  </si>
  <si>
    <t>IBVS 6118</t>
  </si>
  <si>
    <t>JAVSO..42..426</t>
  </si>
  <si>
    <t>Add cycle</t>
  </si>
  <si>
    <t>Old Cycle</t>
  </si>
  <si>
    <t>IBVS 5984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</si>
  <si>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</si>
  <si>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</si>
  <si>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</si>
  <si>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</si>
  <si>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</si>
  <si>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</si>
  <si>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</si>
  <si>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</si>
  <si>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</si>
  <si>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</si>
  <si>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</si>
  <si>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2427763.45 </t>
  </si>
  <si>
    <t> 21.11.1934 22:48 </t>
  </si>
  <si>
    <t> -0.02 </t>
  </si>
  <si>
    <t>P </t>
  </si>
  <si>
    <t> N.F.Florja </t>
  </si>
  <si>
    <t> PSMO 16.251 </t>
  </si>
  <si>
    <t>2427775.25 </t>
  </si>
  <si>
    <t> 03.12.1934 18:00 </t>
  </si>
  <si>
    <t> 0.00 </t>
  </si>
  <si>
    <t> P.Parenago </t>
  </si>
  <si>
    <t> PZ 5.162 </t>
  </si>
  <si>
    <t>2428081.35 </t>
  </si>
  <si>
    <t> 05.10.1935 20:24 </t>
  </si>
  <si>
    <t> -0.00 </t>
  </si>
  <si>
    <t>2428434.544 </t>
  </si>
  <si>
    <t> 23.09.1936 01:03 </t>
  </si>
  <si>
    <t> -0.012 </t>
  </si>
  <si>
    <t> C.Hoffmeister </t>
  </si>
  <si>
    <t> KVBB 28.53 </t>
  </si>
  <si>
    <t>2428547.583 </t>
  </si>
  <si>
    <t> 14.01.1937 01:59 </t>
  </si>
  <si>
    <t> 0.003 </t>
  </si>
  <si>
    <t>2428836.444 </t>
  </si>
  <si>
    <t> 29.10.1937 22:39 </t>
  </si>
  <si>
    <t> 0.024 </t>
  </si>
  <si>
    <t>2429271.235 </t>
  </si>
  <si>
    <t> 07.01.1939 17:38 </t>
  </si>
  <si>
    <t> -0.015 </t>
  </si>
  <si>
    <t>2429526.36 </t>
  </si>
  <si>
    <t> 19.09.1939 20:38 </t>
  </si>
  <si>
    <t> 0.02 </t>
  </si>
  <si>
    <t>2429549.28 </t>
  </si>
  <si>
    <t> 12.10.1939 18:43 </t>
  </si>
  <si>
    <t> 0.18 </t>
  </si>
  <si>
    <t>2430025.503 </t>
  </si>
  <si>
    <t> 31.01.1941 00:04 </t>
  </si>
  <si>
    <t> -0.028 </t>
  </si>
  <si>
    <t>2430540.416 </t>
  </si>
  <si>
    <t> 29.06.1942 21:59 </t>
  </si>
  <si>
    <t> -0.004 </t>
  </si>
  <si>
    <t>V </t>
  </si>
  <si>
    <t>2430545.522 </t>
  </si>
  <si>
    <t> 05.07.1942 00:31 </t>
  </si>
  <si>
    <t> 0.000 </t>
  </si>
  <si>
    <t>2430547.480 </t>
  </si>
  <si>
    <t> 06.07.1942 23:31 </t>
  </si>
  <si>
    <t>2430549.447 </t>
  </si>
  <si>
    <t> 08.07.1942 22:43 </t>
  </si>
  <si>
    <t> 0.001 </t>
  </si>
  <si>
    <t>2430565.529 </t>
  </si>
  <si>
    <t> 25.07.1942 00:41 </t>
  </si>
  <si>
    <t> -0.008 </t>
  </si>
  <si>
    <t>2430569.475 </t>
  </si>
  <si>
    <t> 28.07.1942 23:24 </t>
  </si>
  <si>
    <t> 0.014 </t>
  </si>
  <si>
    <t>2430573.395 </t>
  </si>
  <si>
    <t> 01.08.1942 21:28 </t>
  </si>
  <si>
    <t> 0.009 </t>
  </si>
  <si>
    <t>2430580.448 </t>
  </si>
  <si>
    <t> 08.08.1942 22:45 </t>
  </si>
  <si>
    <t> -0.002 </t>
  </si>
  <si>
    <t>2430584.395 </t>
  </si>
  <si>
    <t> 12.08.1942 21:28 </t>
  </si>
  <si>
    <t> 0.021 </t>
  </si>
  <si>
    <t>2430587.528 </t>
  </si>
  <si>
    <t> 16.08.1942 00:40 </t>
  </si>
  <si>
    <t>2430591.430 </t>
  </si>
  <si>
    <t> 19.08.1942 22:19 </t>
  </si>
  <si>
    <t>2430601.610 </t>
  </si>
  <si>
    <t> 30.08.1942 02:38 </t>
  </si>
  <si>
    <t> -0.032 </t>
  </si>
  <si>
    <t>2431697.368 </t>
  </si>
  <si>
    <t> 29.08.1945 20:49 </t>
  </si>
  <si>
    <t> 0.018 </t>
  </si>
  <si>
    <t> W.Zessewitsch </t>
  </si>
  <si>
    <t> IODE 4.1.182 </t>
  </si>
  <si>
    <t>2434451.441 </t>
  </si>
  <si>
    <t> 14.03.1953 22:35 </t>
  </si>
  <si>
    <t> -0.094 </t>
  </si>
  <si>
    <t> W.Wenzel </t>
  </si>
  <si>
    <t> VSS 2.342 </t>
  </si>
  <si>
    <t>2434513.513 </t>
  </si>
  <si>
    <t> 16.05.1953 00:18 </t>
  </si>
  <si>
    <t>2434626.540 </t>
  </si>
  <si>
    <t> 06.09.1953 00:57 </t>
  </si>
  <si>
    <t> -0.026 </t>
  </si>
  <si>
    <t>2437044.450 </t>
  </si>
  <si>
    <t> 19.04.1960 22:48 </t>
  </si>
  <si>
    <t> 0.026 </t>
  </si>
  <si>
    <t> T.Berthold </t>
  </si>
  <si>
    <t> HABZ 57 </t>
  </si>
  <si>
    <t>2437367.376 </t>
  </si>
  <si>
    <t> 08.03.1961 21:01 </t>
  </si>
  <si>
    <t> -0.031 </t>
  </si>
  <si>
    <t>2439027.471 </t>
  </si>
  <si>
    <t> 23.09.1965 23:18 </t>
  </si>
  <si>
    <t>2439029.428 </t>
  </si>
  <si>
    <t> 25.09.1965 22:16 </t>
  </si>
  <si>
    <t> 0.013 </t>
  </si>
  <si>
    <t>2439053.364 </t>
  </si>
  <si>
    <t> 19.10.1965 20:44 </t>
  </si>
  <si>
    <t> 0.010 </t>
  </si>
  <si>
    <t>2439088.259 </t>
  </si>
  <si>
    <t> 23.11.1965 18:12 </t>
  </si>
  <si>
    <t> -0.023 </t>
  </si>
  <si>
    <t>2439381.442 </t>
  </si>
  <si>
    <t> 12.09.1966 22:36 </t>
  </si>
  <si>
    <t>2439469.334 </t>
  </si>
  <si>
    <t> 09.12.1966 20:00 </t>
  </si>
  <si>
    <t> -0.013 </t>
  </si>
  <si>
    <t>2441598.340 </t>
  </si>
  <si>
    <t> 07.10.1972 20:09 </t>
  </si>
  <si>
    <t> -0.025 </t>
  </si>
  <si>
    <t>2441599.506 </t>
  </si>
  <si>
    <t> 09.10.1972 00:08 </t>
  </si>
  <si>
    <t> -0.037 </t>
  </si>
  <si>
    <t>2441600.308 </t>
  </si>
  <si>
    <t> 09.10.1972 19:23 </t>
  </si>
  <si>
    <t> -0.020 </t>
  </si>
  <si>
    <t>2441602.283 </t>
  </si>
  <si>
    <t> 11.10.1972 18:47 </t>
  </si>
  <si>
    <t> -0.007 </t>
  </si>
  <si>
    <t>2442036.346 </t>
  </si>
  <si>
    <t> 19.12.1973 20:18 </t>
  </si>
  <si>
    <t> 0.011 </t>
  </si>
  <si>
    <t>2443017.808 </t>
  </si>
  <si>
    <t> 27.08.1976 07:23 </t>
  </si>
  <si>
    <t> -0.034 </t>
  </si>
  <si>
    <t> G.Wedemayer </t>
  </si>
  <si>
    <t> AOEB 7 </t>
  </si>
  <si>
    <t>2443017.822 </t>
  </si>
  <si>
    <t> 27.08.1976 07:43 </t>
  </si>
  <si>
    <t> G.Samolyk </t>
  </si>
  <si>
    <t>2443050.784 </t>
  </si>
  <si>
    <t> 29.09.1976 06:48 </t>
  </si>
  <si>
    <t>2443069.610 </t>
  </si>
  <si>
    <t> 18.10.1976 02:38 </t>
  </si>
  <si>
    <t> -0.035 </t>
  </si>
  <si>
    <t> E.Halbach </t>
  </si>
  <si>
    <t>2443069.622 </t>
  </si>
  <si>
    <t> 18.10.1976 02:55 </t>
  </si>
  <si>
    <t>2443503.659 </t>
  </si>
  <si>
    <t> 26.12.1977 03:48 </t>
  </si>
  <si>
    <t>2443751.672 </t>
  </si>
  <si>
    <t> 31.08.1978 04:07 </t>
  </si>
  <si>
    <t> -0.044 </t>
  </si>
  <si>
    <t>2443802.695 </t>
  </si>
  <si>
    <t> 21.10.1978 04:40 </t>
  </si>
  <si>
    <t> -0.039 </t>
  </si>
  <si>
    <t>2443879.623 </t>
  </si>
  <si>
    <t> 06.01.1979 02:57 </t>
  </si>
  <si>
    <t> -0.030 </t>
  </si>
  <si>
    <t>2444046.806 </t>
  </si>
  <si>
    <t> 22.06.1979 07:20 </t>
  </si>
  <si>
    <t> -0.029 </t>
  </si>
  <si>
    <t>2444576.578 </t>
  </si>
  <si>
    <t> 03.12.1980 01:52 </t>
  </si>
  <si>
    <t> -0.059 </t>
  </si>
  <si>
    <t>2444915.654 </t>
  </si>
  <si>
    <t> 07.11.1981 03:41 </t>
  </si>
  <si>
    <t> -0.056 </t>
  </si>
  <si>
    <t>2448189.366 </t>
  </si>
  <si>
    <t> 24.10.1990 20:47 </t>
  </si>
  <si>
    <t> -0.127 </t>
  </si>
  <si>
    <t> P.Frank </t>
  </si>
  <si>
    <t>BAVM 60 </t>
  </si>
  <si>
    <t>2448537.473 </t>
  </si>
  <si>
    <t> 07.10.1991 23:21 </t>
  </si>
  <si>
    <t> -0.119 </t>
  </si>
  <si>
    <t>2448539.436 </t>
  </si>
  <si>
    <t> 09.10.1991 22:27 </t>
  </si>
  <si>
    <t> -0.118 </t>
  </si>
  <si>
    <t>2449177.543 </t>
  </si>
  <si>
    <t> 09.07.1993 01:01 </t>
  </si>
  <si>
    <t> -0.128 </t>
  </si>
  <si>
    <t>E </t>
  </si>
  <si>
    <t>o</t>
  </si>
  <si>
    <t> F.Agerer </t>
  </si>
  <si>
    <t>BAVM 68 </t>
  </si>
  <si>
    <t>2449214.4317 </t>
  </si>
  <si>
    <t> 14.08.1993 22:21 </t>
  </si>
  <si>
    <t> -0.1294 </t>
  </si>
  <si>
    <t>2449270.5552 </t>
  </si>
  <si>
    <t> 10.10.1993 01:19 </t>
  </si>
  <si>
    <t> -0.1257 </t>
  </si>
  <si>
    <t>2449637.4835 </t>
  </si>
  <si>
    <t> 11.10.1994 23:36 </t>
  </si>
  <si>
    <t> -0.1342 </t>
  </si>
  <si>
    <t>BAVM 80 </t>
  </si>
  <si>
    <t>2450692.3721 </t>
  </si>
  <si>
    <t> 31.08.1997 20:55 </t>
  </si>
  <si>
    <t> -0.1399 </t>
  </si>
  <si>
    <t>BAVM 117 </t>
  </si>
  <si>
    <t>2450797.5419 </t>
  </si>
  <si>
    <t> 15.12.1997 01:00 </t>
  </si>
  <si>
    <t> -0.1456 </t>
  </si>
  <si>
    <t>C </t>
  </si>
  <si>
    <t>ns</t>
  </si>
  <si>
    <t> G.Lubcke </t>
  </si>
  <si>
    <t>2451055.7714 </t>
  </si>
  <si>
    <t> 30.08.1998 06:30 </t>
  </si>
  <si>
    <t> -0.1454 </t>
  </si>
  <si>
    <t>2451468.6202 </t>
  </si>
  <si>
    <t> 17.10.1999 02:53 </t>
  </si>
  <si>
    <t> -0.1496 </t>
  </si>
  <si>
    <t>2451773.544 </t>
  </si>
  <si>
    <t> 17.08.2000 01:03 </t>
  </si>
  <si>
    <t> -0.156 </t>
  </si>
  <si>
    <t>BAVM 152 </t>
  </si>
  <si>
    <t>2451815.55573 </t>
  </si>
  <si>
    <t> 28.09.2000 01:20 </t>
  </si>
  <si>
    <t> -0.13614 </t>
  </si>
  <si>
    <t> J.Šafár </t>
  </si>
  <si>
    <t>OEJV 0074 </t>
  </si>
  <si>
    <t>2451838.29702 </t>
  </si>
  <si>
    <t> 20.10.2000 19:07 </t>
  </si>
  <si>
    <t> -0.15671 </t>
  </si>
  <si>
    <t>2451873.6221 </t>
  </si>
  <si>
    <t> 25.11.2000 02:55 </t>
  </si>
  <si>
    <t> -0.1518 </t>
  </si>
  <si>
    <t>2451878.33283 </t>
  </si>
  <si>
    <t> 29.11.2000 19:59 </t>
  </si>
  <si>
    <t> -0.15037 </t>
  </si>
  <si>
    <t>2452180.5128 </t>
  </si>
  <si>
    <t> 28.09.2001 00:18 </t>
  </si>
  <si>
    <t> -0.1537 </t>
  </si>
  <si>
    <t>BAVM 183 </t>
  </si>
  <si>
    <t>2452230.7453 </t>
  </si>
  <si>
    <t> 17.11.2001 05:53 </t>
  </si>
  <si>
    <t> -0.1542 </t>
  </si>
  <si>
    <t>2452855.51339 </t>
  </si>
  <si>
    <t> 04.08.2003 00:19 </t>
  </si>
  <si>
    <t> -0.15985 </t>
  </si>
  <si>
    <t> K.Koss </t>
  </si>
  <si>
    <t>2452890.8345 </t>
  </si>
  <si>
    <t> 08.09.2003 08:01 </t>
  </si>
  <si>
    <t> -0.1589 </t>
  </si>
  <si>
    <t>?</t>
  </si>
  <si>
    <t> R.Nelson </t>
  </si>
  <si>
    <t>IBVS 5493 </t>
  </si>
  <si>
    <t>2452957.5488 </t>
  </si>
  <si>
    <t> 14.11.2003 01:10 </t>
  </si>
  <si>
    <t> -0.1604 </t>
  </si>
  <si>
    <t> AOEB 12 </t>
  </si>
  <si>
    <t>2452991.301 </t>
  </si>
  <si>
    <t> 17.12.2003 19:13 </t>
  </si>
  <si>
    <t> -0.158 </t>
  </si>
  <si>
    <t> E.Blättler </t>
  </si>
  <si>
    <t> BBS 130 </t>
  </si>
  <si>
    <t>2453201.6481 </t>
  </si>
  <si>
    <t> 15.07.2004 03:33 </t>
  </si>
  <si>
    <t> -0.1623 </t>
  </si>
  <si>
    <t>2453256.5915 </t>
  </si>
  <si>
    <t> 08.09.2004 02:11 </t>
  </si>
  <si>
    <t> -0.1614 </t>
  </si>
  <si>
    <t>2453656.4984 </t>
  </si>
  <si>
    <t> 12.10.2005 23:57 </t>
  </si>
  <si>
    <t> -0.1567 </t>
  </si>
  <si>
    <t>-I</t>
  </si>
  <si>
    <t>BAVM 178 </t>
  </si>
  <si>
    <t>2454004.5875 </t>
  </si>
  <si>
    <t> 26.09.2006 02:06 </t>
  </si>
  <si>
    <t>32578</t>
  </si>
  <si>
    <t> -0.1670 </t>
  </si>
  <si>
    <t> JAAVSO 41;328 </t>
  </si>
  <si>
    <t>2454015.5744 </t>
  </si>
  <si>
    <t> 07.10.2006 01:47 </t>
  </si>
  <si>
    <t>32592</t>
  </si>
  <si>
    <t> -0.1686 </t>
  </si>
  <si>
    <t>2454017.5467 </t>
  </si>
  <si>
    <t> 09.10.2006 01:07 </t>
  </si>
  <si>
    <t>32594.5</t>
  </si>
  <si>
    <t> -0.1586 </t>
  </si>
  <si>
    <t>2454019.5003 </t>
  </si>
  <si>
    <t> 11.10.2006 00:00 </t>
  </si>
  <si>
    <t>32597</t>
  </si>
  <si>
    <t> -0.1672 </t>
  </si>
  <si>
    <t> M.&amp; C.Rätz </t>
  </si>
  <si>
    <t>BAVM 186 </t>
  </si>
  <si>
    <t>2454310.6898 </t>
  </si>
  <si>
    <t> 29.07.2007 04:33 </t>
  </si>
  <si>
    <t>32968</t>
  </si>
  <si>
    <t> -0.1725 </t>
  </si>
  <si>
    <t>2454401.7355 </t>
  </si>
  <si>
    <t> 28.10.2007 05:39 </t>
  </si>
  <si>
    <t>33084</t>
  </si>
  <si>
    <t> -0.1742 </t>
  </si>
  <si>
    <t> J.Bialozynski </t>
  </si>
  <si>
    <t>JAAVSO 36(2);171 </t>
  </si>
  <si>
    <t>2454449.6150 </t>
  </si>
  <si>
    <t> 15.12.2007 02:45 </t>
  </si>
  <si>
    <t>33145</t>
  </si>
  <si>
    <t> -0.1731 </t>
  </si>
  <si>
    <t>2454653.6849 </t>
  </si>
  <si>
    <t> 06.07.2008 04:26 </t>
  </si>
  <si>
    <t>33405</t>
  </si>
  <si>
    <t> -0.1750 </t>
  </si>
  <si>
    <t>JAAVSO 36(2);186 </t>
  </si>
  <si>
    <t>2454726.6808 </t>
  </si>
  <si>
    <t> 17.09.2008 04:20 </t>
  </si>
  <si>
    <t>33498</t>
  </si>
  <si>
    <t> -0.1740 </t>
  </si>
  <si>
    <t>IBVS 5875 </t>
  </si>
  <si>
    <t>2454777.6978 </t>
  </si>
  <si>
    <t> 07.11.2008 04:44 </t>
  </si>
  <si>
    <t>33563</t>
  </si>
  <si>
    <t> R.Diethelm </t>
  </si>
  <si>
    <t>IBVS 5871 </t>
  </si>
  <si>
    <t>2455058.6882 </t>
  </si>
  <si>
    <t> 15.08.2009 04:31 </t>
  </si>
  <si>
    <t>33921</t>
  </si>
  <si>
    <t> -0.1758 </t>
  </si>
  <si>
    <t> JAAVSO 38;85 </t>
  </si>
  <si>
    <t>2455063.3971 </t>
  </si>
  <si>
    <t> 19.08.2009 21:31 </t>
  </si>
  <si>
    <t>33927</t>
  </si>
  <si>
    <t> -0.1762 </t>
  </si>
  <si>
    <t>BAVM 212 </t>
  </si>
  <si>
    <t>2455144.646 </t>
  </si>
  <si>
    <t> 09.11.2009 03:30 </t>
  </si>
  <si>
    <t>34030.5</t>
  </si>
  <si>
    <t> -0.164 </t>
  </si>
  <si>
    <t>IBVS 5920 </t>
  </si>
  <si>
    <t>2455153.6590 </t>
  </si>
  <si>
    <t> 18.11.2009 03:48 </t>
  </si>
  <si>
    <t>34042</t>
  </si>
  <si>
    <t> -0.1768 </t>
  </si>
  <si>
    <t> R.Poklar </t>
  </si>
  <si>
    <t> JAAVSO 38;120 </t>
  </si>
  <si>
    <t>2455437.7880 </t>
  </si>
  <si>
    <t> 29.08.2010 06:54 </t>
  </si>
  <si>
    <t>34404</t>
  </si>
  <si>
    <t> -0.1786 </t>
  </si>
  <si>
    <t> JAAVSO 39;94 </t>
  </si>
  <si>
    <t>2455445.6368 </t>
  </si>
  <si>
    <t> 06.09.2010 03:16 </t>
  </si>
  <si>
    <t>34414</t>
  </si>
  <si>
    <t> -0.1787 </t>
  </si>
  <si>
    <t> K.Menzies </t>
  </si>
  <si>
    <t>2455460.5499 </t>
  </si>
  <si>
    <t> 21.09.2010 01:11 </t>
  </si>
  <si>
    <t>34433</t>
  </si>
  <si>
    <t>BAVM 215 </t>
  </si>
  <si>
    <t>2455787.4647 </t>
  </si>
  <si>
    <t> 13.08.2011 23:09 </t>
  </si>
  <si>
    <t>34849.5</t>
  </si>
  <si>
    <t> -0.1711 </t>
  </si>
  <si>
    <t>BAVM 225 </t>
  </si>
  <si>
    <t>2456185.7831 </t>
  </si>
  <si>
    <t> 15.09.2012 06:47 </t>
  </si>
  <si>
    <t>35357</t>
  </si>
  <si>
    <t> -0.1852 </t>
  </si>
  <si>
    <t> JAAVSO 42;426 </t>
  </si>
  <si>
    <t>2456536.6235 </t>
  </si>
  <si>
    <t> 01.09.2013 02:57 </t>
  </si>
  <si>
    <t>35804</t>
  </si>
  <si>
    <t> -0.1913 </t>
  </si>
  <si>
    <t>2456558.6013 </t>
  </si>
  <si>
    <t> 23.09.2013 02:25 </t>
  </si>
  <si>
    <t>35832</t>
  </si>
  <si>
    <t> -0.1905 </t>
  </si>
  <si>
    <t> N.Simmons </t>
  </si>
  <si>
    <t>2456640.2247 </t>
  </si>
  <si>
    <t> 13.12.2013 17:23 </t>
  </si>
  <si>
    <t>35936</t>
  </si>
  <si>
    <t> -0.1958 </t>
  </si>
  <si>
    <t> W.Moschner &amp; P.Frank </t>
  </si>
  <si>
    <t>BAVM 234 </t>
  </si>
  <si>
    <t>BAD?</t>
  </si>
  <si>
    <t>s5</t>
  </si>
  <si>
    <t>s6</t>
  </si>
  <si>
    <t>s7</t>
  </si>
  <si>
    <t>RHN 2017</t>
  </si>
  <si>
    <t>OEJV 0179</t>
  </si>
  <si>
    <t>JAVSO..43..238</t>
  </si>
  <si>
    <t>JAVSO..45..121</t>
  </si>
  <si>
    <t>JAVSO..46…79 (2018)</t>
  </si>
  <si>
    <t>JAVSO..47..263</t>
  </si>
  <si>
    <t>JAVSO..48…87</t>
  </si>
  <si>
    <t>JAVSO 49, 108</t>
  </si>
  <si>
    <t>DZ Cas / GSC 4004-1083</t>
  </si>
  <si>
    <t>JAVSO, 48, 87</t>
  </si>
  <si>
    <t>JAVSO, 49, 108</t>
  </si>
  <si>
    <t>JAVSO, 50, 133</t>
  </si>
  <si>
    <t>JAAVSO 51, 134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</si>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</sst>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>
      <alignment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25" borderId="0" xfId="0" applyFill="1" applyAlignment="1"/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wrapText="1"/>
    </xf>
    <xf numFmtId="0" fontId="37" fillId="0" borderId="0" xfId="0" applyFont="1" applyAlignment="1">
      <alignment horizontal="center" wrapText="1"/>
    </xf>
    <xf numFmtId="0" fontId="37" fillId="0" borderId="0" xfId="0" applyFont="1" applyAlignment="1">
      <alignment horizontal="left" wrapText="1"/>
    </xf>
    <xf numFmtId="0" fontId="38" fillId="0" borderId="0" xfId="0" applyFont="1" applyAlignment="1"/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7" fillId="0" borderId="0" xfId="43" applyFont="1"/>
    <xf numFmtId="0" fontId="37" fillId="0" borderId="0" xfId="43" applyFont="1" applyAlignment="1">
      <alignment horizontal="center"/>
    </xf>
    <xf numFmtId="0" fontId="37" fillId="0" borderId="0" xfId="43" applyFont="1" applyAlignment="1">
      <alignment horizontal="left"/>
    </xf>
    <xf numFmtId="0" fontId="37" fillId="0" borderId="0" xfId="42" applyFont="1" applyAlignment="1">
      <alignment horizontal="left"/>
    </xf>
    <xf numFmtId="0" fontId="37" fillId="0" borderId="0" xfId="42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39" fillId="0" borderId="0" xfId="0" applyFont="1" applyAlignment="1"/>
    <xf numFmtId="0" fontId="40" fillId="0" borderId="0" xfId="0" applyFont="1" applyAlignment="1"/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165" fontId="41" fillId="0" borderId="0" xfId="0" applyNumberFormat="1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Cas - O-C Diagr.</a:t>
            </a:r>
          </a:p>
        </c:rich>
      </c:tx>
      <c:layout>
        <c:manualLayout>
          <c:xMode val="edge"/>
          <c:yMode val="edge"/>
          <c:x val="0.3597785977859778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82656826568267"/>
          <c:y val="0.14769252958613219"/>
          <c:w val="0.78782287822878228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38748</c:v>
                </c:pt>
                <c:pt idx="113">
                  <c:v>39086</c:v>
                </c:pt>
                <c:pt idx="114">
                  <c:v>39086</c:v>
                </c:pt>
                <c:pt idx="115">
                  <c:v>39536</c:v>
                </c:pt>
                <c:pt idx="116">
                  <c:v>39701</c:v>
                </c:pt>
                <c:pt idx="117">
                  <c:v>40081</c:v>
                </c:pt>
                <c:pt idx="118">
                  <c:v>40118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2D-4B00-8456-372C0ADBAC6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38748</c:v>
                </c:pt>
                <c:pt idx="113">
                  <c:v>39086</c:v>
                </c:pt>
                <c:pt idx="114">
                  <c:v>39086</c:v>
                </c:pt>
                <c:pt idx="115">
                  <c:v>39536</c:v>
                </c:pt>
                <c:pt idx="116">
                  <c:v>39701</c:v>
                </c:pt>
                <c:pt idx="117">
                  <c:v>40081</c:v>
                </c:pt>
                <c:pt idx="118">
                  <c:v>40118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-2.368199999909848E-2</c:v>
                </c:pt>
                <c:pt idx="1">
                  <c:v>2.9439999998430721E-3</c:v>
                </c:pt>
                <c:pt idx="2">
                  <c:v>-4.7800000029383227E-3</c:v>
                </c:pt>
                <c:pt idx="3">
                  <c:v>-1.1999999998806743E-2</c:v>
                </c:pt>
                <c:pt idx="5">
                  <c:v>2.6095999965036754E-3</c:v>
                </c:pt>
                <c:pt idx="6">
                  <c:v>2.3500799998146249E-2</c:v>
                </c:pt>
                <c:pt idx="7">
                  <c:v>-1.5445599998201942E-2</c:v>
                </c:pt>
                <c:pt idx="8">
                  <c:v>1.9784399999480229E-2</c:v>
                </c:pt>
                <c:pt idx="10">
                  <c:v>-2.8273200001422083E-2</c:v>
                </c:pt>
                <c:pt idx="11">
                  <c:v>-4.1627999999036547E-3</c:v>
                </c:pt>
                <c:pt idx="12">
                  <c:v>4.1800001781666651E-5</c:v>
                </c:pt>
                <c:pt idx="13">
                  <c:v>-4.1872000001603737E-3</c:v>
                </c:pt>
                <c:pt idx="14">
                  <c:v>5.8379999973112717E-4</c:v>
                </c:pt>
                <c:pt idx="15">
                  <c:v>-7.6940000035392586E-3</c:v>
                </c:pt>
                <c:pt idx="16">
                  <c:v>1.3847999998688465E-2</c:v>
                </c:pt>
                <c:pt idx="17">
                  <c:v>9.3899999992572702E-3</c:v>
                </c:pt>
                <c:pt idx="18">
                  <c:v>-1.634399999602465E-3</c:v>
                </c:pt>
                <c:pt idx="19">
                  <c:v>2.0907599999191007E-2</c:v>
                </c:pt>
                <c:pt idx="20">
                  <c:v>1.4341199996124487E-2</c:v>
                </c:pt>
                <c:pt idx="21">
                  <c:v>-8.1167999996978324E-3</c:v>
                </c:pt>
                <c:pt idx="22">
                  <c:v>-3.1707599999208469E-2</c:v>
                </c:pt>
                <c:pt idx="23">
                  <c:v>1.761879999685334E-2</c:v>
                </c:pt>
                <c:pt idx="24">
                  <c:v>-9.4005600003583822E-2</c:v>
                </c:pt>
                <c:pt idx="25">
                  <c:v>-2.8442000002542045E-2</c:v>
                </c:pt>
                <c:pt idx="26">
                  <c:v>-2.5832400002400391E-2</c:v>
                </c:pt>
                <c:pt idx="27">
                  <c:v>2.5593799997295719E-2</c:v>
                </c:pt>
                <c:pt idx="28">
                  <c:v>-3.1299600006605033E-2</c:v>
                </c:pt>
                <c:pt idx="29">
                  <c:v>1.7966399995202664E-2</c:v>
                </c:pt>
                <c:pt idx="30">
                  <c:v>1.2737400000332855E-2</c:v>
                </c:pt>
                <c:pt idx="31">
                  <c:v>9.543599997414276E-3</c:v>
                </c:pt>
                <c:pt idx="32">
                  <c:v>-2.313259999937145E-2</c:v>
                </c:pt>
                <c:pt idx="33">
                  <c:v>2.8548000045702793E-3</c:v>
                </c:pt>
                <c:pt idx="34">
                  <c:v>-1.3004399996134453E-2</c:v>
                </c:pt>
                <c:pt idx="35">
                  <c:v>-2.5469400003203191E-2</c:v>
                </c:pt>
                <c:pt idx="36">
                  <c:v>-3.6806800002523232E-2</c:v>
                </c:pt>
                <c:pt idx="37">
                  <c:v>-1.9698399999469984E-2</c:v>
                </c:pt>
                <c:pt idx="38">
                  <c:v>-6.9273999979486689E-3</c:v>
                </c:pt>
                <c:pt idx="39">
                  <c:v>1.1017799995897803E-2</c:v>
                </c:pt>
                <c:pt idx="40">
                  <c:v>-3.392800000438001E-2</c:v>
                </c:pt>
                <c:pt idx="41">
                  <c:v>-1.9928000001527835E-2</c:v>
                </c:pt>
                <c:pt idx="42">
                  <c:v>-2.3375199998554308E-2</c:v>
                </c:pt>
                <c:pt idx="43">
                  <c:v>-3.4773599996697158E-2</c:v>
                </c:pt>
                <c:pt idx="44">
                  <c:v>-2.2773599994252436E-2</c:v>
                </c:pt>
                <c:pt idx="45">
                  <c:v>-3.0828400005702861E-2</c:v>
                </c:pt>
                <c:pt idx="46">
                  <c:v>-4.3574000002990942E-2</c:v>
                </c:pt>
                <c:pt idx="47">
                  <c:v>-3.85279999973136E-2</c:v>
                </c:pt>
                <c:pt idx="48">
                  <c:v>-2.9904800001531839E-2</c:v>
                </c:pt>
                <c:pt idx="49">
                  <c:v>-2.8815600002417341E-2</c:v>
                </c:pt>
                <c:pt idx="50">
                  <c:v>-5.864560000190977E-2</c:v>
                </c:pt>
                <c:pt idx="51">
                  <c:v>-5.5816799998865463E-2</c:v>
                </c:pt>
                <c:pt idx="52">
                  <c:v>-0.12668039999698522</c:v>
                </c:pt>
                <c:pt idx="53">
                  <c:v>-0.11910500000522006</c:v>
                </c:pt>
                <c:pt idx="54">
                  <c:v>-0.11833399999886751</c:v>
                </c:pt>
                <c:pt idx="55">
                  <c:v>-0.12820480000664247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2D-4B00-8456-372C0ADBAC6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38748</c:v>
                </c:pt>
                <c:pt idx="113">
                  <c:v>39086</c:v>
                </c:pt>
                <c:pt idx="114">
                  <c:v>39086</c:v>
                </c:pt>
                <c:pt idx="115">
                  <c:v>39536</c:v>
                </c:pt>
                <c:pt idx="116">
                  <c:v>39701</c:v>
                </c:pt>
                <c:pt idx="117">
                  <c:v>40081</c:v>
                </c:pt>
                <c:pt idx="118">
                  <c:v>40118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58">
                  <c:v>-0.13418239999737125</c:v>
                </c:pt>
                <c:pt idx="59">
                  <c:v>-0.13989280000532744</c:v>
                </c:pt>
                <c:pt idx="60">
                  <c:v>-0.14556720000109635</c:v>
                </c:pt>
                <c:pt idx="61">
                  <c:v>-0.14540360000682995</c:v>
                </c:pt>
                <c:pt idx="62">
                  <c:v>-0.14958520000072895</c:v>
                </c:pt>
                <c:pt idx="63">
                  <c:v>-0.15617180000117514</c:v>
                </c:pt>
                <c:pt idx="68">
                  <c:v>-0.15366640000138432</c:v>
                </c:pt>
                <c:pt idx="80">
                  <c:v>-0.16718519999994896</c:v>
                </c:pt>
                <c:pt idx="93">
                  <c:v>-0.17856280000705738</c:v>
                </c:pt>
                <c:pt idx="98">
                  <c:v>-0.19583760000386974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2D-4B00-8456-372C0ADBAC6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38748</c:v>
                </c:pt>
                <c:pt idx="113">
                  <c:v>39086</c:v>
                </c:pt>
                <c:pt idx="114">
                  <c:v>39086</c:v>
                </c:pt>
                <c:pt idx="115">
                  <c:v>39536</c:v>
                </c:pt>
                <c:pt idx="116">
                  <c:v>39701</c:v>
                </c:pt>
                <c:pt idx="117">
                  <c:v>40081</c:v>
                </c:pt>
                <c:pt idx="118">
                  <c:v>40118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56">
                  <c:v>-0.12941000000137137</c:v>
                </c:pt>
                <c:pt idx="57">
                  <c:v>-0.12565940000058617</c:v>
                </c:pt>
                <c:pt idx="65">
                  <c:v>-0.1567088000010699</c:v>
                </c:pt>
                <c:pt idx="66">
                  <c:v>-0.15175080000335583</c:v>
                </c:pt>
                <c:pt idx="67">
                  <c:v>-0.15037040000606794</c:v>
                </c:pt>
                <c:pt idx="69">
                  <c:v>-0.15422879999823635</c:v>
                </c:pt>
                <c:pt idx="70">
                  <c:v>-0.15985240000009071</c:v>
                </c:pt>
                <c:pt idx="71">
                  <c:v>-0.15885992719995556</c:v>
                </c:pt>
                <c:pt idx="72">
                  <c:v>-0.16035040000133449</c:v>
                </c:pt>
                <c:pt idx="73">
                  <c:v>-0.15848920000280486</c:v>
                </c:pt>
                <c:pt idx="74">
                  <c:v>-0.16233800000190968</c:v>
                </c:pt>
                <c:pt idx="75">
                  <c:v>-0.1613500000021304</c:v>
                </c:pt>
                <c:pt idx="77">
                  <c:v>-0.16704480000043986</c:v>
                </c:pt>
                <c:pt idx="78">
                  <c:v>-0.16862720000790432</c:v>
                </c:pt>
                <c:pt idx="81">
                  <c:v>-0.17246880000311648</c:v>
                </c:pt>
                <c:pt idx="82">
                  <c:v>-0.17419440000230679</c:v>
                </c:pt>
                <c:pt idx="83">
                  <c:v>-0.17308200000115903</c:v>
                </c:pt>
                <c:pt idx="84">
                  <c:v>-0.17499800000223331</c:v>
                </c:pt>
                <c:pt idx="85">
                  <c:v>-0.17401679999602493</c:v>
                </c:pt>
                <c:pt idx="86">
                  <c:v>-0.17497079999884591</c:v>
                </c:pt>
                <c:pt idx="87">
                  <c:v>-0.17576360000384739</c:v>
                </c:pt>
                <c:pt idx="88">
                  <c:v>-0.17621320000034757</c:v>
                </c:pt>
                <c:pt idx="90">
                  <c:v>-0.17684719999670051</c:v>
                </c:pt>
                <c:pt idx="91">
                  <c:v>-0.17860640000435524</c:v>
                </c:pt>
                <c:pt idx="92">
                  <c:v>-0.17872239999996964</c:v>
                </c:pt>
                <c:pt idx="95">
                  <c:v>-0.18520120000175666</c:v>
                </c:pt>
                <c:pt idx="96">
                  <c:v>-0.19134639999538194</c:v>
                </c:pt>
                <c:pt idx="97">
                  <c:v>-0.19051120000221999</c:v>
                </c:pt>
                <c:pt idx="99">
                  <c:v>-0.19795480000902899</c:v>
                </c:pt>
                <c:pt idx="100">
                  <c:v>-0.19746239999949466</c:v>
                </c:pt>
                <c:pt idx="101">
                  <c:v>-0.20231400000193389</c:v>
                </c:pt>
                <c:pt idx="102">
                  <c:v>-0.19168360000185203</c:v>
                </c:pt>
                <c:pt idx="103">
                  <c:v>-0.20741840000118827</c:v>
                </c:pt>
                <c:pt idx="104">
                  <c:v>-0.19885420000355225</c:v>
                </c:pt>
                <c:pt idx="105">
                  <c:v>-0.20588159999897471</c:v>
                </c:pt>
                <c:pt idx="106">
                  <c:v>-0.2128651999955764</c:v>
                </c:pt>
                <c:pt idx="107">
                  <c:v>-0.21086360000481363</c:v>
                </c:pt>
                <c:pt idx="108">
                  <c:v>-0.21303800000168849</c:v>
                </c:pt>
                <c:pt idx="109">
                  <c:v>-0.21566040000470821</c:v>
                </c:pt>
                <c:pt idx="110">
                  <c:v>-0.21566040000470821</c:v>
                </c:pt>
                <c:pt idx="111">
                  <c:v>-0.21711680000589695</c:v>
                </c:pt>
                <c:pt idx="112">
                  <c:v>-0.21711680000589695</c:v>
                </c:pt>
                <c:pt idx="113">
                  <c:v>-0.21917760000360431</c:v>
                </c:pt>
                <c:pt idx="114">
                  <c:v>-0.21917760000360431</c:v>
                </c:pt>
                <c:pt idx="115">
                  <c:v>-0.22399760000553215</c:v>
                </c:pt>
                <c:pt idx="116">
                  <c:v>-0.22351160000107484</c:v>
                </c:pt>
                <c:pt idx="117">
                  <c:v>-0.23051960000157123</c:v>
                </c:pt>
                <c:pt idx="118">
                  <c:v>-0.22140880000370089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2D-4B00-8456-372C0ADBAC6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38748</c:v>
                </c:pt>
                <c:pt idx="113">
                  <c:v>39086</c:v>
                </c:pt>
                <c:pt idx="114">
                  <c:v>39086</c:v>
                </c:pt>
                <c:pt idx="115">
                  <c:v>39536</c:v>
                </c:pt>
                <c:pt idx="116">
                  <c:v>39701</c:v>
                </c:pt>
                <c:pt idx="117">
                  <c:v>40081</c:v>
                </c:pt>
                <c:pt idx="118">
                  <c:v>40118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2D-4B00-8456-372C0ADBAC6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38748</c:v>
                </c:pt>
                <c:pt idx="113">
                  <c:v>39086</c:v>
                </c:pt>
                <c:pt idx="114">
                  <c:v>39086</c:v>
                </c:pt>
                <c:pt idx="115">
                  <c:v>39536</c:v>
                </c:pt>
                <c:pt idx="116">
                  <c:v>39701</c:v>
                </c:pt>
                <c:pt idx="117">
                  <c:v>40081</c:v>
                </c:pt>
                <c:pt idx="118">
                  <c:v>40118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2D-4B00-8456-372C0ADBAC6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38748</c:v>
                </c:pt>
                <c:pt idx="113">
                  <c:v>39086</c:v>
                </c:pt>
                <c:pt idx="114">
                  <c:v>39086</c:v>
                </c:pt>
                <c:pt idx="115">
                  <c:v>39536</c:v>
                </c:pt>
                <c:pt idx="116">
                  <c:v>39701</c:v>
                </c:pt>
                <c:pt idx="117">
                  <c:v>40081</c:v>
                </c:pt>
                <c:pt idx="118">
                  <c:v>40118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2D-4B00-8456-372C0ADBAC6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38748</c:v>
                </c:pt>
                <c:pt idx="113">
                  <c:v>39086</c:v>
                </c:pt>
                <c:pt idx="114">
                  <c:v>39086</c:v>
                </c:pt>
                <c:pt idx="115">
                  <c:v>39536</c:v>
                </c:pt>
                <c:pt idx="116">
                  <c:v>39701</c:v>
                </c:pt>
                <c:pt idx="117">
                  <c:v>40081</c:v>
                </c:pt>
                <c:pt idx="118">
                  <c:v>40118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0.13019850925968929</c:v>
                </c:pt>
                <c:pt idx="1">
                  <c:v>0.1300676920454204</c:v>
                </c:pt>
                <c:pt idx="2">
                  <c:v>0.1266664444744296</c:v>
                </c:pt>
                <c:pt idx="3">
                  <c:v>0.12274192804636327</c:v>
                </c:pt>
                <c:pt idx="4">
                  <c:v>0.12274192804636327</c:v>
                </c:pt>
                <c:pt idx="5">
                  <c:v>0.12148608278938205</c:v>
                </c:pt>
                <c:pt idx="6">
                  <c:v>0.1182767004659856</c:v>
                </c:pt>
                <c:pt idx="7">
                  <c:v>0.11344518468565506</c:v>
                </c:pt>
                <c:pt idx="8">
                  <c:v>0.11061081170982939</c:v>
                </c:pt>
                <c:pt idx="9">
                  <c:v>0.11035789842890957</c:v>
                </c:pt>
                <c:pt idx="10">
                  <c:v>0.105064161824829</c:v>
                </c:pt>
                <c:pt idx="11">
                  <c:v>9.9343088987470102E-2</c:v>
                </c:pt>
                <c:pt idx="12">
                  <c:v>9.9286401527953594E-2</c:v>
                </c:pt>
                <c:pt idx="13">
                  <c:v>9.9264598658908784E-2</c:v>
                </c:pt>
                <c:pt idx="14">
                  <c:v>9.9242795789863975E-2</c:v>
                </c:pt>
                <c:pt idx="15">
                  <c:v>9.9064012263696502E-2</c:v>
                </c:pt>
                <c:pt idx="16">
                  <c:v>9.9020406525606869E-2</c:v>
                </c:pt>
                <c:pt idx="17">
                  <c:v>9.897680078751725E-2</c:v>
                </c:pt>
                <c:pt idx="18">
                  <c:v>9.8898310458955918E-2</c:v>
                </c:pt>
                <c:pt idx="19">
                  <c:v>9.8854704720866299E-2</c:v>
                </c:pt>
                <c:pt idx="20">
                  <c:v>9.8819820130394601E-2</c:v>
                </c:pt>
                <c:pt idx="21">
                  <c:v>9.8776214392304967E-2</c:v>
                </c:pt>
                <c:pt idx="22">
                  <c:v>9.8662839473271952E-2</c:v>
                </c:pt>
                <c:pt idx="23">
                  <c:v>8.6488117398648437E-2</c:v>
                </c:pt>
                <c:pt idx="24">
                  <c:v>5.5885610407349101E-2</c:v>
                </c:pt>
                <c:pt idx="25">
                  <c:v>5.5196639745533016E-2</c:v>
                </c:pt>
                <c:pt idx="26">
                  <c:v>5.3940794488551796E-2</c:v>
                </c:pt>
                <c:pt idx="27">
                  <c:v>2.7075299251533375E-2</c:v>
                </c:pt>
                <c:pt idx="28">
                  <c:v>2.3486547006757175E-2</c:v>
                </c:pt>
                <c:pt idx="29">
                  <c:v>5.0413197948454974E-3</c:v>
                </c:pt>
                <c:pt idx="30">
                  <c:v>5.0195169258006739E-3</c:v>
                </c:pt>
                <c:pt idx="31">
                  <c:v>4.7535219234539627E-3</c:v>
                </c:pt>
                <c:pt idx="32">
                  <c:v>4.3654308544563009E-3</c:v>
                </c:pt>
                <c:pt idx="33">
                  <c:v>1.1080822191612549E-3</c:v>
                </c:pt>
                <c:pt idx="34">
                  <c:v>1.3131368595363513E-4</c:v>
                </c:pt>
                <c:pt idx="35">
                  <c:v>-2.3524799227668314E-2</c:v>
                </c:pt>
                <c:pt idx="36">
                  <c:v>-2.3537880949095202E-2</c:v>
                </c:pt>
                <c:pt idx="37">
                  <c:v>-2.3546602096713137E-2</c:v>
                </c:pt>
                <c:pt idx="38">
                  <c:v>-2.3568404965757961E-2</c:v>
                </c:pt>
                <c:pt idx="39">
                  <c:v>-2.8391199598470557E-2</c:v>
                </c:pt>
                <c:pt idx="40">
                  <c:v>-3.9296994694685949E-2</c:v>
                </c:pt>
                <c:pt idx="41">
                  <c:v>-3.9296994694685949E-2</c:v>
                </c:pt>
                <c:pt idx="42">
                  <c:v>-3.9663282894638802E-2</c:v>
                </c:pt>
                <c:pt idx="43">
                  <c:v>-3.9872590437469019E-2</c:v>
                </c:pt>
                <c:pt idx="44">
                  <c:v>-3.9872590437469019E-2</c:v>
                </c:pt>
                <c:pt idx="45">
                  <c:v>-4.4695385070181615E-2</c:v>
                </c:pt>
                <c:pt idx="46">
                  <c:v>-4.7451267717445955E-2</c:v>
                </c:pt>
                <c:pt idx="47">
                  <c:v>-4.801814231261109E-2</c:v>
                </c:pt>
                <c:pt idx="48">
                  <c:v>-4.8872814779167773E-2</c:v>
                </c:pt>
                <c:pt idx="49">
                  <c:v>-5.0730419221785811E-2</c:v>
                </c:pt>
                <c:pt idx="50">
                  <c:v>-5.6617193863885307E-2</c:v>
                </c:pt>
                <c:pt idx="51">
                  <c:v>-6.0384729634828965E-2</c:v>
                </c:pt>
                <c:pt idx="52">
                  <c:v>-9.676063634919474E-2</c:v>
                </c:pt>
                <c:pt idx="53">
                  <c:v>-0.10062846531774455</c:v>
                </c:pt>
                <c:pt idx="54">
                  <c:v>-0.10065026818678935</c:v>
                </c:pt>
                <c:pt idx="55">
                  <c:v>-0.10774056120016251</c:v>
                </c:pt>
                <c:pt idx="56">
                  <c:v>-0.10815045513820498</c:v>
                </c:pt>
                <c:pt idx="57">
                  <c:v>-0.10877401719288662</c:v>
                </c:pt>
                <c:pt idx="58">
                  <c:v>-0.11285115370426665</c:v>
                </c:pt>
                <c:pt idx="59">
                  <c:v>-0.12457237610275804</c:v>
                </c:pt>
                <c:pt idx="60">
                  <c:v>-0.12574100988356002</c:v>
                </c:pt>
                <c:pt idx="61">
                  <c:v>-0.1286102674498574</c:v>
                </c:pt>
                <c:pt idx="62">
                  <c:v>-0.13319759109688603</c:v>
                </c:pt>
                <c:pt idx="63">
                  <c:v>-0.13658575694644995</c:v>
                </c:pt>
                <c:pt idx="64">
                  <c:v>-0.1370523383440089</c:v>
                </c:pt>
                <c:pt idx="65">
                  <c:v>-0.13730525162492876</c:v>
                </c:pt>
                <c:pt idx="66">
                  <c:v>-0.13769770326773537</c:v>
                </c:pt>
                <c:pt idx="67">
                  <c:v>-0.13775003015344292</c:v>
                </c:pt>
                <c:pt idx="68">
                  <c:v>-0.14110767198634414</c:v>
                </c:pt>
                <c:pt idx="69">
                  <c:v>-0.14166582543389131</c:v>
                </c:pt>
                <c:pt idx="70">
                  <c:v>-0.14860785893775977</c:v>
                </c:pt>
                <c:pt idx="71">
                  <c:v>-0.14900031058056637</c:v>
                </c:pt>
                <c:pt idx="72">
                  <c:v>-0.14974160812809004</c:v>
                </c:pt>
                <c:pt idx="73">
                  <c:v>-0.15011661747566077</c:v>
                </c:pt>
                <c:pt idx="74">
                  <c:v>-0.15245388503726473</c:v>
                </c:pt>
                <c:pt idx="75">
                  <c:v>-0.15306436537051951</c:v>
                </c:pt>
                <c:pt idx="76">
                  <c:v>-0.15750779008185237</c:v>
                </c:pt>
                <c:pt idx="77">
                  <c:v>-0.16137561905040218</c:v>
                </c:pt>
                <c:pt idx="78">
                  <c:v>-0.1614977151170531</c:v>
                </c:pt>
                <c:pt idx="79">
                  <c:v>-0.1615195179860979</c:v>
                </c:pt>
                <c:pt idx="80">
                  <c:v>-0.16154132085514275</c:v>
                </c:pt>
                <c:pt idx="81">
                  <c:v>-0.16477686662139299</c:v>
                </c:pt>
                <c:pt idx="82">
                  <c:v>-0.16578851974507228</c:v>
                </c:pt>
                <c:pt idx="83">
                  <c:v>-0.16632050974976573</c:v>
                </c:pt>
                <c:pt idx="84">
                  <c:v>-0.16858800813042626</c:v>
                </c:pt>
                <c:pt idx="85">
                  <c:v>-0.1693990748588933</c:v>
                </c:pt>
                <c:pt idx="86">
                  <c:v>-0.16996594945405843</c:v>
                </c:pt>
                <c:pt idx="87">
                  <c:v>-0.17308812030127566</c:v>
                </c:pt>
                <c:pt idx="88">
                  <c:v>-0.17314044718698315</c:v>
                </c:pt>
                <c:pt idx="89">
                  <c:v>-0.17404308596543841</c:v>
                </c:pt>
                <c:pt idx="90">
                  <c:v>-0.17414337916304459</c:v>
                </c:pt>
                <c:pt idx="91">
                  <c:v>-0.1773004346007335</c:v>
                </c:pt>
                <c:pt idx="92">
                  <c:v>-0.17738764607691274</c:v>
                </c:pt>
                <c:pt idx="93">
                  <c:v>-0.17755334788165331</c:v>
                </c:pt>
                <c:pt idx="94">
                  <c:v>-0.18118570586451913</c:v>
                </c:pt>
                <c:pt idx="95">
                  <c:v>-0.18561168828061617</c:v>
                </c:pt>
                <c:pt idx="96">
                  <c:v>-0.18951004126582868</c:v>
                </c:pt>
                <c:pt idx="97">
                  <c:v>-0.18975423339913058</c:v>
                </c:pt>
                <c:pt idx="98">
                  <c:v>-0.19066123275139482</c:v>
                </c:pt>
                <c:pt idx="99">
                  <c:v>-0.19822246773613592</c:v>
                </c:pt>
                <c:pt idx="100">
                  <c:v>-0.19831840035993306</c:v>
                </c:pt>
                <c:pt idx="101">
                  <c:v>-0.20137952317382482</c:v>
                </c:pt>
                <c:pt idx="102">
                  <c:v>-0.20208593613087675</c:v>
                </c:pt>
                <c:pt idx="103">
                  <c:v>-0.20625464469224494</c:v>
                </c:pt>
                <c:pt idx="104">
                  <c:v>-0.20647703395650205</c:v>
                </c:pt>
                <c:pt idx="105">
                  <c:v>-0.20670814436837706</c:v>
                </c:pt>
                <c:pt idx="106">
                  <c:v>-0.2099436901346273</c:v>
                </c:pt>
                <c:pt idx="107">
                  <c:v>-0.21015299767745751</c:v>
                </c:pt>
                <c:pt idx="108">
                  <c:v>-0.21350191836274077</c:v>
                </c:pt>
                <c:pt idx="109">
                  <c:v>-0.21493218657208049</c:v>
                </c:pt>
                <c:pt idx="110">
                  <c:v>-0.21493218657208049</c:v>
                </c:pt>
                <c:pt idx="111">
                  <c:v>-0.2151850998530003</c:v>
                </c:pt>
                <c:pt idx="112">
                  <c:v>-0.2151850998530003</c:v>
                </c:pt>
                <c:pt idx="113">
                  <c:v>-0.21813284774785899</c:v>
                </c:pt>
                <c:pt idx="114">
                  <c:v>-0.21813284774785899</c:v>
                </c:pt>
                <c:pt idx="115">
                  <c:v>-0.22205736417592534</c:v>
                </c:pt>
                <c:pt idx="116">
                  <c:v>-0.22349635353288297</c:v>
                </c:pt>
                <c:pt idx="117">
                  <c:v>-0.22681038962769454</c:v>
                </c:pt>
                <c:pt idx="118">
                  <c:v>-0.22713307208955777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2D-4B00-8456-372C0ADBAC6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38748</c:v>
                </c:pt>
                <c:pt idx="113">
                  <c:v>39086</c:v>
                </c:pt>
                <c:pt idx="114">
                  <c:v>39086</c:v>
                </c:pt>
                <c:pt idx="115">
                  <c:v>39536</c:v>
                </c:pt>
                <c:pt idx="116">
                  <c:v>39701</c:v>
                </c:pt>
                <c:pt idx="117">
                  <c:v>40081</c:v>
                </c:pt>
                <c:pt idx="118">
                  <c:v>40118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9">
                  <c:v>0.17792799999733688</c:v>
                </c:pt>
                <c:pt idx="64">
                  <c:v>-0.13614239999878919</c:v>
                </c:pt>
                <c:pt idx="76">
                  <c:v>-0.15672020000056364</c:v>
                </c:pt>
                <c:pt idx="79">
                  <c:v>-0.15855620000365889</c:v>
                </c:pt>
                <c:pt idx="89">
                  <c:v>-0.16359380000358215</c:v>
                </c:pt>
                <c:pt idx="94">
                  <c:v>-0.17111420000583166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B2D-4B00-8456-372C0ADBA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795744"/>
        <c:axId val="1"/>
      </c:scatterChart>
      <c:valAx>
        <c:axId val="596795744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8523985239853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5055350553505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95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08118081180811"/>
          <c:y val="0.92000129214617399"/>
          <c:w val="0.8653136531365314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Cas - O-C Diagr.</a:t>
            </a:r>
          </a:p>
        </c:rich>
      </c:tx>
      <c:layout>
        <c:manualLayout>
          <c:xMode val="edge"/>
          <c:yMode val="edge"/>
          <c:x val="0.3609582227635909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53803474986108"/>
          <c:y val="0.14723926380368099"/>
          <c:w val="0.784531797687539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38748</c:v>
                </c:pt>
                <c:pt idx="113">
                  <c:v>39086</c:v>
                </c:pt>
                <c:pt idx="114">
                  <c:v>39086</c:v>
                </c:pt>
                <c:pt idx="115">
                  <c:v>39536</c:v>
                </c:pt>
                <c:pt idx="116">
                  <c:v>39701</c:v>
                </c:pt>
                <c:pt idx="117">
                  <c:v>40081</c:v>
                </c:pt>
                <c:pt idx="118">
                  <c:v>40118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43-4413-83E9-944D5BBE43F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plus>
            <c:minus>
              <c:numRef>
                <c:f>Active!$D$21:$D$67</c:f>
                <c:numCache>
                  <c:formatCode>General</c:formatCode>
                  <c:ptCount val="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38748</c:v>
                </c:pt>
                <c:pt idx="113">
                  <c:v>39086</c:v>
                </c:pt>
                <c:pt idx="114">
                  <c:v>39086</c:v>
                </c:pt>
                <c:pt idx="115">
                  <c:v>39536</c:v>
                </c:pt>
                <c:pt idx="116">
                  <c:v>39701</c:v>
                </c:pt>
                <c:pt idx="117">
                  <c:v>40081</c:v>
                </c:pt>
                <c:pt idx="118">
                  <c:v>40118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-2.368199999909848E-2</c:v>
                </c:pt>
                <c:pt idx="1">
                  <c:v>2.9439999998430721E-3</c:v>
                </c:pt>
                <c:pt idx="2">
                  <c:v>-4.7800000029383227E-3</c:v>
                </c:pt>
                <c:pt idx="3">
                  <c:v>-1.1999999998806743E-2</c:v>
                </c:pt>
                <c:pt idx="5">
                  <c:v>2.6095999965036754E-3</c:v>
                </c:pt>
                <c:pt idx="6">
                  <c:v>2.3500799998146249E-2</c:v>
                </c:pt>
                <c:pt idx="7">
                  <c:v>-1.5445599998201942E-2</c:v>
                </c:pt>
                <c:pt idx="8">
                  <c:v>1.9784399999480229E-2</c:v>
                </c:pt>
                <c:pt idx="10">
                  <c:v>-2.8273200001422083E-2</c:v>
                </c:pt>
                <c:pt idx="11">
                  <c:v>-4.1627999999036547E-3</c:v>
                </c:pt>
                <c:pt idx="12">
                  <c:v>4.1800001781666651E-5</c:v>
                </c:pt>
                <c:pt idx="13">
                  <c:v>-4.1872000001603737E-3</c:v>
                </c:pt>
                <c:pt idx="14">
                  <c:v>5.8379999973112717E-4</c:v>
                </c:pt>
                <c:pt idx="15">
                  <c:v>-7.6940000035392586E-3</c:v>
                </c:pt>
                <c:pt idx="16">
                  <c:v>1.3847999998688465E-2</c:v>
                </c:pt>
                <c:pt idx="17">
                  <c:v>9.3899999992572702E-3</c:v>
                </c:pt>
                <c:pt idx="18">
                  <c:v>-1.634399999602465E-3</c:v>
                </c:pt>
                <c:pt idx="19">
                  <c:v>2.0907599999191007E-2</c:v>
                </c:pt>
                <c:pt idx="20">
                  <c:v>1.4341199996124487E-2</c:v>
                </c:pt>
                <c:pt idx="21">
                  <c:v>-8.1167999996978324E-3</c:v>
                </c:pt>
                <c:pt idx="22">
                  <c:v>-3.1707599999208469E-2</c:v>
                </c:pt>
                <c:pt idx="23">
                  <c:v>1.761879999685334E-2</c:v>
                </c:pt>
                <c:pt idx="24">
                  <c:v>-9.4005600003583822E-2</c:v>
                </c:pt>
                <c:pt idx="25">
                  <c:v>-2.8442000002542045E-2</c:v>
                </c:pt>
                <c:pt idx="26">
                  <c:v>-2.5832400002400391E-2</c:v>
                </c:pt>
                <c:pt idx="27">
                  <c:v>2.5593799997295719E-2</c:v>
                </c:pt>
                <c:pt idx="28">
                  <c:v>-3.1299600006605033E-2</c:v>
                </c:pt>
                <c:pt idx="29">
                  <c:v>1.7966399995202664E-2</c:v>
                </c:pt>
                <c:pt idx="30">
                  <c:v>1.2737400000332855E-2</c:v>
                </c:pt>
                <c:pt idx="31">
                  <c:v>9.543599997414276E-3</c:v>
                </c:pt>
                <c:pt idx="32">
                  <c:v>-2.313259999937145E-2</c:v>
                </c:pt>
                <c:pt idx="33">
                  <c:v>2.8548000045702793E-3</c:v>
                </c:pt>
                <c:pt idx="34">
                  <c:v>-1.3004399996134453E-2</c:v>
                </c:pt>
                <c:pt idx="35">
                  <c:v>-2.5469400003203191E-2</c:v>
                </c:pt>
                <c:pt idx="36">
                  <c:v>-3.6806800002523232E-2</c:v>
                </c:pt>
                <c:pt idx="37">
                  <c:v>-1.9698399999469984E-2</c:v>
                </c:pt>
                <c:pt idx="38">
                  <c:v>-6.9273999979486689E-3</c:v>
                </c:pt>
                <c:pt idx="39">
                  <c:v>1.1017799995897803E-2</c:v>
                </c:pt>
                <c:pt idx="40">
                  <c:v>-3.392800000438001E-2</c:v>
                </c:pt>
                <c:pt idx="41">
                  <c:v>-1.9928000001527835E-2</c:v>
                </c:pt>
                <c:pt idx="42">
                  <c:v>-2.3375199998554308E-2</c:v>
                </c:pt>
                <c:pt idx="43">
                  <c:v>-3.4773599996697158E-2</c:v>
                </c:pt>
                <c:pt idx="44">
                  <c:v>-2.2773599994252436E-2</c:v>
                </c:pt>
                <c:pt idx="45">
                  <c:v>-3.0828400005702861E-2</c:v>
                </c:pt>
                <c:pt idx="46">
                  <c:v>-4.3574000002990942E-2</c:v>
                </c:pt>
                <c:pt idx="47">
                  <c:v>-3.85279999973136E-2</c:v>
                </c:pt>
                <c:pt idx="48">
                  <c:v>-2.9904800001531839E-2</c:v>
                </c:pt>
                <c:pt idx="49">
                  <c:v>-2.8815600002417341E-2</c:v>
                </c:pt>
                <c:pt idx="50">
                  <c:v>-5.864560000190977E-2</c:v>
                </c:pt>
                <c:pt idx="51">
                  <c:v>-5.5816799998865463E-2</c:v>
                </c:pt>
                <c:pt idx="52">
                  <c:v>-0.12668039999698522</c:v>
                </c:pt>
                <c:pt idx="53">
                  <c:v>-0.11910500000522006</c:v>
                </c:pt>
                <c:pt idx="54">
                  <c:v>-0.11833399999886751</c:v>
                </c:pt>
                <c:pt idx="55">
                  <c:v>-0.12820480000664247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43-4413-83E9-944D5BBE43F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38748</c:v>
                </c:pt>
                <c:pt idx="113">
                  <c:v>39086</c:v>
                </c:pt>
                <c:pt idx="114">
                  <c:v>39086</c:v>
                </c:pt>
                <c:pt idx="115">
                  <c:v>39536</c:v>
                </c:pt>
                <c:pt idx="116">
                  <c:v>39701</c:v>
                </c:pt>
                <c:pt idx="117">
                  <c:v>40081</c:v>
                </c:pt>
                <c:pt idx="118">
                  <c:v>40118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58">
                  <c:v>-0.13418239999737125</c:v>
                </c:pt>
                <c:pt idx="59">
                  <c:v>-0.13989280000532744</c:v>
                </c:pt>
                <c:pt idx="60">
                  <c:v>-0.14556720000109635</c:v>
                </c:pt>
                <c:pt idx="61">
                  <c:v>-0.14540360000682995</c:v>
                </c:pt>
                <c:pt idx="62">
                  <c:v>-0.14958520000072895</c:v>
                </c:pt>
                <c:pt idx="63">
                  <c:v>-0.15617180000117514</c:v>
                </c:pt>
                <c:pt idx="68">
                  <c:v>-0.15366640000138432</c:v>
                </c:pt>
                <c:pt idx="80">
                  <c:v>-0.16718519999994896</c:v>
                </c:pt>
                <c:pt idx="93">
                  <c:v>-0.17856280000705738</c:v>
                </c:pt>
                <c:pt idx="98">
                  <c:v>-0.19583760000386974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43-4413-83E9-944D5BBE43F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38748</c:v>
                </c:pt>
                <c:pt idx="113">
                  <c:v>39086</c:v>
                </c:pt>
                <c:pt idx="114">
                  <c:v>39086</c:v>
                </c:pt>
                <c:pt idx="115">
                  <c:v>39536</c:v>
                </c:pt>
                <c:pt idx="116">
                  <c:v>39701</c:v>
                </c:pt>
                <c:pt idx="117">
                  <c:v>40081</c:v>
                </c:pt>
                <c:pt idx="118">
                  <c:v>40118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56">
                  <c:v>-0.12941000000137137</c:v>
                </c:pt>
                <c:pt idx="57">
                  <c:v>-0.12565940000058617</c:v>
                </c:pt>
                <c:pt idx="65">
                  <c:v>-0.1567088000010699</c:v>
                </c:pt>
                <c:pt idx="66">
                  <c:v>-0.15175080000335583</c:v>
                </c:pt>
                <c:pt idx="67">
                  <c:v>-0.15037040000606794</c:v>
                </c:pt>
                <c:pt idx="69">
                  <c:v>-0.15422879999823635</c:v>
                </c:pt>
                <c:pt idx="70">
                  <c:v>-0.15985240000009071</c:v>
                </c:pt>
                <c:pt idx="71">
                  <c:v>-0.15885992719995556</c:v>
                </c:pt>
                <c:pt idx="72">
                  <c:v>-0.16035040000133449</c:v>
                </c:pt>
                <c:pt idx="73">
                  <c:v>-0.15848920000280486</c:v>
                </c:pt>
                <c:pt idx="74">
                  <c:v>-0.16233800000190968</c:v>
                </c:pt>
                <c:pt idx="75">
                  <c:v>-0.1613500000021304</c:v>
                </c:pt>
                <c:pt idx="77">
                  <c:v>-0.16704480000043986</c:v>
                </c:pt>
                <c:pt idx="78">
                  <c:v>-0.16862720000790432</c:v>
                </c:pt>
                <c:pt idx="81">
                  <c:v>-0.17246880000311648</c:v>
                </c:pt>
                <c:pt idx="82">
                  <c:v>-0.17419440000230679</c:v>
                </c:pt>
                <c:pt idx="83">
                  <c:v>-0.17308200000115903</c:v>
                </c:pt>
                <c:pt idx="84">
                  <c:v>-0.17499800000223331</c:v>
                </c:pt>
                <c:pt idx="85">
                  <c:v>-0.17401679999602493</c:v>
                </c:pt>
                <c:pt idx="86">
                  <c:v>-0.17497079999884591</c:v>
                </c:pt>
                <c:pt idx="87">
                  <c:v>-0.17576360000384739</c:v>
                </c:pt>
                <c:pt idx="88">
                  <c:v>-0.17621320000034757</c:v>
                </c:pt>
                <c:pt idx="90">
                  <c:v>-0.17684719999670051</c:v>
                </c:pt>
                <c:pt idx="91">
                  <c:v>-0.17860640000435524</c:v>
                </c:pt>
                <c:pt idx="92">
                  <c:v>-0.17872239999996964</c:v>
                </c:pt>
                <c:pt idx="95">
                  <c:v>-0.18520120000175666</c:v>
                </c:pt>
                <c:pt idx="96">
                  <c:v>-0.19134639999538194</c:v>
                </c:pt>
                <c:pt idx="97">
                  <c:v>-0.19051120000221999</c:v>
                </c:pt>
                <c:pt idx="99">
                  <c:v>-0.19795480000902899</c:v>
                </c:pt>
                <c:pt idx="100">
                  <c:v>-0.19746239999949466</c:v>
                </c:pt>
                <c:pt idx="101">
                  <c:v>-0.20231400000193389</c:v>
                </c:pt>
                <c:pt idx="102">
                  <c:v>-0.19168360000185203</c:v>
                </c:pt>
                <c:pt idx="103">
                  <c:v>-0.20741840000118827</c:v>
                </c:pt>
                <c:pt idx="104">
                  <c:v>-0.19885420000355225</c:v>
                </c:pt>
                <c:pt idx="105">
                  <c:v>-0.20588159999897471</c:v>
                </c:pt>
                <c:pt idx="106">
                  <c:v>-0.2128651999955764</c:v>
                </c:pt>
                <c:pt idx="107">
                  <c:v>-0.21086360000481363</c:v>
                </c:pt>
                <c:pt idx="108">
                  <c:v>-0.21303800000168849</c:v>
                </c:pt>
                <c:pt idx="109">
                  <c:v>-0.21566040000470821</c:v>
                </c:pt>
                <c:pt idx="110">
                  <c:v>-0.21566040000470821</c:v>
                </c:pt>
                <c:pt idx="111">
                  <c:v>-0.21711680000589695</c:v>
                </c:pt>
                <c:pt idx="112">
                  <c:v>-0.21711680000589695</c:v>
                </c:pt>
                <c:pt idx="113">
                  <c:v>-0.21917760000360431</c:v>
                </c:pt>
                <c:pt idx="114">
                  <c:v>-0.21917760000360431</c:v>
                </c:pt>
                <c:pt idx="115">
                  <c:v>-0.22399760000553215</c:v>
                </c:pt>
                <c:pt idx="116">
                  <c:v>-0.22351160000107484</c:v>
                </c:pt>
                <c:pt idx="117">
                  <c:v>-0.23051960000157123</c:v>
                </c:pt>
                <c:pt idx="118">
                  <c:v>-0.22140880000370089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43-4413-83E9-944D5BBE43F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38748</c:v>
                </c:pt>
                <c:pt idx="113">
                  <c:v>39086</c:v>
                </c:pt>
                <c:pt idx="114">
                  <c:v>39086</c:v>
                </c:pt>
                <c:pt idx="115">
                  <c:v>39536</c:v>
                </c:pt>
                <c:pt idx="116">
                  <c:v>39701</c:v>
                </c:pt>
                <c:pt idx="117">
                  <c:v>40081</c:v>
                </c:pt>
                <c:pt idx="118">
                  <c:v>40118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43-4413-83E9-944D5BBE43F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38748</c:v>
                </c:pt>
                <c:pt idx="113">
                  <c:v>39086</c:v>
                </c:pt>
                <c:pt idx="114">
                  <c:v>39086</c:v>
                </c:pt>
                <c:pt idx="115">
                  <c:v>39536</c:v>
                </c:pt>
                <c:pt idx="116">
                  <c:v>39701</c:v>
                </c:pt>
                <c:pt idx="117">
                  <c:v>40081</c:v>
                </c:pt>
                <c:pt idx="118">
                  <c:v>40118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43-4413-83E9-944D5BBE43F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2E-3</c:v>
                  </c:pt>
                  <c:pt idx="64">
                    <c:v>1.1999999999999999E-3</c:v>
                  </c:pt>
                  <c:pt idx="65">
                    <c:v>2.5000000000000001E-3</c:v>
                  </c:pt>
                  <c:pt idx="66">
                    <c:v>0</c:v>
                  </c:pt>
                  <c:pt idx="67">
                    <c:v>2.7000000000000001E-3</c:v>
                  </c:pt>
                  <c:pt idx="68">
                    <c:v>1.2999999999999999E-3</c:v>
                  </c:pt>
                  <c:pt idx="69">
                    <c:v>0</c:v>
                  </c:pt>
                  <c:pt idx="70">
                    <c:v>0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38748</c:v>
                </c:pt>
                <c:pt idx="113">
                  <c:v>39086</c:v>
                </c:pt>
                <c:pt idx="114">
                  <c:v>39086</c:v>
                </c:pt>
                <c:pt idx="115">
                  <c:v>39536</c:v>
                </c:pt>
                <c:pt idx="116">
                  <c:v>39701</c:v>
                </c:pt>
                <c:pt idx="117">
                  <c:v>40081</c:v>
                </c:pt>
                <c:pt idx="118">
                  <c:v>40118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43-4413-83E9-944D5BBE43F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38748</c:v>
                </c:pt>
                <c:pt idx="113">
                  <c:v>39086</c:v>
                </c:pt>
                <c:pt idx="114">
                  <c:v>39086</c:v>
                </c:pt>
                <c:pt idx="115">
                  <c:v>39536</c:v>
                </c:pt>
                <c:pt idx="116">
                  <c:v>39701</c:v>
                </c:pt>
                <c:pt idx="117">
                  <c:v>40081</c:v>
                </c:pt>
                <c:pt idx="118">
                  <c:v>40118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0.13019850925968929</c:v>
                </c:pt>
                <c:pt idx="1">
                  <c:v>0.1300676920454204</c:v>
                </c:pt>
                <c:pt idx="2">
                  <c:v>0.1266664444744296</c:v>
                </c:pt>
                <c:pt idx="3">
                  <c:v>0.12274192804636327</c:v>
                </c:pt>
                <c:pt idx="4">
                  <c:v>0.12274192804636327</c:v>
                </c:pt>
                <c:pt idx="5">
                  <c:v>0.12148608278938205</c:v>
                </c:pt>
                <c:pt idx="6">
                  <c:v>0.1182767004659856</c:v>
                </c:pt>
                <c:pt idx="7">
                  <c:v>0.11344518468565506</c:v>
                </c:pt>
                <c:pt idx="8">
                  <c:v>0.11061081170982939</c:v>
                </c:pt>
                <c:pt idx="9">
                  <c:v>0.11035789842890957</c:v>
                </c:pt>
                <c:pt idx="10">
                  <c:v>0.105064161824829</c:v>
                </c:pt>
                <c:pt idx="11">
                  <c:v>9.9343088987470102E-2</c:v>
                </c:pt>
                <c:pt idx="12">
                  <c:v>9.9286401527953594E-2</c:v>
                </c:pt>
                <c:pt idx="13">
                  <c:v>9.9264598658908784E-2</c:v>
                </c:pt>
                <c:pt idx="14">
                  <c:v>9.9242795789863975E-2</c:v>
                </c:pt>
                <c:pt idx="15">
                  <c:v>9.9064012263696502E-2</c:v>
                </c:pt>
                <c:pt idx="16">
                  <c:v>9.9020406525606869E-2</c:v>
                </c:pt>
                <c:pt idx="17">
                  <c:v>9.897680078751725E-2</c:v>
                </c:pt>
                <c:pt idx="18">
                  <c:v>9.8898310458955918E-2</c:v>
                </c:pt>
                <c:pt idx="19">
                  <c:v>9.8854704720866299E-2</c:v>
                </c:pt>
                <c:pt idx="20">
                  <c:v>9.8819820130394601E-2</c:v>
                </c:pt>
                <c:pt idx="21">
                  <c:v>9.8776214392304967E-2</c:v>
                </c:pt>
                <c:pt idx="22">
                  <c:v>9.8662839473271952E-2</c:v>
                </c:pt>
                <c:pt idx="23">
                  <c:v>8.6488117398648437E-2</c:v>
                </c:pt>
                <c:pt idx="24">
                  <c:v>5.5885610407349101E-2</c:v>
                </c:pt>
                <c:pt idx="25">
                  <c:v>5.5196639745533016E-2</c:v>
                </c:pt>
                <c:pt idx="26">
                  <c:v>5.3940794488551796E-2</c:v>
                </c:pt>
                <c:pt idx="27">
                  <c:v>2.7075299251533375E-2</c:v>
                </c:pt>
                <c:pt idx="28">
                  <c:v>2.3486547006757175E-2</c:v>
                </c:pt>
                <c:pt idx="29">
                  <c:v>5.0413197948454974E-3</c:v>
                </c:pt>
                <c:pt idx="30">
                  <c:v>5.0195169258006739E-3</c:v>
                </c:pt>
                <c:pt idx="31">
                  <c:v>4.7535219234539627E-3</c:v>
                </c:pt>
                <c:pt idx="32">
                  <c:v>4.3654308544563009E-3</c:v>
                </c:pt>
                <c:pt idx="33">
                  <c:v>1.1080822191612549E-3</c:v>
                </c:pt>
                <c:pt idx="34">
                  <c:v>1.3131368595363513E-4</c:v>
                </c:pt>
                <c:pt idx="35">
                  <c:v>-2.3524799227668314E-2</c:v>
                </c:pt>
                <c:pt idx="36">
                  <c:v>-2.3537880949095202E-2</c:v>
                </c:pt>
                <c:pt idx="37">
                  <c:v>-2.3546602096713137E-2</c:v>
                </c:pt>
                <c:pt idx="38">
                  <c:v>-2.3568404965757961E-2</c:v>
                </c:pt>
                <c:pt idx="39">
                  <c:v>-2.8391199598470557E-2</c:v>
                </c:pt>
                <c:pt idx="40">
                  <c:v>-3.9296994694685949E-2</c:v>
                </c:pt>
                <c:pt idx="41">
                  <c:v>-3.9296994694685949E-2</c:v>
                </c:pt>
                <c:pt idx="42">
                  <c:v>-3.9663282894638802E-2</c:v>
                </c:pt>
                <c:pt idx="43">
                  <c:v>-3.9872590437469019E-2</c:v>
                </c:pt>
                <c:pt idx="44">
                  <c:v>-3.9872590437469019E-2</c:v>
                </c:pt>
                <c:pt idx="45">
                  <c:v>-4.4695385070181615E-2</c:v>
                </c:pt>
                <c:pt idx="46">
                  <c:v>-4.7451267717445955E-2</c:v>
                </c:pt>
                <c:pt idx="47">
                  <c:v>-4.801814231261109E-2</c:v>
                </c:pt>
                <c:pt idx="48">
                  <c:v>-4.8872814779167773E-2</c:v>
                </c:pt>
                <c:pt idx="49">
                  <c:v>-5.0730419221785811E-2</c:v>
                </c:pt>
                <c:pt idx="50">
                  <c:v>-5.6617193863885307E-2</c:v>
                </c:pt>
                <c:pt idx="51">
                  <c:v>-6.0384729634828965E-2</c:v>
                </c:pt>
                <c:pt idx="52">
                  <c:v>-9.676063634919474E-2</c:v>
                </c:pt>
                <c:pt idx="53">
                  <c:v>-0.10062846531774455</c:v>
                </c:pt>
                <c:pt idx="54">
                  <c:v>-0.10065026818678935</c:v>
                </c:pt>
                <c:pt idx="55">
                  <c:v>-0.10774056120016251</c:v>
                </c:pt>
                <c:pt idx="56">
                  <c:v>-0.10815045513820498</c:v>
                </c:pt>
                <c:pt idx="57">
                  <c:v>-0.10877401719288662</c:v>
                </c:pt>
                <c:pt idx="58">
                  <c:v>-0.11285115370426665</c:v>
                </c:pt>
                <c:pt idx="59">
                  <c:v>-0.12457237610275804</c:v>
                </c:pt>
                <c:pt idx="60">
                  <c:v>-0.12574100988356002</c:v>
                </c:pt>
                <c:pt idx="61">
                  <c:v>-0.1286102674498574</c:v>
                </c:pt>
                <c:pt idx="62">
                  <c:v>-0.13319759109688603</c:v>
                </c:pt>
                <c:pt idx="63">
                  <c:v>-0.13658575694644995</c:v>
                </c:pt>
                <c:pt idx="64">
                  <c:v>-0.1370523383440089</c:v>
                </c:pt>
                <c:pt idx="65">
                  <c:v>-0.13730525162492876</c:v>
                </c:pt>
                <c:pt idx="66">
                  <c:v>-0.13769770326773537</c:v>
                </c:pt>
                <c:pt idx="67">
                  <c:v>-0.13775003015344292</c:v>
                </c:pt>
                <c:pt idx="68">
                  <c:v>-0.14110767198634414</c:v>
                </c:pt>
                <c:pt idx="69">
                  <c:v>-0.14166582543389131</c:v>
                </c:pt>
                <c:pt idx="70">
                  <c:v>-0.14860785893775977</c:v>
                </c:pt>
                <c:pt idx="71">
                  <c:v>-0.14900031058056637</c:v>
                </c:pt>
                <c:pt idx="72">
                  <c:v>-0.14974160812809004</c:v>
                </c:pt>
                <c:pt idx="73">
                  <c:v>-0.15011661747566077</c:v>
                </c:pt>
                <c:pt idx="74">
                  <c:v>-0.15245388503726473</c:v>
                </c:pt>
                <c:pt idx="75">
                  <c:v>-0.15306436537051951</c:v>
                </c:pt>
                <c:pt idx="76">
                  <c:v>-0.15750779008185237</c:v>
                </c:pt>
                <c:pt idx="77">
                  <c:v>-0.16137561905040218</c:v>
                </c:pt>
                <c:pt idx="78">
                  <c:v>-0.1614977151170531</c:v>
                </c:pt>
                <c:pt idx="79">
                  <c:v>-0.1615195179860979</c:v>
                </c:pt>
                <c:pt idx="80">
                  <c:v>-0.16154132085514275</c:v>
                </c:pt>
                <c:pt idx="81">
                  <c:v>-0.16477686662139299</c:v>
                </c:pt>
                <c:pt idx="82">
                  <c:v>-0.16578851974507228</c:v>
                </c:pt>
                <c:pt idx="83">
                  <c:v>-0.16632050974976573</c:v>
                </c:pt>
                <c:pt idx="84">
                  <c:v>-0.16858800813042626</c:v>
                </c:pt>
                <c:pt idx="85">
                  <c:v>-0.1693990748588933</c:v>
                </c:pt>
                <c:pt idx="86">
                  <c:v>-0.16996594945405843</c:v>
                </c:pt>
                <c:pt idx="87">
                  <c:v>-0.17308812030127566</c:v>
                </c:pt>
                <c:pt idx="88">
                  <c:v>-0.17314044718698315</c:v>
                </c:pt>
                <c:pt idx="89">
                  <c:v>-0.17404308596543841</c:v>
                </c:pt>
                <c:pt idx="90">
                  <c:v>-0.17414337916304459</c:v>
                </c:pt>
                <c:pt idx="91">
                  <c:v>-0.1773004346007335</c:v>
                </c:pt>
                <c:pt idx="92">
                  <c:v>-0.17738764607691274</c:v>
                </c:pt>
                <c:pt idx="93">
                  <c:v>-0.17755334788165331</c:v>
                </c:pt>
                <c:pt idx="94">
                  <c:v>-0.18118570586451913</c:v>
                </c:pt>
                <c:pt idx="95">
                  <c:v>-0.18561168828061617</c:v>
                </c:pt>
                <c:pt idx="96">
                  <c:v>-0.18951004126582868</c:v>
                </c:pt>
                <c:pt idx="97">
                  <c:v>-0.18975423339913058</c:v>
                </c:pt>
                <c:pt idx="98">
                  <c:v>-0.19066123275139482</c:v>
                </c:pt>
                <c:pt idx="99">
                  <c:v>-0.19822246773613592</c:v>
                </c:pt>
                <c:pt idx="100">
                  <c:v>-0.19831840035993306</c:v>
                </c:pt>
                <c:pt idx="101">
                  <c:v>-0.20137952317382482</c:v>
                </c:pt>
                <c:pt idx="102">
                  <c:v>-0.20208593613087675</c:v>
                </c:pt>
                <c:pt idx="103">
                  <c:v>-0.20625464469224494</c:v>
                </c:pt>
                <c:pt idx="104">
                  <c:v>-0.20647703395650205</c:v>
                </c:pt>
                <c:pt idx="105">
                  <c:v>-0.20670814436837706</c:v>
                </c:pt>
                <c:pt idx="106">
                  <c:v>-0.2099436901346273</c:v>
                </c:pt>
                <c:pt idx="107">
                  <c:v>-0.21015299767745751</c:v>
                </c:pt>
                <c:pt idx="108">
                  <c:v>-0.21350191836274077</c:v>
                </c:pt>
                <c:pt idx="109">
                  <c:v>-0.21493218657208049</c:v>
                </c:pt>
                <c:pt idx="110">
                  <c:v>-0.21493218657208049</c:v>
                </c:pt>
                <c:pt idx="111">
                  <c:v>-0.2151850998530003</c:v>
                </c:pt>
                <c:pt idx="112">
                  <c:v>-0.2151850998530003</c:v>
                </c:pt>
                <c:pt idx="113">
                  <c:v>-0.21813284774785899</c:v>
                </c:pt>
                <c:pt idx="114">
                  <c:v>-0.21813284774785899</c:v>
                </c:pt>
                <c:pt idx="115">
                  <c:v>-0.22205736417592534</c:v>
                </c:pt>
                <c:pt idx="116">
                  <c:v>-0.22349635353288297</c:v>
                </c:pt>
                <c:pt idx="117">
                  <c:v>-0.22681038962769454</c:v>
                </c:pt>
                <c:pt idx="118">
                  <c:v>-0.22713307208955777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43-4413-83E9-944D5BBE43F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-855</c:v>
                </c:pt>
                <c:pt idx="1">
                  <c:v>-840</c:v>
                </c:pt>
                <c:pt idx="2">
                  <c:v>-450</c:v>
                </c:pt>
                <c:pt idx="3">
                  <c:v>0</c:v>
                </c:pt>
                <c:pt idx="4">
                  <c:v>0</c:v>
                </c:pt>
                <c:pt idx="5">
                  <c:v>144</c:v>
                </c:pt>
                <c:pt idx="6">
                  <c:v>512</c:v>
                </c:pt>
                <c:pt idx="7">
                  <c:v>1066</c:v>
                </c:pt>
                <c:pt idx="8">
                  <c:v>1391</c:v>
                </c:pt>
                <c:pt idx="9">
                  <c:v>1420</c:v>
                </c:pt>
                <c:pt idx="10">
                  <c:v>2027</c:v>
                </c:pt>
                <c:pt idx="11">
                  <c:v>2683</c:v>
                </c:pt>
                <c:pt idx="12">
                  <c:v>2689.5</c:v>
                </c:pt>
                <c:pt idx="13">
                  <c:v>2692</c:v>
                </c:pt>
                <c:pt idx="14">
                  <c:v>2694.5</c:v>
                </c:pt>
                <c:pt idx="15">
                  <c:v>2715</c:v>
                </c:pt>
                <c:pt idx="16">
                  <c:v>2720</c:v>
                </c:pt>
                <c:pt idx="17">
                  <c:v>2725</c:v>
                </c:pt>
                <c:pt idx="18">
                  <c:v>2734</c:v>
                </c:pt>
                <c:pt idx="19">
                  <c:v>2739</c:v>
                </c:pt>
                <c:pt idx="20">
                  <c:v>2743</c:v>
                </c:pt>
                <c:pt idx="21">
                  <c:v>2748</c:v>
                </c:pt>
                <c:pt idx="22">
                  <c:v>2761</c:v>
                </c:pt>
                <c:pt idx="23">
                  <c:v>4157</c:v>
                </c:pt>
                <c:pt idx="24">
                  <c:v>7666</c:v>
                </c:pt>
                <c:pt idx="25">
                  <c:v>7745</c:v>
                </c:pt>
                <c:pt idx="26">
                  <c:v>7889</c:v>
                </c:pt>
                <c:pt idx="27">
                  <c:v>10969.5</c:v>
                </c:pt>
                <c:pt idx="28">
                  <c:v>11381</c:v>
                </c:pt>
                <c:pt idx="29">
                  <c:v>13496</c:v>
                </c:pt>
                <c:pt idx="30">
                  <c:v>13498.5</c:v>
                </c:pt>
                <c:pt idx="31">
                  <c:v>13529</c:v>
                </c:pt>
                <c:pt idx="32">
                  <c:v>13573.5</c:v>
                </c:pt>
                <c:pt idx="33">
                  <c:v>13947</c:v>
                </c:pt>
                <c:pt idx="34">
                  <c:v>14059</c:v>
                </c:pt>
                <c:pt idx="35">
                  <c:v>16771.5</c:v>
                </c:pt>
                <c:pt idx="36">
                  <c:v>16773</c:v>
                </c:pt>
                <c:pt idx="37">
                  <c:v>16774</c:v>
                </c:pt>
                <c:pt idx="38">
                  <c:v>16776.5</c:v>
                </c:pt>
                <c:pt idx="39">
                  <c:v>17329.5</c:v>
                </c:pt>
                <c:pt idx="40">
                  <c:v>18580</c:v>
                </c:pt>
                <c:pt idx="41">
                  <c:v>18580</c:v>
                </c:pt>
                <c:pt idx="42">
                  <c:v>18622</c:v>
                </c:pt>
                <c:pt idx="43">
                  <c:v>18646</c:v>
                </c:pt>
                <c:pt idx="44">
                  <c:v>18646</c:v>
                </c:pt>
                <c:pt idx="45">
                  <c:v>19199</c:v>
                </c:pt>
                <c:pt idx="46">
                  <c:v>19515</c:v>
                </c:pt>
                <c:pt idx="47">
                  <c:v>19580</c:v>
                </c:pt>
                <c:pt idx="48">
                  <c:v>19678</c:v>
                </c:pt>
                <c:pt idx="49">
                  <c:v>19891</c:v>
                </c:pt>
                <c:pt idx="50">
                  <c:v>20566</c:v>
                </c:pt>
                <c:pt idx="51">
                  <c:v>20998</c:v>
                </c:pt>
                <c:pt idx="52">
                  <c:v>25169</c:v>
                </c:pt>
                <c:pt idx="53">
                  <c:v>25612.5</c:v>
                </c:pt>
                <c:pt idx="54">
                  <c:v>25615</c:v>
                </c:pt>
                <c:pt idx="55">
                  <c:v>26428</c:v>
                </c:pt>
                <c:pt idx="56">
                  <c:v>26475</c:v>
                </c:pt>
                <c:pt idx="57">
                  <c:v>26546.5</c:v>
                </c:pt>
                <c:pt idx="58">
                  <c:v>27014</c:v>
                </c:pt>
                <c:pt idx="59">
                  <c:v>28358</c:v>
                </c:pt>
                <c:pt idx="60">
                  <c:v>28492</c:v>
                </c:pt>
                <c:pt idx="61">
                  <c:v>28821</c:v>
                </c:pt>
                <c:pt idx="62">
                  <c:v>29347</c:v>
                </c:pt>
                <c:pt idx="63">
                  <c:v>29735.5</c:v>
                </c:pt>
                <c:pt idx="64">
                  <c:v>29789</c:v>
                </c:pt>
                <c:pt idx="65">
                  <c:v>29818</c:v>
                </c:pt>
                <c:pt idx="66">
                  <c:v>29863</c:v>
                </c:pt>
                <c:pt idx="67">
                  <c:v>29869</c:v>
                </c:pt>
                <c:pt idx="68">
                  <c:v>30254</c:v>
                </c:pt>
                <c:pt idx="69">
                  <c:v>30318</c:v>
                </c:pt>
                <c:pt idx="70">
                  <c:v>31114</c:v>
                </c:pt>
                <c:pt idx="71">
                  <c:v>31159</c:v>
                </c:pt>
                <c:pt idx="72">
                  <c:v>31244</c:v>
                </c:pt>
                <c:pt idx="73">
                  <c:v>31287</c:v>
                </c:pt>
                <c:pt idx="74">
                  <c:v>31555</c:v>
                </c:pt>
                <c:pt idx="75">
                  <c:v>31625</c:v>
                </c:pt>
                <c:pt idx="76">
                  <c:v>32134.5</c:v>
                </c:pt>
                <c:pt idx="77">
                  <c:v>32578</c:v>
                </c:pt>
                <c:pt idx="78">
                  <c:v>32592</c:v>
                </c:pt>
                <c:pt idx="79">
                  <c:v>32594.5</c:v>
                </c:pt>
                <c:pt idx="80">
                  <c:v>32597</c:v>
                </c:pt>
                <c:pt idx="81">
                  <c:v>32968</c:v>
                </c:pt>
                <c:pt idx="82">
                  <c:v>33084</c:v>
                </c:pt>
                <c:pt idx="83">
                  <c:v>33145</c:v>
                </c:pt>
                <c:pt idx="84">
                  <c:v>33405</c:v>
                </c:pt>
                <c:pt idx="85">
                  <c:v>33498</c:v>
                </c:pt>
                <c:pt idx="86">
                  <c:v>33563</c:v>
                </c:pt>
                <c:pt idx="87">
                  <c:v>33921</c:v>
                </c:pt>
                <c:pt idx="88">
                  <c:v>33927</c:v>
                </c:pt>
                <c:pt idx="89">
                  <c:v>34030.5</c:v>
                </c:pt>
                <c:pt idx="90">
                  <c:v>34042</c:v>
                </c:pt>
                <c:pt idx="91">
                  <c:v>34404</c:v>
                </c:pt>
                <c:pt idx="92">
                  <c:v>34414</c:v>
                </c:pt>
                <c:pt idx="93">
                  <c:v>34433</c:v>
                </c:pt>
                <c:pt idx="94">
                  <c:v>34849.5</c:v>
                </c:pt>
                <c:pt idx="95">
                  <c:v>35357</c:v>
                </c:pt>
                <c:pt idx="96">
                  <c:v>35804</c:v>
                </c:pt>
                <c:pt idx="97">
                  <c:v>35832</c:v>
                </c:pt>
                <c:pt idx="98">
                  <c:v>35936</c:v>
                </c:pt>
                <c:pt idx="99">
                  <c:v>36803</c:v>
                </c:pt>
                <c:pt idx="100">
                  <c:v>36814</c:v>
                </c:pt>
                <c:pt idx="101">
                  <c:v>37165</c:v>
                </c:pt>
                <c:pt idx="102">
                  <c:v>37246</c:v>
                </c:pt>
                <c:pt idx="103">
                  <c:v>37724</c:v>
                </c:pt>
                <c:pt idx="104">
                  <c:v>37749.5</c:v>
                </c:pt>
                <c:pt idx="105">
                  <c:v>37776</c:v>
                </c:pt>
                <c:pt idx="106">
                  <c:v>38147</c:v>
                </c:pt>
                <c:pt idx="107">
                  <c:v>38171</c:v>
                </c:pt>
                <c:pt idx="108">
                  <c:v>38555</c:v>
                </c:pt>
                <c:pt idx="109">
                  <c:v>38719</c:v>
                </c:pt>
                <c:pt idx="110">
                  <c:v>38719</c:v>
                </c:pt>
                <c:pt idx="111">
                  <c:v>38748</c:v>
                </c:pt>
                <c:pt idx="112">
                  <c:v>38748</c:v>
                </c:pt>
                <c:pt idx="113">
                  <c:v>39086</c:v>
                </c:pt>
                <c:pt idx="114">
                  <c:v>39086</c:v>
                </c:pt>
                <c:pt idx="115">
                  <c:v>39536</c:v>
                </c:pt>
                <c:pt idx="116">
                  <c:v>39701</c:v>
                </c:pt>
                <c:pt idx="117">
                  <c:v>40081</c:v>
                </c:pt>
                <c:pt idx="118">
                  <c:v>40118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9">
                  <c:v>0.17792799999733688</c:v>
                </c:pt>
                <c:pt idx="64">
                  <c:v>-0.13614239999878919</c:v>
                </c:pt>
                <c:pt idx="76">
                  <c:v>-0.15672020000056364</c:v>
                </c:pt>
                <c:pt idx="79">
                  <c:v>-0.15855620000365889</c:v>
                </c:pt>
                <c:pt idx="89">
                  <c:v>-0.16359380000358215</c:v>
                </c:pt>
                <c:pt idx="94">
                  <c:v>-0.17111420000583166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43-4413-83E9-944D5BBE4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769832"/>
        <c:axId val="1"/>
      </c:scatterChart>
      <c:valAx>
        <c:axId val="59676983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212245568751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06998158379376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69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60222927935113"/>
          <c:y val="0.92024539877300615"/>
          <c:w val="0.8637216204328049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Cas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68612967108574"/>
          <c:y val="0.15"/>
          <c:w val="0.7582652277824241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27014</c:v>
                </c:pt>
                <c:pt idx="2">
                  <c:v>28358</c:v>
                </c:pt>
                <c:pt idx="3">
                  <c:v>29735.5</c:v>
                </c:pt>
                <c:pt idx="4">
                  <c:v>31159</c:v>
                </c:pt>
                <c:pt idx="5">
                  <c:v>31287</c:v>
                </c:pt>
              </c:numCache>
            </c:numRef>
          </c:xVal>
          <c:yVal>
            <c:numRef>
              <c:f>B!$H$21:$H$999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2E-4FF9-B3BF-36A05814C1E4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B!$D$22:$D$50</c:f>
                <c:numCache>
                  <c:formatCode>General</c:formatCode>
                  <c:ptCount val="29"/>
                  <c:pt idx="0">
                    <c:v>8.9999999999999998E-4</c:v>
                  </c:pt>
                  <c:pt idx="1">
                    <c:v>8.9999999999999998E-4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2E-3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27014</c:v>
                </c:pt>
                <c:pt idx="2">
                  <c:v>28358</c:v>
                </c:pt>
                <c:pt idx="3">
                  <c:v>29735.5</c:v>
                </c:pt>
                <c:pt idx="4">
                  <c:v>31159</c:v>
                </c:pt>
                <c:pt idx="5">
                  <c:v>31287</c:v>
                </c:pt>
              </c:numCache>
            </c:numRef>
          </c:xVal>
          <c:yVal>
            <c:numRef>
              <c:f>B!$I$21:$I$999</c:f>
              <c:numCache>
                <c:formatCode>General</c:formatCode>
                <c:ptCount val="979"/>
                <c:pt idx="1">
                  <c:v>3.0513051591697149E-2</c:v>
                </c:pt>
                <c:pt idx="2">
                  <c:v>3.2996576475852635E-2</c:v>
                </c:pt>
                <c:pt idx="3">
                  <c:v>2.5115739823377226E-2</c:v>
                </c:pt>
                <c:pt idx="5">
                  <c:v>3.2257323800877202E-2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2E-4FF9-B3BF-36A05814C1E4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8.9999999999999998E-4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4.0000000000000002E-4</c:v>
                  </c:pt>
                  <c:pt idx="5">
                    <c:v>2E-3</c:v>
                  </c:pt>
                </c:numCache>
              </c:numRef>
            </c:plus>
            <c:minus>
              <c:numRef>
                <c:f>B!$D$21:$D$50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8.9999999999999998E-4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4.0000000000000002E-4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27014</c:v>
                </c:pt>
                <c:pt idx="2">
                  <c:v>28358</c:v>
                </c:pt>
                <c:pt idx="3">
                  <c:v>29735.5</c:v>
                </c:pt>
                <c:pt idx="4">
                  <c:v>31159</c:v>
                </c:pt>
                <c:pt idx="5">
                  <c:v>31287</c:v>
                </c:pt>
              </c:numCache>
            </c:numRef>
          </c:xVal>
          <c:yVal>
            <c:numRef>
              <c:f>B!$J$21:$J$999</c:f>
              <c:numCache>
                <c:formatCode>General</c:formatCode>
                <c:ptCount val="979"/>
                <c:pt idx="4">
                  <c:v>3.1106222792004701E-2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2E-4FF9-B3BF-36A05814C1E4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8.9999999999999998E-4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4.0000000000000002E-4</c:v>
                  </c:pt>
                  <c:pt idx="5">
                    <c:v>2E-3</c:v>
                  </c:pt>
                </c:numCache>
              </c:numRef>
            </c:plus>
            <c:minus>
              <c:numRef>
                <c:f>B!$D$21:$D$99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8.9999999999999998E-4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4.0000000000000002E-4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27014</c:v>
                </c:pt>
                <c:pt idx="2">
                  <c:v>28358</c:v>
                </c:pt>
                <c:pt idx="3">
                  <c:v>29735.5</c:v>
                </c:pt>
                <c:pt idx="4">
                  <c:v>31159</c:v>
                </c:pt>
                <c:pt idx="5">
                  <c:v>31287</c:v>
                </c:pt>
              </c:numCache>
            </c:numRef>
          </c:xVal>
          <c:yVal>
            <c:numRef>
              <c:f>B!$K$21:$K$999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2E-4FF9-B3BF-36A05814C1E4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8.9999999999999998E-4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4.0000000000000002E-4</c:v>
                  </c:pt>
                  <c:pt idx="5">
                    <c:v>2E-3</c:v>
                  </c:pt>
                </c:numCache>
              </c:numRef>
            </c:plus>
            <c:minus>
              <c:numRef>
                <c:f>B!$D$21:$D$99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8.9999999999999998E-4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4.0000000000000002E-4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27014</c:v>
                </c:pt>
                <c:pt idx="2">
                  <c:v>28358</c:v>
                </c:pt>
                <c:pt idx="3">
                  <c:v>29735.5</c:v>
                </c:pt>
                <c:pt idx="4">
                  <c:v>31159</c:v>
                </c:pt>
                <c:pt idx="5">
                  <c:v>31287</c:v>
                </c:pt>
              </c:numCache>
            </c:numRef>
          </c:xVal>
          <c:yVal>
            <c:numRef>
              <c:f>B!$L$21:$L$999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2E-4FF9-B3BF-36A05814C1E4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8.9999999999999998E-4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4.0000000000000002E-4</c:v>
                  </c:pt>
                  <c:pt idx="5">
                    <c:v>2E-3</c:v>
                  </c:pt>
                </c:numCache>
              </c:numRef>
            </c:plus>
            <c:minus>
              <c:numRef>
                <c:f>B!$D$21:$D$99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8.9999999999999998E-4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4.0000000000000002E-4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27014</c:v>
                </c:pt>
                <c:pt idx="2">
                  <c:v>28358</c:v>
                </c:pt>
                <c:pt idx="3">
                  <c:v>29735.5</c:v>
                </c:pt>
                <c:pt idx="4">
                  <c:v>31159</c:v>
                </c:pt>
                <c:pt idx="5">
                  <c:v>31287</c:v>
                </c:pt>
              </c:numCache>
            </c:numRef>
          </c:xVal>
          <c:yVal>
            <c:numRef>
              <c:f>B!$M$21:$M$999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2E-4FF9-B3BF-36A05814C1E4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8.9999999999999998E-4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4.0000000000000002E-4</c:v>
                  </c:pt>
                  <c:pt idx="5">
                    <c:v>2E-3</c:v>
                  </c:pt>
                </c:numCache>
              </c:numRef>
            </c:plus>
            <c:minus>
              <c:numRef>
                <c:f>B!$D$21:$D$99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8.9999999999999998E-4</c:v>
                  </c:pt>
                  <c:pt idx="2">
                    <c:v>8.9999999999999998E-4</c:v>
                  </c:pt>
                  <c:pt idx="3">
                    <c:v>2E-3</c:v>
                  </c:pt>
                  <c:pt idx="4">
                    <c:v>4.0000000000000002E-4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27014</c:v>
                </c:pt>
                <c:pt idx="2">
                  <c:v>28358</c:v>
                </c:pt>
                <c:pt idx="3">
                  <c:v>29735.5</c:v>
                </c:pt>
                <c:pt idx="4">
                  <c:v>31159</c:v>
                </c:pt>
                <c:pt idx="5">
                  <c:v>31287</c:v>
                </c:pt>
              </c:numCache>
            </c:numRef>
          </c:xVal>
          <c:yVal>
            <c:numRef>
              <c:f>B!$N$21:$N$999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2E-4FF9-B3BF-36A05814C1E4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27014</c:v>
                </c:pt>
                <c:pt idx="2">
                  <c:v>28358</c:v>
                </c:pt>
                <c:pt idx="3">
                  <c:v>29735.5</c:v>
                </c:pt>
                <c:pt idx="4">
                  <c:v>31159</c:v>
                </c:pt>
                <c:pt idx="5">
                  <c:v>31287</c:v>
                </c:pt>
              </c:numCache>
            </c:numRef>
          </c:xVal>
          <c:yVal>
            <c:numRef>
              <c:f>B!$O$21:$O$999</c:f>
              <c:numCache>
                <c:formatCode>General</c:formatCode>
                <c:ptCount val="979"/>
                <c:pt idx="0">
                  <c:v>3.0397782907377574E-2</c:v>
                </c:pt>
                <c:pt idx="1">
                  <c:v>3.039778289765991E-2</c:v>
                </c:pt>
                <c:pt idx="2">
                  <c:v>3.0397782897176439E-2</c:v>
                </c:pt>
                <c:pt idx="3">
                  <c:v>3.0397782896680915E-2</c:v>
                </c:pt>
                <c:pt idx="4">
                  <c:v>3.0397782896168842E-2</c:v>
                </c:pt>
                <c:pt idx="5">
                  <c:v>3.0397782896122799E-2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2E-4FF9-B3BF-36A05814C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767208"/>
        <c:axId val="1"/>
      </c:scatterChart>
      <c:valAx>
        <c:axId val="596767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993796230013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67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4.3388429752066117E-2"/>
          <c:y val="0.91874999999999996"/>
          <c:w val="0.9917355371900826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15</xdr:col>
      <xdr:colOff>95250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3F005B6A-C6C1-7CD1-CBA5-D08F94015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9525</xdr:rowOff>
    </xdr:from>
    <xdr:to>
      <xdr:col>23</xdr:col>
      <xdr:colOff>400050</xdr:colOff>
      <xdr:row>18</xdr:row>
      <xdr:rowOff>38100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638F1352-C75E-E01E-FB9A-E33262BB1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2228" name="Chart 1">
          <a:extLst>
            <a:ext uri="{FF2B5EF4-FFF2-40B4-BE49-F238E27FC236}">
              <a16:creationId xmlns:a16="http://schemas.microsoft.com/office/drawing/2014/main" id="{8D0491B0-7E07-C5BB-4D1D-45748A018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80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bav-astro.de/sfs/BAVM_link.php?BAVMnr=183" TargetMode="External"/><Relationship Id="rId26" Type="http://schemas.openxmlformats.org/officeDocument/2006/relationships/hyperlink" Target="http://www.konkoly.hu/cgi-bin/IBVS?5920" TargetMode="External"/><Relationship Id="rId3" Type="http://schemas.openxmlformats.org/officeDocument/2006/relationships/hyperlink" Target="http://www.bav-astro.de/sfs/BAVM_link.php?BAVMnr=60" TargetMode="External"/><Relationship Id="rId21" Type="http://schemas.openxmlformats.org/officeDocument/2006/relationships/hyperlink" Target="http://www.aavso.org/sites/default/files/jaavso/v36n2/171.pdf" TargetMode="External"/><Relationship Id="rId7" Type="http://schemas.openxmlformats.org/officeDocument/2006/relationships/hyperlink" Target="http://www.bav-astro.de/sfs/BAVM_link.php?BAVMnr=68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bav-astro.de/sfs/BAVM_link.php?BAVMnr=60" TargetMode="External"/><Relationship Id="rId16" Type="http://schemas.openxmlformats.org/officeDocument/2006/relationships/hyperlink" Target="http://www.konkoly.hu/cgi-bin/IBVS?5493" TargetMode="External"/><Relationship Id="rId20" Type="http://schemas.openxmlformats.org/officeDocument/2006/relationships/hyperlink" Target="http://www.aavso.org/sites/default/files/jaavso/v36n2/171.pdf" TargetMode="External"/><Relationship Id="rId29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68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konkoly.hu/cgi-bin/IBVS?5871" TargetMode="External"/><Relationship Id="rId5" Type="http://schemas.openxmlformats.org/officeDocument/2006/relationships/hyperlink" Target="http://www.bav-astro.de/sfs/BAVM_link.php?BAVMnr=68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konkoly.hu/cgi-bin/IBVS?5875" TargetMode="External"/><Relationship Id="rId28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152" TargetMode="External"/><Relationship Id="rId19" Type="http://schemas.openxmlformats.org/officeDocument/2006/relationships/hyperlink" Target="http://www.bav-astro.de/sfs/BAVM_link.php?BAVMnr=186" TargetMode="External"/><Relationship Id="rId4" Type="http://schemas.openxmlformats.org/officeDocument/2006/relationships/hyperlink" Target="http://www.bav-astro.de/sfs/BAVM_link.php?BAVMnr=60" TargetMode="External"/><Relationship Id="rId9" Type="http://schemas.openxmlformats.org/officeDocument/2006/relationships/hyperlink" Target="http://www.bav-astro.de/sfs/BAVM_link.php?BAVMnr=117" TargetMode="External"/><Relationship Id="rId14" Type="http://schemas.openxmlformats.org/officeDocument/2006/relationships/hyperlink" Target="http://www.bav-astro.de/sfs/BAVM_link.php?BAVMnr=183" TargetMode="External"/><Relationship Id="rId22" Type="http://schemas.openxmlformats.org/officeDocument/2006/relationships/hyperlink" Target="http://www.aavso.org/sites/default/files/jaavso/v36n2/186.pdf" TargetMode="External"/><Relationship Id="rId27" Type="http://schemas.openxmlformats.org/officeDocument/2006/relationships/hyperlink" Target="http://www.bav-astro.de/sfs/BAVM_link.php?BAVMnr=21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3"/>
  <sheetViews>
    <sheetView tabSelected="1" workbookViewId="0">
      <pane ySplit="20" topLeftCell="A133" activePane="bottomLeft" state="frozen"/>
      <selection pane="bottomLeft" activeCell="F11" sqref="F11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6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84" t="s">
        <v>460</v>
      </c>
    </row>
    <row r="2" spans="1:6" x14ac:dyDescent="0.2">
      <c r="A2" t="s">
        <v>28</v>
      </c>
      <c r="B2" t="s">
        <v>33</v>
      </c>
    </row>
    <row r="4" spans="1:6" ht="14.25" thickTop="1" thickBot="1" x14ac:dyDescent="0.25">
      <c r="A4" s="8" t="s">
        <v>2</v>
      </c>
      <c r="C4" s="3">
        <v>28434.556</v>
      </c>
      <c r="D4" s="4">
        <v>0.78489160000000002</v>
      </c>
    </row>
    <row r="5" spans="1:6" ht="13.5" thickTop="1" x14ac:dyDescent="0.2">
      <c r="A5" s="17" t="s">
        <v>45</v>
      </c>
      <c r="B5" s="13"/>
      <c r="C5" s="18">
        <v>-9.5</v>
      </c>
      <c r="D5" s="13" t="s">
        <v>46</v>
      </c>
    </row>
    <row r="6" spans="1:6" x14ac:dyDescent="0.2">
      <c r="A6" s="8" t="s">
        <v>3</v>
      </c>
    </row>
    <row r="7" spans="1:6" x14ac:dyDescent="0.2">
      <c r="A7" t="s">
        <v>4</v>
      </c>
      <c r="C7">
        <v>28434.556</v>
      </c>
    </row>
    <row r="8" spans="1:6" x14ac:dyDescent="0.2">
      <c r="A8" t="s">
        <v>5</v>
      </c>
      <c r="C8">
        <v>0.78489160000000002</v>
      </c>
    </row>
    <row r="9" spans="1:6" x14ac:dyDescent="0.2">
      <c r="A9" s="30" t="s">
        <v>52</v>
      </c>
      <c r="B9" s="31">
        <v>115</v>
      </c>
      <c r="C9" s="20" t="str">
        <f>"F"&amp;B9</f>
        <v>F115</v>
      </c>
      <c r="D9" s="14" t="str">
        <f>"G"&amp;B9</f>
        <v>G115</v>
      </c>
    </row>
    <row r="10" spans="1:6" ht="13.5" thickBot="1" x14ac:dyDescent="0.25">
      <c r="A10" s="13"/>
      <c r="B10" s="13"/>
      <c r="C10" s="7" t="s">
        <v>23</v>
      </c>
      <c r="D10" s="7" t="s">
        <v>24</v>
      </c>
      <c r="E10" s="13"/>
    </row>
    <row r="11" spans="1:6" x14ac:dyDescent="0.2">
      <c r="A11" s="13" t="s">
        <v>18</v>
      </c>
      <c r="B11" s="13"/>
      <c r="C11" s="19">
        <f ca="1">INTERCEPT(INDIRECT($D$9):G988,INDIRECT($C$9):F988)</f>
        <v>0.12274192804636327</v>
      </c>
      <c r="D11" s="6"/>
      <c r="E11" s="13"/>
    </row>
    <row r="12" spans="1:6" x14ac:dyDescent="0.2">
      <c r="A12" s="13" t="s">
        <v>19</v>
      </c>
      <c r="B12" s="13"/>
      <c r="C12" s="19">
        <f ca="1">SLOPE(INDIRECT($D$9):G988,INDIRECT($C$9):F988)</f>
        <v>-8.7211476179251468E-6</v>
      </c>
      <c r="D12" s="6"/>
      <c r="E12" s="13"/>
    </row>
    <row r="13" spans="1:6" x14ac:dyDescent="0.2">
      <c r="A13" s="13" t="s">
        <v>22</v>
      </c>
      <c r="B13" s="13"/>
      <c r="C13" s="6" t="s">
        <v>16</v>
      </c>
    </row>
    <row r="14" spans="1:6" x14ac:dyDescent="0.2">
      <c r="A14" s="13"/>
      <c r="B14" s="13"/>
      <c r="C14" s="13"/>
    </row>
    <row r="15" spans="1:6" x14ac:dyDescent="0.2">
      <c r="A15" s="21" t="s">
        <v>20</v>
      </c>
      <c r="B15" s="13"/>
      <c r="C15" s="22">
        <f ca="1">(C7+C11)+(C8+C12)*INT(MAX(F21:F3529))</f>
        <v>59922.610075727913</v>
      </c>
      <c r="E15" s="23" t="s">
        <v>66</v>
      </c>
      <c r="F15" s="18">
        <v>1</v>
      </c>
    </row>
    <row r="16" spans="1:6" x14ac:dyDescent="0.2">
      <c r="A16" s="25" t="s">
        <v>6</v>
      </c>
      <c r="B16" s="13"/>
      <c r="C16" s="26">
        <f ca="1">+C8+C12</f>
        <v>0.78488287885238206</v>
      </c>
      <c r="E16" s="23" t="s">
        <v>47</v>
      </c>
      <c r="F16" s="24">
        <f ca="1">NOW()+15018.5+$C$5/24</f>
        <v>60163.503213773147</v>
      </c>
    </row>
    <row r="17" spans="1:21" ht="13.5" thickBot="1" x14ac:dyDescent="0.25">
      <c r="A17" s="23" t="s">
        <v>43</v>
      </c>
      <c r="B17" s="13"/>
      <c r="C17" s="13">
        <f>COUNT(C21:C2187)</f>
        <v>119</v>
      </c>
      <c r="E17" s="23" t="s">
        <v>67</v>
      </c>
      <c r="F17" s="24">
        <f ca="1">ROUND(2*(F16-$C$7)/$C$8,0)/2+F15</f>
        <v>40425.5</v>
      </c>
    </row>
    <row r="18" spans="1:21" ht="14.25" thickTop="1" thickBot="1" x14ac:dyDescent="0.25">
      <c r="A18" s="25" t="s">
        <v>7</v>
      </c>
      <c r="B18" s="13"/>
      <c r="C18" s="28">
        <f ca="1">+C15</f>
        <v>59922.610075727913</v>
      </c>
      <c r="D18" s="29">
        <f ca="1">+C16</f>
        <v>0.78488287885238206</v>
      </c>
      <c r="E18" s="23" t="s">
        <v>48</v>
      </c>
      <c r="F18" s="14">
        <f ca="1">ROUND(2*(F16-$C$15)/$C$16,0)/2+F15</f>
        <v>308</v>
      </c>
    </row>
    <row r="19" spans="1:21" ht="13.5" thickTop="1" x14ac:dyDescent="0.2">
      <c r="E19" s="23" t="s">
        <v>49</v>
      </c>
      <c r="F19" s="27">
        <f ca="1">+$C$15+$C$16*F18-15018.5-$C$5/24</f>
        <v>45146.249835747782</v>
      </c>
    </row>
    <row r="20" spans="1:21" ht="13.5" thickBot="1" x14ac:dyDescent="0.25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56" t="s">
        <v>13</v>
      </c>
      <c r="H20" s="10" t="s">
        <v>75</v>
      </c>
      <c r="I20" s="10" t="s">
        <v>78</v>
      </c>
      <c r="J20" s="10" t="s">
        <v>72</v>
      </c>
      <c r="K20" s="10" t="s">
        <v>57</v>
      </c>
      <c r="L20" s="10" t="s">
        <v>449</v>
      </c>
      <c r="M20" s="10" t="s">
        <v>450</v>
      </c>
      <c r="N20" s="10" t="s">
        <v>451</v>
      </c>
      <c r="O20" s="10" t="s">
        <v>26</v>
      </c>
      <c r="P20" s="9" t="s">
        <v>25</v>
      </c>
      <c r="Q20" s="7" t="s">
        <v>17</v>
      </c>
      <c r="U20" s="55" t="s">
        <v>448</v>
      </c>
    </row>
    <row r="21" spans="1:21" x14ac:dyDescent="0.2">
      <c r="A21" s="53" t="s">
        <v>85</v>
      </c>
      <c r="B21" s="54" t="s">
        <v>35</v>
      </c>
      <c r="C21" s="53">
        <v>27763.45</v>
      </c>
      <c r="D21" s="53" t="s">
        <v>78</v>
      </c>
      <c r="E21" s="32">
        <f t="shared" ref="E21:E52" si="0">+(C21-C$7)/C$8</f>
        <v>-855.03017231933654</v>
      </c>
      <c r="F21">
        <f t="shared" ref="F21:F52" si="1">ROUND(2*E21,0)/2</f>
        <v>-855</v>
      </c>
      <c r="G21" s="16">
        <f>+C21-(C$7+F21*C$8)</f>
        <v>-2.368199999909848E-2</v>
      </c>
      <c r="I21">
        <f>+G21</f>
        <v>-2.368199999909848E-2</v>
      </c>
      <c r="O21">
        <f t="shared" ref="O21:O52" ca="1" si="2">+C$11+C$12*F21</f>
        <v>0.13019850925968929</v>
      </c>
      <c r="Q21" s="2">
        <f t="shared" ref="Q21:Q52" si="3">+C21-15018.5</f>
        <v>12744.95</v>
      </c>
    </row>
    <row r="22" spans="1:21" x14ac:dyDescent="0.2">
      <c r="A22" s="53" t="s">
        <v>90</v>
      </c>
      <c r="B22" s="54" t="s">
        <v>35</v>
      </c>
      <c r="C22" s="53">
        <v>27775.25</v>
      </c>
      <c r="D22" s="53" t="s">
        <v>78</v>
      </c>
      <c r="E22" s="32">
        <f t="shared" si="0"/>
        <v>-839.99624916357936</v>
      </c>
      <c r="F22">
        <f t="shared" si="1"/>
        <v>-840</v>
      </c>
      <c r="G22" s="16">
        <f>+C22-(C$7+F22*C$8)</f>
        <v>2.9439999998430721E-3</v>
      </c>
      <c r="I22">
        <f>+G22</f>
        <v>2.9439999998430721E-3</v>
      </c>
      <c r="O22">
        <f t="shared" ca="1" si="2"/>
        <v>0.1300676920454204</v>
      </c>
      <c r="Q22" s="2">
        <f t="shared" si="3"/>
        <v>12756.75</v>
      </c>
    </row>
    <row r="23" spans="1:21" x14ac:dyDescent="0.2">
      <c r="A23" s="53" t="s">
        <v>90</v>
      </c>
      <c r="B23" s="54" t="s">
        <v>35</v>
      </c>
      <c r="C23" s="53">
        <v>28081.35</v>
      </c>
      <c r="D23" s="53" t="s">
        <v>78</v>
      </c>
      <c r="E23" s="32">
        <f t="shared" si="0"/>
        <v>-450.00609001294185</v>
      </c>
      <c r="F23">
        <f t="shared" si="1"/>
        <v>-450</v>
      </c>
      <c r="G23" s="16">
        <f>+C23-(C$7+F23*C$8)</f>
        <v>-4.7800000029383227E-3</v>
      </c>
      <c r="I23">
        <f>+G23</f>
        <v>-4.7800000029383227E-3</v>
      </c>
      <c r="O23">
        <f t="shared" ca="1" si="2"/>
        <v>0.1266664444744296</v>
      </c>
      <c r="Q23" s="2">
        <f t="shared" si="3"/>
        <v>13062.849999999999</v>
      </c>
    </row>
    <row r="24" spans="1:21" x14ac:dyDescent="0.2">
      <c r="A24" s="53" t="s">
        <v>98</v>
      </c>
      <c r="B24" s="54" t="s">
        <v>35</v>
      </c>
      <c r="C24" s="53">
        <v>28434.544000000002</v>
      </c>
      <c r="D24" s="53" t="s">
        <v>78</v>
      </c>
      <c r="E24" s="32">
        <f t="shared" si="0"/>
        <v>-1.5288735411115041E-2</v>
      </c>
      <c r="F24">
        <f t="shared" si="1"/>
        <v>0</v>
      </c>
      <c r="G24" s="16">
        <f>+C24-(C$7+F24*C$8)</f>
        <v>-1.1999999998806743E-2</v>
      </c>
      <c r="I24">
        <f>+G24</f>
        <v>-1.1999999998806743E-2</v>
      </c>
      <c r="O24">
        <f t="shared" ca="1" si="2"/>
        <v>0.12274192804636327</v>
      </c>
      <c r="Q24" s="2">
        <f t="shared" si="3"/>
        <v>13416.044000000002</v>
      </c>
    </row>
    <row r="25" spans="1:21" x14ac:dyDescent="0.2">
      <c r="A25" t="s">
        <v>14</v>
      </c>
      <c r="C25" s="16">
        <v>28434.556</v>
      </c>
      <c r="D25" s="16" t="s">
        <v>16</v>
      </c>
      <c r="E25">
        <f t="shared" si="0"/>
        <v>0</v>
      </c>
      <c r="F25">
        <f t="shared" si="1"/>
        <v>0</v>
      </c>
      <c r="H25" s="14">
        <v>0</v>
      </c>
      <c r="O25">
        <f t="shared" ca="1" si="2"/>
        <v>0.12274192804636327</v>
      </c>
      <c r="Q25" s="2">
        <f t="shared" si="3"/>
        <v>13416.056</v>
      </c>
    </row>
    <row r="26" spans="1:21" x14ac:dyDescent="0.2">
      <c r="A26" s="53" t="s">
        <v>98</v>
      </c>
      <c r="B26" s="54" t="s">
        <v>35</v>
      </c>
      <c r="C26" s="53">
        <v>28547.582999999999</v>
      </c>
      <c r="D26" s="53" t="s">
        <v>78</v>
      </c>
      <c r="E26" s="32">
        <f t="shared" si="0"/>
        <v>144.00332479032548</v>
      </c>
      <c r="F26">
        <f t="shared" si="1"/>
        <v>144</v>
      </c>
      <c r="G26" s="16">
        <f>+C26-(C$7+F26*C$8)</f>
        <v>2.6095999965036754E-3</v>
      </c>
      <c r="I26">
        <f>+G26</f>
        <v>2.6095999965036754E-3</v>
      </c>
      <c r="O26">
        <f t="shared" ca="1" si="2"/>
        <v>0.12148608278938205</v>
      </c>
      <c r="Q26" s="2">
        <f t="shared" si="3"/>
        <v>13529.082999999999</v>
      </c>
    </row>
    <row r="27" spans="1:21" x14ac:dyDescent="0.2">
      <c r="A27" s="53" t="s">
        <v>98</v>
      </c>
      <c r="B27" s="54" t="s">
        <v>35</v>
      </c>
      <c r="C27" s="53">
        <v>28836.444</v>
      </c>
      <c r="D27" s="53" t="s">
        <v>78</v>
      </c>
      <c r="E27" s="32">
        <f t="shared" si="0"/>
        <v>512.0299414594308</v>
      </c>
      <c r="F27">
        <f t="shared" si="1"/>
        <v>512</v>
      </c>
      <c r="G27" s="16">
        <f>+C27-(C$7+F27*C$8)</f>
        <v>2.3500799998146249E-2</v>
      </c>
      <c r="I27">
        <f>+G27</f>
        <v>2.3500799998146249E-2</v>
      </c>
      <c r="O27">
        <f t="shared" ca="1" si="2"/>
        <v>0.1182767004659856</v>
      </c>
      <c r="Q27" s="2">
        <f t="shared" si="3"/>
        <v>13817.944</v>
      </c>
    </row>
    <row r="28" spans="1:21" x14ac:dyDescent="0.2">
      <c r="A28" s="53" t="s">
        <v>98</v>
      </c>
      <c r="B28" s="54" t="s">
        <v>35</v>
      </c>
      <c r="C28" s="53">
        <v>29271.235000000001</v>
      </c>
      <c r="D28" s="53" t="s">
        <v>78</v>
      </c>
      <c r="E28" s="32">
        <f t="shared" si="0"/>
        <v>1065.980321359026</v>
      </c>
      <c r="F28">
        <f t="shared" si="1"/>
        <v>1066</v>
      </c>
      <c r="G28" s="16">
        <f>+C28-(C$7+F28*C$8)</f>
        <v>-1.5445599998201942E-2</v>
      </c>
      <c r="I28">
        <f>+G28</f>
        <v>-1.5445599998201942E-2</v>
      </c>
      <c r="O28">
        <f t="shared" ca="1" si="2"/>
        <v>0.11344518468565506</v>
      </c>
      <c r="Q28" s="2">
        <f t="shared" si="3"/>
        <v>14252.735000000001</v>
      </c>
    </row>
    <row r="29" spans="1:21" x14ac:dyDescent="0.2">
      <c r="A29" s="53" t="s">
        <v>85</v>
      </c>
      <c r="B29" s="54" t="s">
        <v>35</v>
      </c>
      <c r="C29" s="53">
        <v>29526.36</v>
      </c>
      <c r="D29" s="53" t="s">
        <v>78</v>
      </c>
      <c r="E29" s="32">
        <f t="shared" si="0"/>
        <v>1391.0252065380748</v>
      </c>
      <c r="F29">
        <f t="shared" si="1"/>
        <v>1391</v>
      </c>
      <c r="G29" s="16">
        <f>+C29-(C$7+F29*C$8)</f>
        <v>1.9784399999480229E-2</v>
      </c>
      <c r="I29">
        <f>+G29</f>
        <v>1.9784399999480229E-2</v>
      </c>
      <c r="O29">
        <f t="shared" ca="1" si="2"/>
        <v>0.11061081170982939</v>
      </c>
      <c r="Q29" s="2">
        <f t="shared" si="3"/>
        <v>14507.86</v>
      </c>
    </row>
    <row r="30" spans="1:21" x14ac:dyDescent="0.2">
      <c r="A30" s="53" t="s">
        <v>85</v>
      </c>
      <c r="B30" s="54" t="s">
        <v>35</v>
      </c>
      <c r="C30" s="53">
        <v>29549.279999999999</v>
      </c>
      <c r="D30" s="53" t="s">
        <v>78</v>
      </c>
      <c r="E30" s="32">
        <f t="shared" si="0"/>
        <v>1420.226691176206</v>
      </c>
      <c r="F30">
        <f t="shared" si="1"/>
        <v>1420</v>
      </c>
      <c r="O30">
        <f t="shared" ca="1" si="2"/>
        <v>0.11035789842890957</v>
      </c>
      <c r="Q30" s="2">
        <f t="shared" si="3"/>
        <v>14530.779999999999</v>
      </c>
      <c r="U30" s="16">
        <f>+C30-(C$7+F30*C$8)</f>
        <v>0.17792799999733688</v>
      </c>
    </row>
    <row r="31" spans="1:21" x14ac:dyDescent="0.2">
      <c r="A31" s="53" t="s">
        <v>98</v>
      </c>
      <c r="B31" s="54" t="s">
        <v>35</v>
      </c>
      <c r="C31" s="53">
        <v>30025.503000000001</v>
      </c>
      <c r="D31" s="53" t="s">
        <v>78</v>
      </c>
      <c r="E31" s="32">
        <f t="shared" si="0"/>
        <v>2026.9639782104944</v>
      </c>
      <c r="F31">
        <f t="shared" si="1"/>
        <v>2027</v>
      </c>
      <c r="G31" s="16">
        <f t="shared" ref="G31:G62" si="4">+C31-(C$7+F31*C$8)</f>
        <v>-2.8273200001422083E-2</v>
      </c>
      <c r="I31">
        <f t="shared" ref="I31:I76" si="5">+G31</f>
        <v>-2.8273200001422083E-2</v>
      </c>
      <c r="O31">
        <f t="shared" ca="1" si="2"/>
        <v>0.105064161824829</v>
      </c>
      <c r="Q31" s="2">
        <f t="shared" si="3"/>
        <v>15007.003000000001</v>
      </c>
    </row>
    <row r="32" spans="1:21" x14ac:dyDescent="0.2">
      <c r="A32" s="53" t="s">
        <v>98</v>
      </c>
      <c r="B32" s="54" t="s">
        <v>35</v>
      </c>
      <c r="C32" s="53">
        <v>30540.416000000001</v>
      </c>
      <c r="D32" s="53" t="s">
        <v>78</v>
      </c>
      <c r="E32" s="32">
        <f t="shared" si="0"/>
        <v>2682.994696337686</v>
      </c>
      <c r="F32">
        <f t="shared" si="1"/>
        <v>2683</v>
      </c>
      <c r="G32" s="16">
        <f t="shared" si="4"/>
        <v>-4.1627999999036547E-3</v>
      </c>
      <c r="I32">
        <f t="shared" si="5"/>
        <v>-4.1627999999036547E-3</v>
      </c>
      <c r="O32">
        <f t="shared" ca="1" si="2"/>
        <v>9.9343088987470102E-2</v>
      </c>
      <c r="Q32" s="2">
        <f t="shared" si="3"/>
        <v>15521.916000000001</v>
      </c>
    </row>
    <row r="33" spans="1:17" x14ac:dyDescent="0.2">
      <c r="A33" s="53" t="s">
        <v>98</v>
      </c>
      <c r="B33" s="54" t="s">
        <v>41</v>
      </c>
      <c r="C33" s="53">
        <v>30545.522000000001</v>
      </c>
      <c r="D33" s="53" t="s">
        <v>78</v>
      </c>
      <c r="E33" s="32">
        <f t="shared" si="0"/>
        <v>2689.5000532557619</v>
      </c>
      <c r="F33">
        <f t="shared" si="1"/>
        <v>2689.5</v>
      </c>
      <c r="G33" s="16">
        <f t="shared" si="4"/>
        <v>4.1800001781666651E-5</v>
      </c>
      <c r="I33">
        <f t="shared" si="5"/>
        <v>4.1800001781666651E-5</v>
      </c>
      <c r="O33">
        <f t="shared" ca="1" si="2"/>
        <v>9.9286401527953594E-2</v>
      </c>
      <c r="Q33" s="2">
        <f t="shared" si="3"/>
        <v>15527.022000000001</v>
      </c>
    </row>
    <row r="34" spans="1:17" x14ac:dyDescent="0.2">
      <c r="A34" s="53" t="s">
        <v>98</v>
      </c>
      <c r="B34" s="54" t="s">
        <v>35</v>
      </c>
      <c r="C34" s="53">
        <v>30547.48</v>
      </c>
      <c r="D34" s="53" t="s">
        <v>78</v>
      </c>
      <c r="E34" s="32">
        <f t="shared" si="0"/>
        <v>2691.9946652505887</v>
      </c>
      <c r="F34">
        <f t="shared" si="1"/>
        <v>2692</v>
      </c>
      <c r="G34" s="16">
        <f t="shared" si="4"/>
        <v>-4.1872000001603737E-3</v>
      </c>
      <c r="I34">
        <f t="shared" si="5"/>
        <v>-4.1872000001603737E-3</v>
      </c>
      <c r="O34">
        <f t="shared" ca="1" si="2"/>
        <v>9.9264598658908784E-2</v>
      </c>
      <c r="Q34" s="2">
        <f t="shared" si="3"/>
        <v>15528.98</v>
      </c>
    </row>
    <row r="35" spans="1:17" x14ac:dyDescent="0.2">
      <c r="A35" s="53" t="s">
        <v>98</v>
      </c>
      <c r="B35" s="54" t="s">
        <v>41</v>
      </c>
      <c r="C35" s="53">
        <v>30549.447</v>
      </c>
      <c r="D35" s="53" t="s">
        <v>78</v>
      </c>
      <c r="E35" s="32">
        <f t="shared" si="0"/>
        <v>2694.5007437969771</v>
      </c>
      <c r="F35">
        <f t="shared" si="1"/>
        <v>2694.5</v>
      </c>
      <c r="G35" s="16">
        <f t="shared" si="4"/>
        <v>5.8379999973112717E-4</v>
      </c>
      <c r="I35">
        <f t="shared" si="5"/>
        <v>5.8379999973112717E-4</v>
      </c>
      <c r="O35">
        <f t="shared" ca="1" si="2"/>
        <v>9.9242795789863975E-2</v>
      </c>
      <c r="Q35" s="2">
        <f t="shared" si="3"/>
        <v>15530.947</v>
      </c>
    </row>
    <row r="36" spans="1:17" x14ac:dyDescent="0.2">
      <c r="A36" s="53" t="s">
        <v>98</v>
      </c>
      <c r="B36" s="54" t="s">
        <v>35</v>
      </c>
      <c r="C36" s="53">
        <v>30565.528999999999</v>
      </c>
      <c r="D36" s="53" t="s">
        <v>78</v>
      </c>
      <c r="E36" s="32">
        <f t="shared" si="0"/>
        <v>2714.9901973724754</v>
      </c>
      <c r="F36">
        <f t="shared" si="1"/>
        <v>2715</v>
      </c>
      <c r="G36" s="16">
        <f t="shared" si="4"/>
        <v>-7.6940000035392586E-3</v>
      </c>
      <c r="I36">
        <f t="shared" si="5"/>
        <v>-7.6940000035392586E-3</v>
      </c>
      <c r="O36">
        <f t="shared" ca="1" si="2"/>
        <v>9.9064012263696502E-2</v>
      </c>
      <c r="Q36" s="2">
        <f t="shared" si="3"/>
        <v>15547.028999999999</v>
      </c>
    </row>
    <row r="37" spans="1:17" x14ac:dyDescent="0.2">
      <c r="A37" s="53" t="s">
        <v>98</v>
      </c>
      <c r="B37" s="54" t="s">
        <v>35</v>
      </c>
      <c r="C37" s="53">
        <v>30569.474999999999</v>
      </c>
      <c r="D37" s="53" t="s">
        <v>78</v>
      </c>
      <c r="E37" s="32">
        <f t="shared" si="0"/>
        <v>2720.0176432006638</v>
      </c>
      <c r="F37">
        <f t="shared" si="1"/>
        <v>2720</v>
      </c>
      <c r="G37" s="16">
        <f t="shared" si="4"/>
        <v>1.3847999998688465E-2</v>
      </c>
      <c r="I37">
        <f t="shared" si="5"/>
        <v>1.3847999998688465E-2</v>
      </c>
      <c r="O37">
        <f t="shared" ca="1" si="2"/>
        <v>9.9020406525606869E-2</v>
      </c>
      <c r="Q37" s="2">
        <f t="shared" si="3"/>
        <v>15550.974999999999</v>
      </c>
    </row>
    <row r="38" spans="1:17" x14ac:dyDescent="0.2">
      <c r="A38" s="53" t="s">
        <v>98</v>
      </c>
      <c r="B38" s="54" t="s">
        <v>35</v>
      </c>
      <c r="C38" s="53">
        <v>30573.395</v>
      </c>
      <c r="D38" s="53" t="s">
        <v>78</v>
      </c>
      <c r="E38" s="32">
        <f t="shared" si="0"/>
        <v>2725.0119634354601</v>
      </c>
      <c r="F38">
        <f t="shared" si="1"/>
        <v>2725</v>
      </c>
      <c r="G38" s="16">
        <f t="shared" si="4"/>
        <v>9.3899999992572702E-3</v>
      </c>
      <c r="I38">
        <f t="shared" si="5"/>
        <v>9.3899999992572702E-3</v>
      </c>
      <c r="O38">
        <f t="shared" ca="1" si="2"/>
        <v>9.897680078751725E-2</v>
      </c>
      <c r="Q38" s="2">
        <f t="shared" si="3"/>
        <v>15554.895</v>
      </c>
    </row>
    <row r="39" spans="1:17" x14ac:dyDescent="0.2">
      <c r="A39" s="53" t="s">
        <v>98</v>
      </c>
      <c r="B39" s="54" t="s">
        <v>35</v>
      </c>
      <c r="C39" s="53">
        <v>30580.448</v>
      </c>
      <c r="D39" s="53" t="s">
        <v>78</v>
      </c>
      <c r="E39" s="32">
        <f t="shared" si="0"/>
        <v>2733.9979176742363</v>
      </c>
      <c r="F39">
        <f t="shared" si="1"/>
        <v>2734</v>
      </c>
      <c r="G39" s="16">
        <f t="shared" si="4"/>
        <v>-1.634399999602465E-3</v>
      </c>
      <c r="I39">
        <f t="shared" si="5"/>
        <v>-1.634399999602465E-3</v>
      </c>
      <c r="O39">
        <f t="shared" ca="1" si="2"/>
        <v>9.8898310458955918E-2</v>
      </c>
      <c r="Q39" s="2">
        <f t="shared" si="3"/>
        <v>15561.948</v>
      </c>
    </row>
    <row r="40" spans="1:17" x14ac:dyDescent="0.2">
      <c r="A40" s="53" t="s">
        <v>98</v>
      </c>
      <c r="B40" s="54" t="s">
        <v>35</v>
      </c>
      <c r="C40" s="53">
        <v>30584.395</v>
      </c>
      <c r="D40" s="53" t="s">
        <v>78</v>
      </c>
      <c r="E40" s="32">
        <f t="shared" si="0"/>
        <v>2739.0266375637093</v>
      </c>
      <c r="F40">
        <f t="shared" si="1"/>
        <v>2739</v>
      </c>
      <c r="G40" s="16">
        <f t="shared" si="4"/>
        <v>2.0907599999191007E-2</v>
      </c>
      <c r="I40">
        <f t="shared" si="5"/>
        <v>2.0907599999191007E-2</v>
      </c>
      <c r="O40">
        <f t="shared" ca="1" si="2"/>
        <v>9.8854704720866299E-2</v>
      </c>
      <c r="Q40" s="2">
        <f t="shared" si="3"/>
        <v>15565.895</v>
      </c>
    </row>
    <row r="41" spans="1:17" x14ac:dyDescent="0.2">
      <c r="A41" s="53" t="s">
        <v>98</v>
      </c>
      <c r="B41" s="54" t="s">
        <v>35</v>
      </c>
      <c r="C41" s="53">
        <v>30587.527999999998</v>
      </c>
      <c r="D41" s="53" t="s">
        <v>78</v>
      </c>
      <c r="E41" s="32">
        <f t="shared" si="0"/>
        <v>2743.0182715676888</v>
      </c>
      <c r="F41">
        <f t="shared" si="1"/>
        <v>2743</v>
      </c>
      <c r="G41" s="16">
        <f t="shared" si="4"/>
        <v>1.4341199996124487E-2</v>
      </c>
      <c r="I41">
        <f t="shared" si="5"/>
        <v>1.4341199996124487E-2</v>
      </c>
      <c r="O41">
        <f t="shared" ca="1" si="2"/>
        <v>9.8819820130394601E-2</v>
      </c>
      <c r="Q41" s="2">
        <f t="shared" si="3"/>
        <v>15569.027999999998</v>
      </c>
    </row>
    <row r="42" spans="1:17" x14ac:dyDescent="0.2">
      <c r="A42" s="53" t="s">
        <v>98</v>
      </c>
      <c r="B42" s="54" t="s">
        <v>35</v>
      </c>
      <c r="C42" s="53">
        <v>30591.43</v>
      </c>
      <c r="D42" s="53" t="s">
        <v>78</v>
      </c>
      <c r="E42" s="32">
        <f t="shared" si="0"/>
        <v>2747.9896586993664</v>
      </c>
      <c r="F42">
        <f t="shared" si="1"/>
        <v>2748</v>
      </c>
      <c r="G42" s="16">
        <f t="shared" si="4"/>
        <v>-8.1167999996978324E-3</v>
      </c>
      <c r="I42">
        <f t="shared" si="5"/>
        <v>-8.1167999996978324E-3</v>
      </c>
      <c r="O42">
        <f t="shared" ca="1" si="2"/>
        <v>9.8776214392304967E-2</v>
      </c>
      <c r="Q42" s="2">
        <f t="shared" si="3"/>
        <v>15572.93</v>
      </c>
    </row>
    <row r="43" spans="1:17" x14ac:dyDescent="0.2">
      <c r="A43" s="53" t="s">
        <v>98</v>
      </c>
      <c r="B43" s="54" t="s">
        <v>35</v>
      </c>
      <c r="C43" s="53">
        <v>30601.61</v>
      </c>
      <c r="D43" s="53" t="s">
        <v>78</v>
      </c>
      <c r="E43" s="32">
        <f t="shared" si="0"/>
        <v>2760.959602574419</v>
      </c>
      <c r="F43">
        <f t="shared" si="1"/>
        <v>2761</v>
      </c>
      <c r="G43" s="16">
        <f t="shared" si="4"/>
        <v>-3.1707599999208469E-2</v>
      </c>
      <c r="I43">
        <f t="shared" si="5"/>
        <v>-3.1707599999208469E-2</v>
      </c>
      <c r="O43">
        <f t="shared" ca="1" si="2"/>
        <v>9.8662839473271952E-2</v>
      </c>
      <c r="Q43" s="2">
        <f t="shared" si="3"/>
        <v>15583.11</v>
      </c>
    </row>
    <row r="44" spans="1:17" x14ac:dyDescent="0.2">
      <c r="A44" s="53" t="s">
        <v>155</v>
      </c>
      <c r="B44" s="54" t="s">
        <v>35</v>
      </c>
      <c r="C44" s="53">
        <v>31697.367999999999</v>
      </c>
      <c r="D44" s="53" t="s">
        <v>78</v>
      </c>
      <c r="E44" s="32">
        <f t="shared" si="0"/>
        <v>4157.0224474309543</v>
      </c>
      <c r="F44">
        <f t="shared" si="1"/>
        <v>4157</v>
      </c>
      <c r="G44" s="16">
        <f t="shared" si="4"/>
        <v>1.761879999685334E-2</v>
      </c>
      <c r="I44">
        <f t="shared" si="5"/>
        <v>1.761879999685334E-2</v>
      </c>
      <c r="O44">
        <f t="shared" ca="1" si="2"/>
        <v>8.6488117398648437E-2</v>
      </c>
      <c r="Q44" s="2">
        <f t="shared" si="3"/>
        <v>16678.867999999999</v>
      </c>
    </row>
    <row r="45" spans="1:17" x14ac:dyDescent="0.2">
      <c r="A45" s="53" t="s">
        <v>160</v>
      </c>
      <c r="B45" s="54" t="s">
        <v>35</v>
      </c>
      <c r="C45" s="53">
        <v>34451.440999999999</v>
      </c>
      <c r="D45" s="53" t="s">
        <v>78</v>
      </c>
      <c r="E45" s="32">
        <f t="shared" si="0"/>
        <v>7665.880231104522</v>
      </c>
      <c r="F45">
        <f t="shared" si="1"/>
        <v>7666</v>
      </c>
      <c r="G45" s="16">
        <f t="shared" si="4"/>
        <v>-9.4005600003583822E-2</v>
      </c>
      <c r="I45">
        <f t="shared" si="5"/>
        <v>-9.4005600003583822E-2</v>
      </c>
      <c r="O45">
        <f t="shared" ca="1" si="2"/>
        <v>5.5885610407349101E-2</v>
      </c>
      <c r="Q45" s="2">
        <f t="shared" si="3"/>
        <v>19432.940999999999</v>
      </c>
    </row>
    <row r="46" spans="1:17" x14ac:dyDescent="0.2">
      <c r="A46" s="53" t="s">
        <v>160</v>
      </c>
      <c r="B46" s="54" t="s">
        <v>35</v>
      </c>
      <c r="C46" s="53">
        <v>34513.512999999999</v>
      </c>
      <c r="D46" s="53" t="s">
        <v>78</v>
      </c>
      <c r="E46" s="32">
        <f t="shared" si="0"/>
        <v>7744.9637631489477</v>
      </c>
      <c r="F46">
        <f t="shared" si="1"/>
        <v>7745</v>
      </c>
      <c r="G46" s="16">
        <f t="shared" si="4"/>
        <v>-2.8442000002542045E-2</v>
      </c>
      <c r="I46">
        <f t="shared" si="5"/>
        <v>-2.8442000002542045E-2</v>
      </c>
      <c r="O46">
        <f t="shared" ca="1" si="2"/>
        <v>5.5196639745533016E-2</v>
      </c>
      <c r="Q46" s="2">
        <f t="shared" si="3"/>
        <v>19495.012999999999</v>
      </c>
    </row>
    <row r="47" spans="1:17" x14ac:dyDescent="0.2">
      <c r="A47" s="53" t="s">
        <v>160</v>
      </c>
      <c r="B47" s="54" t="s">
        <v>35</v>
      </c>
      <c r="C47" s="53">
        <v>34626.54</v>
      </c>
      <c r="D47" s="53" t="s">
        <v>78</v>
      </c>
      <c r="E47" s="32">
        <f t="shared" si="0"/>
        <v>7888.9670879392779</v>
      </c>
      <c r="F47">
        <f t="shared" si="1"/>
        <v>7889</v>
      </c>
      <c r="G47" s="16">
        <f t="shared" si="4"/>
        <v>-2.5832400002400391E-2</v>
      </c>
      <c r="I47">
        <f t="shared" si="5"/>
        <v>-2.5832400002400391E-2</v>
      </c>
      <c r="O47">
        <f t="shared" ca="1" si="2"/>
        <v>5.3940794488551796E-2</v>
      </c>
      <c r="Q47" s="2">
        <f t="shared" si="3"/>
        <v>19608.04</v>
      </c>
    </row>
    <row r="48" spans="1:17" x14ac:dyDescent="0.2">
      <c r="A48" s="53" t="s">
        <v>170</v>
      </c>
      <c r="B48" s="54" t="s">
        <v>41</v>
      </c>
      <c r="C48" s="53">
        <v>37044.449999999997</v>
      </c>
      <c r="D48" s="53" t="s">
        <v>78</v>
      </c>
      <c r="E48" s="32">
        <f t="shared" si="0"/>
        <v>10969.532608069696</v>
      </c>
      <c r="F48">
        <f t="shared" si="1"/>
        <v>10969.5</v>
      </c>
      <c r="G48" s="16">
        <f t="shared" si="4"/>
        <v>2.5593799997295719E-2</v>
      </c>
      <c r="I48">
        <f t="shared" si="5"/>
        <v>2.5593799997295719E-2</v>
      </c>
      <c r="O48">
        <f t="shared" ca="1" si="2"/>
        <v>2.7075299251533375E-2</v>
      </c>
      <c r="Q48" s="2">
        <f t="shared" si="3"/>
        <v>22025.949999999997</v>
      </c>
    </row>
    <row r="49" spans="1:17" x14ac:dyDescent="0.2">
      <c r="A49" s="53" t="s">
        <v>170</v>
      </c>
      <c r="B49" s="54" t="s">
        <v>35</v>
      </c>
      <c r="C49" s="53">
        <v>37367.375999999997</v>
      </c>
      <c r="D49" s="53" t="s">
        <v>78</v>
      </c>
      <c r="E49" s="32">
        <f t="shared" si="0"/>
        <v>11380.960122391418</v>
      </c>
      <c r="F49">
        <f t="shared" si="1"/>
        <v>11381</v>
      </c>
      <c r="G49" s="16">
        <f t="shared" si="4"/>
        <v>-3.1299600006605033E-2</v>
      </c>
      <c r="I49">
        <f t="shared" si="5"/>
        <v>-3.1299600006605033E-2</v>
      </c>
      <c r="O49">
        <f t="shared" ca="1" si="2"/>
        <v>2.3486547006757175E-2</v>
      </c>
      <c r="Q49" s="2">
        <f t="shared" si="3"/>
        <v>22348.875999999997</v>
      </c>
    </row>
    <row r="50" spans="1:17" x14ac:dyDescent="0.2">
      <c r="A50" s="53" t="s">
        <v>170</v>
      </c>
      <c r="B50" s="54" t="s">
        <v>35</v>
      </c>
      <c r="C50" s="53">
        <v>39027.470999999998</v>
      </c>
      <c r="D50" s="53" t="s">
        <v>78</v>
      </c>
      <c r="E50" s="32">
        <f t="shared" si="0"/>
        <v>13496.022890294656</v>
      </c>
      <c r="F50">
        <f t="shared" si="1"/>
        <v>13496</v>
      </c>
      <c r="G50" s="16">
        <f t="shared" si="4"/>
        <v>1.7966399995202664E-2</v>
      </c>
      <c r="I50">
        <f t="shared" si="5"/>
        <v>1.7966399995202664E-2</v>
      </c>
      <c r="O50">
        <f t="shared" ca="1" si="2"/>
        <v>5.0413197948454974E-3</v>
      </c>
      <c r="Q50" s="2">
        <f t="shared" si="3"/>
        <v>24008.970999999998</v>
      </c>
    </row>
    <row r="51" spans="1:17" x14ac:dyDescent="0.2">
      <c r="A51" s="53" t="s">
        <v>170</v>
      </c>
      <c r="B51" s="54" t="s">
        <v>41</v>
      </c>
      <c r="C51" s="53">
        <v>39029.428</v>
      </c>
      <c r="D51" s="53" t="s">
        <v>78</v>
      </c>
      <c r="E51" s="32">
        <f t="shared" si="0"/>
        <v>13498.516228228202</v>
      </c>
      <c r="F51">
        <f t="shared" si="1"/>
        <v>13498.5</v>
      </c>
      <c r="G51" s="16">
        <f t="shared" si="4"/>
        <v>1.2737400000332855E-2</v>
      </c>
      <c r="I51">
        <f t="shared" si="5"/>
        <v>1.2737400000332855E-2</v>
      </c>
      <c r="O51">
        <f t="shared" ca="1" si="2"/>
        <v>5.0195169258006739E-3</v>
      </c>
      <c r="Q51" s="2">
        <f t="shared" si="3"/>
        <v>24010.928</v>
      </c>
    </row>
    <row r="52" spans="1:17" x14ac:dyDescent="0.2">
      <c r="A52" s="53" t="s">
        <v>170</v>
      </c>
      <c r="B52" s="54" t="s">
        <v>35</v>
      </c>
      <c r="C52" s="53">
        <v>39053.364000000001</v>
      </c>
      <c r="D52" s="53" t="s">
        <v>78</v>
      </c>
      <c r="E52" s="32">
        <f t="shared" si="0"/>
        <v>13529.012159131275</v>
      </c>
      <c r="F52">
        <f t="shared" si="1"/>
        <v>13529</v>
      </c>
      <c r="G52" s="16">
        <f t="shared" si="4"/>
        <v>9.543599997414276E-3</v>
      </c>
      <c r="I52">
        <f t="shared" si="5"/>
        <v>9.543599997414276E-3</v>
      </c>
      <c r="O52">
        <f t="shared" ca="1" si="2"/>
        <v>4.7535219234539627E-3</v>
      </c>
      <c r="Q52" s="2">
        <f t="shared" si="3"/>
        <v>24034.864000000001</v>
      </c>
    </row>
    <row r="53" spans="1:17" x14ac:dyDescent="0.2">
      <c r="A53" s="53" t="s">
        <v>170</v>
      </c>
      <c r="B53" s="54" t="s">
        <v>41</v>
      </c>
      <c r="C53" s="53">
        <v>39088.258999999998</v>
      </c>
      <c r="D53" s="53" t="s">
        <v>78</v>
      </c>
      <c r="E53" s="32">
        <f t="shared" ref="E53:E84" si="6">+(C53-C$7)/C$8</f>
        <v>13573.47052764993</v>
      </c>
      <c r="F53">
        <f t="shared" ref="F53:F84" si="7">ROUND(2*E53,0)/2</f>
        <v>13573.5</v>
      </c>
      <c r="G53" s="16">
        <f t="shared" si="4"/>
        <v>-2.313259999937145E-2</v>
      </c>
      <c r="I53">
        <f t="shared" si="5"/>
        <v>-2.313259999937145E-2</v>
      </c>
      <c r="O53">
        <f t="shared" ref="O53:O84" ca="1" si="8">+C$11+C$12*F53</f>
        <v>4.3654308544563009E-3</v>
      </c>
      <c r="Q53" s="2">
        <f t="shared" ref="Q53:Q84" si="9">+C53-15018.5</f>
        <v>24069.758999999998</v>
      </c>
    </row>
    <row r="54" spans="1:17" x14ac:dyDescent="0.2">
      <c r="A54" s="53" t="s">
        <v>170</v>
      </c>
      <c r="B54" s="54" t="s">
        <v>35</v>
      </c>
      <c r="C54" s="53">
        <v>39381.442000000003</v>
      </c>
      <c r="D54" s="53" t="s">
        <v>78</v>
      </c>
      <c r="E54" s="32">
        <f t="shared" si="6"/>
        <v>13947.003637190157</v>
      </c>
      <c r="F54">
        <f t="shared" si="7"/>
        <v>13947</v>
      </c>
      <c r="G54" s="16">
        <f t="shared" si="4"/>
        <v>2.8548000045702793E-3</v>
      </c>
      <c r="I54">
        <f t="shared" si="5"/>
        <v>2.8548000045702793E-3</v>
      </c>
      <c r="O54">
        <f t="shared" ca="1" si="8"/>
        <v>1.1080822191612549E-3</v>
      </c>
      <c r="Q54" s="2">
        <f t="shared" si="9"/>
        <v>24362.942000000003</v>
      </c>
    </row>
    <row r="55" spans="1:17" x14ac:dyDescent="0.2">
      <c r="A55" s="53" t="s">
        <v>170</v>
      </c>
      <c r="B55" s="54" t="s">
        <v>35</v>
      </c>
      <c r="C55" s="53">
        <v>39469.334000000003</v>
      </c>
      <c r="D55" s="53" t="s">
        <v>78</v>
      </c>
      <c r="E55" s="32">
        <f t="shared" si="6"/>
        <v>14058.983431597435</v>
      </c>
      <c r="F55">
        <f t="shared" si="7"/>
        <v>14059</v>
      </c>
      <c r="G55" s="16">
        <f t="shared" si="4"/>
        <v>-1.3004399996134453E-2</v>
      </c>
      <c r="I55">
        <f t="shared" si="5"/>
        <v>-1.3004399996134453E-2</v>
      </c>
      <c r="O55">
        <f t="shared" ca="1" si="8"/>
        <v>1.3131368595363513E-4</v>
      </c>
      <c r="Q55" s="2">
        <f t="shared" si="9"/>
        <v>24450.834000000003</v>
      </c>
    </row>
    <row r="56" spans="1:17" x14ac:dyDescent="0.2">
      <c r="A56" s="53" t="s">
        <v>170</v>
      </c>
      <c r="B56" s="54" t="s">
        <v>41</v>
      </c>
      <c r="C56" s="53">
        <v>41598.339999999997</v>
      </c>
      <c r="D56" s="53" t="s">
        <v>78</v>
      </c>
      <c r="E56" s="32">
        <f t="shared" si="6"/>
        <v>16771.467550423517</v>
      </c>
      <c r="F56">
        <f t="shared" si="7"/>
        <v>16771.5</v>
      </c>
      <c r="G56" s="16">
        <f t="shared" si="4"/>
        <v>-2.5469400003203191E-2</v>
      </c>
      <c r="I56">
        <f t="shared" si="5"/>
        <v>-2.5469400003203191E-2</v>
      </c>
      <c r="O56">
        <f t="shared" ca="1" si="8"/>
        <v>-2.3524799227668314E-2</v>
      </c>
      <c r="Q56" s="2">
        <f t="shared" si="9"/>
        <v>26579.839999999997</v>
      </c>
    </row>
    <row r="57" spans="1:17" x14ac:dyDescent="0.2">
      <c r="A57" s="53" t="s">
        <v>170</v>
      </c>
      <c r="B57" s="54" t="s">
        <v>35</v>
      </c>
      <c r="C57" s="53">
        <v>41599.506000000001</v>
      </c>
      <c r="D57" s="53" t="s">
        <v>78</v>
      </c>
      <c r="E57" s="32">
        <f t="shared" si="6"/>
        <v>16772.953105881119</v>
      </c>
      <c r="F57">
        <f t="shared" si="7"/>
        <v>16773</v>
      </c>
      <c r="G57" s="16">
        <f t="shared" si="4"/>
        <v>-3.6806800002523232E-2</v>
      </c>
      <c r="I57">
        <f t="shared" si="5"/>
        <v>-3.6806800002523232E-2</v>
      </c>
      <c r="O57">
        <f t="shared" ca="1" si="8"/>
        <v>-2.3537880949095202E-2</v>
      </c>
      <c r="Q57" s="2">
        <f t="shared" si="9"/>
        <v>26581.006000000001</v>
      </c>
    </row>
    <row r="58" spans="1:17" x14ac:dyDescent="0.2">
      <c r="A58" s="53" t="s">
        <v>170</v>
      </c>
      <c r="B58" s="54" t="s">
        <v>35</v>
      </c>
      <c r="C58" s="53">
        <v>41600.307999999997</v>
      </c>
      <c r="D58" s="53" t="s">
        <v>78</v>
      </c>
      <c r="E58" s="32">
        <f t="shared" si="6"/>
        <v>16773.97490303119</v>
      </c>
      <c r="F58">
        <f t="shared" si="7"/>
        <v>16774</v>
      </c>
      <c r="G58" s="16">
        <f t="shared" si="4"/>
        <v>-1.9698399999469984E-2</v>
      </c>
      <c r="I58">
        <f t="shared" si="5"/>
        <v>-1.9698399999469984E-2</v>
      </c>
      <c r="O58">
        <f t="shared" ca="1" si="8"/>
        <v>-2.3546602096713137E-2</v>
      </c>
      <c r="Q58" s="2">
        <f t="shared" si="9"/>
        <v>26581.807999999997</v>
      </c>
    </row>
    <row r="59" spans="1:17" x14ac:dyDescent="0.2">
      <c r="A59" s="53" t="s">
        <v>170</v>
      </c>
      <c r="B59" s="54" t="s">
        <v>41</v>
      </c>
      <c r="C59" s="53">
        <v>41602.283000000003</v>
      </c>
      <c r="D59" s="53" t="s">
        <v>78</v>
      </c>
      <c r="E59" s="32">
        <f t="shared" si="6"/>
        <v>16776.491174067862</v>
      </c>
      <c r="F59">
        <f t="shared" si="7"/>
        <v>16776.5</v>
      </c>
      <c r="G59" s="16">
        <f t="shared" si="4"/>
        <v>-6.9273999979486689E-3</v>
      </c>
      <c r="I59">
        <f t="shared" si="5"/>
        <v>-6.9273999979486689E-3</v>
      </c>
      <c r="O59">
        <f t="shared" ca="1" si="8"/>
        <v>-2.3568404965757961E-2</v>
      </c>
      <c r="Q59" s="2">
        <f t="shared" si="9"/>
        <v>26583.783000000003</v>
      </c>
    </row>
    <row r="60" spans="1:17" x14ac:dyDescent="0.2">
      <c r="A60" s="53" t="s">
        <v>170</v>
      </c>
      <c r="B60" s="54" t="s">
        <v>41</v>
      </c>
      <c r="C60" s="53">
        <v>42036.345999999998</v>
      </c>
      <c r="D60" s="53" t="s">
        <v>78</v>
      </c>
      <c r="E60" s="32">
        <f t="shared" si="6"/>
        <v>17329.514037352415</v>
      </c>
      <c r="F60">
        <f t="shared" si="7"/>
        <v>17329.5</v>
      </c>
      <c r="G60" s="16">
        <f t="shared" si="4"/>
        <v>1.1017799995897803E-2</v>
      </c>
      <c r="I60">
        <f t="shared" si="5"/>
        <v>1.1017799995897803E-2</v>
      </c>
      <c r="O60">
        <f t="shared" ca="1" si="8"/>
        <v>-2.8391199598470557E-2</v>
      </c>
      <c r="Q60" s="2">
        <f t="shared" si="9"/>
        <v>27017.845999999998</v>
      </c>
    </row>
    <row r="61" spans="1:17" x14ac:dyDescent="0.2">
      <c r="A61" s="53" t="s">
        <v>209</v>
      </c>
      <c r="B61" s="54" t="s">
        <v>35</v>
      </c>
      <c r="C61" s="53">
        <v>43017.807999999997</v>
      </c>
      <c r="D61" s="53" t="s">
        <v>78</v>
      </c>
      <c r="E61" s="32">
        <f t="shared" si="6"/>
        <v>18579.956773648737</v>
      </c>
      <c r="F61">
        <f t="shared" si="7"/>
        <v>18580</v>
      </c>
      <c r="G61" s="16">
        <f t="shared" si="4"/>
        <v>-3.392800000438001E-2</v>
      </c>
      <c r="I61">
        <f t="shared" si="5"/>
        <v>-3.392800000438001E-2</v>
      </c>
      <c r="O61">
        <f t="shared" ca="1" si="8"/>
        <v>-3.9296994694685949E-2</v>
      </c>
      <c r="Q61" s="2">
        <f t="shared" si="9"/>
        <v>27999.307999999997</v>
      </c>
    </row>
    <row r="62" spans="1:17" x14ac:dyDescent="0.2">
      <c r="A62" s="53" t="s">
        <v>209</v>
      </c>
      <c r="B62" s="54" t="s">
        <v>35</v>
      </c>
      <c r="C62" s="53">
        <v>43017.822</v>
      </c>
      <c r="D62" s="53" t="s">
        <v>78</v>
      </c>
      <c r="E62" s="32">
        <f t="shared" si="6"/>
        <v>18579.974610506724</v>
      </c>
      <c r="F62">
        <f t="shared" si="7"/>
        <v>18580</v>
      </c>
      <c r="G62" s="16">
        <f t="shared" si="4"/>
        <v>-1.9928000001527835E-2</v>
      </c>
      <c r="I62">
        <f t="shared" si="5"/>
        <v>-1.9928000001527835E-2</v>
      </c>
      <c r="O62">
        <f t="shared" ca="1" si="8"/>
        <v>-3.9296994694685949E-2</v>
      </c>
      <c r="Q62" s="2">
        <f t="shared" si="9"/>
        <v>27999.322</v>
      </c>
    </row>
    <row r="63" spans="1:17" x14ac:dyDescent="0.2">
      <c r="A63" s="53" t="s">
        <v>209</v>
      </c>
      <c r="B63" s="54" t="s">
        <v>35</v>
      </c>
      <c r="C63" s="53">
        <v>43050.784</v>
      </c>
      <c r="D63" s="53" t="s">
        <v>78</v>
      </c>
      <c r="E63" s="32">
        <f t="shared" si="6"/>
        <v>18621.970218562663</v>
      </c>
      <c r="F63">
        <f t="shared" si="7"/>
        <v>18622</v>
      </c>
      <c r="G63" s="16">
        <f t="shared" ref="G63:G84" si="10">+C63-(C$7+F63*C$8)</f>
        <v>-2.3375199998554308E-2</v>
      </c>
      <c r="I63">
        <f t="shared" si="5"/>
        <v>-2.3375199998554308E-2</v>
      </c>
      <c r="O63">
        <f t="shared" ca="1" si="8"/>
        <v>-3.9663282894638802E-2</v>
      </c>
      <c r="Q63" s="2">
        <f t="shared" si="9"/>
        <v>28032.284</v>
      </c>
    </row>
    <row r="64" spans="1:17" x14ac:dyDescent="0.2">
      <c r="A64" s="53" t="s">
        <v>209</v>
      </c>
      <c r="B64" s="54" t="s">
        <v>35</v>
      </c>
      <c r="C64" s="53">
        <v>43069.61</v>
      </c>
      <c r="D64" s="53" t="s">
        <v>78</v>
      </c>
      <c r="E64" s="32">
        <f t="shared" si="6"/>
        <v>18645.955696302521</v>
      </c>
      <c r="F64">
        <f t="shared" si="7"/>
        <v>18646</v>
      </c>
      <c r="G64" s="16">
        <f t="shared" si="10"/>
        <v>-3.4773599996697158E-2</v>
      </c>
      <c r="I64">
        <f t="shared" si="5"/>
        <v>-3.4773599996697158E-2</v>
      </c>
      <c r="O64">
        <f t="shared" ca="1" si="8"/>
        <v>-3.9872590437469019E-2</v>
      </c>
      <c r="Q64" s="2">
        <f t="shared" si="9"/>
        <v>28051.11</v>
      </c>
    </row>
    <row r="65" spans="1:17" x14ac:dyDescent="0.2">
      <c r="A65" s="53" t="s">
        <v>209</v>
      </c>
      <c r="B65" s="54" t="s">
        <v>35</v>
      </c>
      <c r="C65" s="53">
        <v>43069.622000000003</v>
      </c>
      <c r="D65" s="53" t="s">
        <v>78</v>
      </c>
      <c r="E65" s="32">
        <f t="shared" si="6"/>
        <v>18645.970985037937</v>
      </c>
      <c r="F65">
        <f t="shared" si="7"/>
        <v>18646</v>
      </c>
      <c r="G65" s="16">
        <f t="shared" si="10"/>
        <v>-2.2773599994252436E-2</v>
      </c>
      <c r="I65">
        <f t="shared" si="5"/>
        <v>-2.2773599994252436E-2</v>
      </c>
      <c r="O65">
        <f t="shared" ca="1" si="8"/>
        <v>-3.9872590437469019E-2</v>
      </c>
      <c r="Q65" s="2">
        <f t="shared" si="9"/>
        <v>28051.122000000003</v>
      </c>
    </row>
    <row r="66" spans="1:17" x14ac:dyDescent="0.2">
      <c r="A66" s="53" t="s">
        <v>209</v>
      </c>
      <c r="B66" s="54" t="s">
        <v>35</v>
      </c>
      <c r="C66" s="53">
        <v>43503.659</v>
      </c>
      <c r="D66" s="53" t="s">
        <v>78</v>
      </c>
      <c r="E66" s="32">
        <f t="shared" si="6"/>
        <v>19198.960722729098</v>
      </c>
      <c r="F66">
        <f t="shared" si="7"/>
        <v>19199</v>
      </c>
      <c r="G66" s="16">
        <f t="shared" si="10"/>
        <v>-3.0828400005702861E-2</v>
      </c>
      <c r="I66">
        <f t="shared" si="5"/>
        <v>-3.0828400005702861E-2</v>
      </c>
      <c r="O66">
        <f t="shared" ca="1" si="8"/>
        <v>-4.4695385070181615E-2</v>
      </c>
      <c r="Q66" s="2">
        <f t="shared" si="9"/>
        <v>28485.159</v>
      </c>
    </row>
    <row r="67" spans="1:17" x14ac:dyDescent="0.2">
      <c r="A67" s="53" t="s">
        <v>209</v>
      </c>
      <c r="B67" s="54" t="s">
        <v>35</v>
      </c>
      <c r="C67" s="53">
        <v>43751.671999999999</v>
      </c>
      <c r="D67" s="53" t="s">
        <v>78</v>
      </c>
      <c r="E67" s="32">
        <f t="shared" si="6"/>
        <v>19514.944484053591</v>
      </c>
      <c r="F67">
        <f t="shared" si="7"/>
        <v>19515</v>
      </c>
      <c r="G67" s="16">
        <f t="shared" si="10"/>
        <v>-4.3574000002990942E-2</v>
      </c>
      <c r="I67">
        <f t="shared" si="5"/>
        <v>-4.3574000002990942E-2</v>
      </c>
      <c r="O67">
        <f t="shared" ca="1" si="8"/>
        <v>-4.7451267717445955E-2</v>
      </c>
      <c r="Q67" s="2">
        <f t="shared" si="9"/>
        <v>28733.171999999999</v>
      </c>
    </row>
    <row r="68" spans="1:17" x14ac:dyDescent="0.2">
      <c r="A68" s="53" t="s">
        <v>209</v>
      </c>
      <c r="B68" s="54" t="s">
        <v>35</v>
      </c>
      <c r="C68" s="53">
        <v>43802.695</v>
      </c>
      <c r="D68" s="53" t="s">
        <v>78</v>
      </c>
      <c r="E68" s="32">
        <f t="shared" si="6"/>
        <v>19579.950912966833</v>
      </c>
      <c r="F68">
        <f t="shared" si="7"/>
        <v>19580</v>
      </c>
      <c r="G68" s="16">
        <f t="shared" si="10"/>
        <v>-3.85279999973136E-2</v>
      </c>
      <c r="I68">
        <f t="shared" si="5"/>
        <v>-3.85279999973136E-2</v>
      </c>
      <c r="O68">
        <f t="shared" ca="1" si="8"/>
        <v>-4.801814231261109E-2</v>
      </c>
      <c r="Q68" s="2">
        <f t="shared" si="9"/>
        <v>28784.195</v>
      </c>
    </row>
    <row r="69" spans="1:17" x14ac:dyDescent="0.2">
      <c r="A69" s="53" t="s">
        <v>209</v>
      </c>
      <c r="B69" s="54" t="s">
        <v>35</v>
      </c>
      <c r="C69" s="53">
        <v>43879.623</v>
      </c>
      <c r="D69" s="53" t="s">
        <v>78</v>
      </c>
      <c r="E69" s="32">
        <f t="shared" si="6"/>
        <v>19677.961899452101</v>
      </c>
      <c r="F69">
        <f t="shared" si="7"/>
        <v>19678</v>
      </c>
      <c r="G69" s="16">
        <f t="shared" si="10"/>
        <v>-2.9904800001531839E-2</v>
      </c>
      <c r="I69">
        <f t="shared" si="5"/>
        <v>-2.9904800001531839E-2</v>
      </c>
      <c r="O69">
        <f t="shared" ca="1" si="8"/>
        <v>-4.8872814779167773E-2</v>
      </c>
      <c r="Q69" s="2">
        <f t="shared" si="9"/>
        <v>28861.123</v>
      </c>
    </row>
    <row r="70" spans="1:17" x14ac:dyDescent="0.2">
      <c r="A70" s="53" t="s">
        <v>209</v>
      </c>
      <c r="B70" s="54" t="s">
        <v>35</v>
      </c>
      <c r="C70" s="53">
        <v>44046.805999999997</v>
      </c>
      <c r="D70" s="53" t="s">
        <v>78</v>
      </c>
      <c r="E70" s="32">
        <f t="shared" si="6"/>
        <v>19890.963287159648</v>
      </c>
      <c r="F70">
        <f t="shared" si="7"/>
        <v>19891</v>
      </c>
      <c r="G70" s="16">
        <f t="shared" si="10"/>
        <v>-2.8815600002417341E-2</v>
      </c>
      <c r="I70">
        <f t="shared" si="5"/>
        <v>-2.8815600002417341E-2</v>
      </c>
      <c r="O70">
        <f t="shared" ca="1" si="8"/>
        <v>-5.0730419221785811E-2</v>
      </c>
      <c r="Q70" s="2">
        <f t="shared" si="9"/>
        <v>29028.305999999997</v>
      </c>
    </row>
    <row r="71" spans="1:17" x14ac:dyDescent="0.2">
      <c r="A71" s="53" t="s">
        <v>209</v>
      </c>
      <c r="B71" s="54" t="s">
        <v>35</v>
      </c>
      <c r="C71" s="53">
        <v>44576.578000000001</v>
      </c>
      <c r="D71" s="53" t="s">
        <v>78</v>
      </c>
      <c r="E71" s="32">
        <f t="shared" si="6"/>
        <v>20565.925281911543</v>
      </c>
      <c r="F71">
        <f t="shared" si="7"/>
        <v>20566</v>
      </c>
      <c r="G71" s="16">
        <f t="shared" si="10"/>
        <v>-5.864560000190977E-2</v>
      </c>
      <c r="I71">
        <f t="shared" si="5"/>
        <v>-5.864560000190977E-2</v>
      </c>
      <c r="O71">
        <f t="shared" ca="1" si="8"/>
        <v>-5.6617193863885307E-2</v>
      </c>
      <c r="Q71" s="2">
        <f t="shared" si="9"/>
        <v>29558.078000000001</v>
      </c>
    </row>
    <row r="72" spans="1:17" x14ac:dyDescent="0.2">
      <c r="A72" s="53" t="s">
        <v>209</v>
      </c>
      <c r="B72" s="54" t="s">
        <v>35</v>
      </c>
      <c r="C72" s="53">
        <v>44915.654000000002</v>
      </c>
      <c r="D72" s="53" t="s">
        <v>78</v>
      </c>
      <c r="E72" s="32">
        <f t="shared" si="6"/>
        <v>20997.928885976104</v>
      </c>
      <c r="F72">
        <f t="shared" si="7"/>
        <v>20998</v>
      </c>
      <c r="G72" s="16">
        <f t="shared" si="10"/>
        <v>-5.5816799998865463E-2</v>
      </c>
      <c r="I72">
        <f t="shared" si="5"/>
        <v>-5.5816799998865463E-2</v>
      </c>
      <c r="O72">
        <f t="shared" ca="1" si="8"/>
        <v>-6.0384729634828965E-2</v>
      </c>
      <c r="Q72" s="2">
        <f t="shared" si="9"/>
        <v>29897.154000000002</v>
      </c>
    </row>
    <row r="73" spans="1:17" x14ac:dyDescent="0.2">
      <c r="A73" s="53" t="s">
        <v>245</v>
      </c>
      <c r="B73" s="54" t="s">
        <v>35</v>
      </c>
      <c r="C73" s="53">
        <v>48189.366000000002</v>
      </c>
      <c r="D73" s="53" t="s">
        <v>78</v>
      </c>
      <c r="E73" s="32">
        <f t="shared" si="6"/>
        <v>25168.838601406871</v>
      </c>
      <c r="F73">
        <f t="shared" si="7"/>
        <v>25169</v>
      </c>
      <c r="G73" s="16">
        <f t="shared" si="10"/>
        <v>-0.12668039999698522</v>
      </c>
      <c r="I73">
        <f t="shared" si="5"/>
        <v>-0.12668039999698522</v>
      </c>
      <c r="O73">
        <f t="shared" ca="1" si="8"/>
        <v>-9.676063634919474E-2</v>
      </c>
      <c r="Q73" s="2">
        <f t="shared" si="9"/>
        <v>33170.866000000002</v>
      </c>
    </row>
    <row r="74" spans="1:17" x14ac:dyDescent="0.2">
      <c r="A74" s="53" t="s">
        <v>245</v>
      </c>
      <c r="B74" s="54" t="s">
        <v>41</v>
      </c>
      <c r="C74" s="53">
        <v>48537.472999999998</v>
      </c>
      <c r="D74" s="53" t="s">
        <v>78</v>
      </c>
      <c r="E74" s="32">
        <f t="shared" si="6"/>
        <v>25612.348252930718</v>
      </c>
      <c r="F74">
        <f t="shared" si="7"/>
        <v>25612.5</v>
      </c>
      <c r="G74" s="16">
        <f t="shared" si="10"/>
        <v>-0.11910500000522006</v>
      </c>
      <c r="I74">
        <f t="shared" si="5"/>
        <v>-0.11910500000522006</v>
      </c>
      <c r="O74">
        <f t="shared" ca="1" si="8"/>
        <v>-0.10062846531774455</v>
      </c>
      <c r="Q74" s="2">
        <f t="shared" si="9"/>
        <v>33518.972999999998</v>
      </c>
    </row>
    <row r="75" spans="1:17" x14ac:dyDescent="0.2">
      <c r="A75" s="53" t="s">
        <v>245</v>
      </c>
      <c r="B75" s="54" t="s">
        <v>35</v>
      </c>
      <c r="C75" s="53">
        <v>48539.436000000002</v>
      </c>
      <c r="D75" s="53" t="s">
        <v>78</v>
      </c>
      <c r="E75" s="32">
        <f t="shared" si="6"/>
        <v>25614.849235231974</v>
      </c>
      <c r="F75">
        <f t="shared" si="7"/>
        <v>25615</v>
      </c>
      <c r="G75" s="16">
        <f t="shared" si="10"/>
        <v>-0.11833399999886751</v>
      </c>
      <c r="I75">
        <f t="shared" si="5"/>
        <v>-0.11833399999886751</v>
      </c>
      <c r="O75">
        <f t="shared" ca="1" si="8"/>
        <v>-0.10065026818678935</v>
      </c>
      <c r="Q75" s="2">
        <f t="shared" si="9"/>
        <v>33520.936000000002</v>
      </c>
    </row>
    <row r="76" spans="1:17" x14ac:dyDescent="0.2">
      <c r="A76" s="53" t="s">
        <v>258</v>
      </c>
      <c r="B76" s="54" t="s">
        <v>35</v>
      </c>
      <c r="C76" s="53">
        <v>49177.542999999998</v>
      </c>
      <c r="D76" s="53" t="s">
        <v>78</v>
      </c>
      <c r="E76" s="32">
        <f t="shared" si="6"/>
        <v>26427.836659227843</v>
      </c>
      <c r="F76">
        <f t="shared" si="7"/>
        <v>26428</v>
      </c>
      <c r="G76" s="16">
        <f t="shared" si="10"/>
        <v>-0.12820480000664247</v>
      </c>
      <c r="I76">
        <f t="shared" si="5"/>
        <v>-0.12820480000664247</v>
      </c>
      <c r="O76">
        <f t="shared" ca="1" si="8"/>
        <v>-0.10774056120016251</v>
      </c>
      <c r="Q76" s="2">
        <f t="shared" si="9"/>
        <v>34159.042999999998</v>
      </c>
    </row>
    <row r="77" spans="1:17" x14ac:dyDescent="0.2">
      <c r="A77" s="53" t="s">
        <v>258</v>
      </c>
      <c r="B77" s="54" t="s">
        <v>35</v>
      </c>
      <c r="C77" s="53">
        <v>49214.431700000001</v>
      </c>
      <c r="D77" s="53" t="s">
        <v>78</v>
      </c>
      <c r="E77" s="32">
        <f t="shared" si="6"/>
        <v>26474.835123729186</v>
      </c>
      <c r="F77">
        <f t="shared" si="7"/>
        <v>26475</v>
      </c>
      <c r="G77" s="16">
        <f t="shared" si="10"/>
        <v>-0.12941000000137137</v>
      </c>
      <c r="K77">
        <f>+G77</f>
        <v>-0.12941000000137137</v>
      </c>
      <c r="O77">
        <f t="shared" ca="1" si="8"/>
        <v>-0.10815045513820498</v>
      </c>
      <c r="Q77" s="2">
        <f t="shared" si="9"/>
        <v>34195.931700000001</v>
      </c>
    </row>
    <row r="78" spans="1:17" x14ac:dyDescent="0.2">
      <c r="A78" s="53" t="s">
        <v>258</v>
      </c>
      <c r="B78" s="54" t="s">
        <v>41</v>
      </c>
      <c r="C78" s="53">
        <v>49270.555200000003</v>
      </c>
      <c r="D78" s="53" t="s">
        <v>78</v>
      </c>
      <c r="E78" s="32">
        <f t="shared" si="6"/>
        <v>26546.339902223444</v>
      </c>
      <c r="F78">
        <f t="shared" si="7"/>
        <v>26546.5</v>
      </c>
      <c r="G78" s="16">
        <f t="shared" si="10"/>
        <v>-0.12565940000058617</v>
      </c>
      <c r="K78">
        <f>+G78</f>
        <v>-0.12565940000058617</v>
      </c>
      <c r="O78">
        <f t="shared" ca="1" si="8"/>
        <v>-0.10877401719288662</v>
      </c>
      <c r="Q78" s="2">
        <f t="shared" si="9"/>
        <v>34252.055200000003</v>
      </c>
    </row>
    <row r="79" spans="1:17" x14ac:dyDescent="0.2">
      <c r="A79" t="s">
        <v>36</v>
      </c>
      <c r="B79" s="6"/>
      <c r="C79" s="16">
        <v>49637.483500000002</v>
      </c>
      <c r="D79" s="16">
        <v>8.9999999999999998E-4</v>
      </c>
      <c r="E79">
        <f t="shared" si="6"/>
        <v>27013.829043399117</v>
      </c>
      <c r="F79">
        <f t="shared" si="7"/>
        <v>27014</v>
      </c>
      <c r="G79" s="16">
        <f t="shared" si="10"/>
        <v>-0.13418239999737125</v>
      </c>
      <c r="J79">
        <f t="shared" ref="J79:J84" si="11">+G79</f>
        <v>-0.13418239999737125</v>
      </c>
      <c r="O79">
        <f t="shared" ca="1" si="8"/>
        <v>-0.11285115370426665</v>
      </c>
      <c r="Q79" s="2">
        <f t="shared" si="9"/>
        <v>34618.983500000002</v>
      </c>
    </row>
    <row r="80" spans="1:17" x14ac:dyDescent="0.2">
      <c r="A80" s="32" t="s">
        <v>34</v>
      </c>
      <c r="B80" s="33" t="s">
        <v>35</v>
      </c>
      <c r="C80" s="34">
        <v>50692.372100000001</v>
      </c>
      <c r="D80" s="34">
        <v>8.9999999999999998E-4</v>
      </c>
      <c r="E80">
        <f t="shared" si="6"/>
        <v>28357.821767999554</v>
      </c>
      <c r="F80">
        <f t="shared" si="7"/>
        <v>28358</v>
      </c>
      <c r="G80" s="16">
        <f t="shared" si="10"/>
        <v>-0.13989280000532744</v>
      </c>
      <c r="J80">
        <f t="shared" si="11"/>
        <v>-0.13989280000532744</v>
      </c>
      <c r="O80">
        <f t="shared" ca="1" si="8"/>
        <v>-0.12457237610275804</v>
      </c>
      <c r="Q80" s="2">
        <f t="shared" si="9"/>
        <v>35673.872100000001</v>
      </c>
    </row>
    <row r="81" spans="1:21" x14ac:dyDescent="0.2">
      <c r="A81" s="53" t="s">
        <v>209</v>
      </c>
      <c r="B81" s="54" t="s">
        <v>35</v>
      </c>
      <c r="C81" s="53">
        <v>50797.541899999997</v>
      </c>
      <c r="D81" s="53" t="s">
        <v>78</v>
      </c>
      <c r="E81" s="32">
        <f t="shared" si="6"/>
        <v>28491.814538466198</v>
      </c>
      <c r="F81">
        <f t="shared" si="7"/>
        <v>28492</v>
      </c>
      <c r="G81" s="16">
        <f t="shared" si="10"/>
        <v>-0.14556720000109635</v>
      </c>
      <c r="J81">
        <f t="shared" si="11"/>
        <v>-0.14556720000109635</v>
      </c>
      <c r="O81">
        <f t="shared" ca="1" si="8"/>
        <v>-0.12574100988356002</v>
      </c>
      <c r="Q81" s="2">
        <f t="shared" si="9"/>
        <v>35779.041899999997</v>
      </c>
    </row>
    <row r="82" spans="1:21" x14ac:dyDescent="0.2">
      <c r="A82" s="53" t="s">
        <v>209</v>
      </c>
      <c r="B82" s="54" t="s">
        <v>35</v>
      </c>
      <c r="C82" s="53">
        <v>51055.771399999998</v>
      </c>
      <c r="D82" s="53" t="s">
        <v>78</v>
      </c>
      <c r="E82" s="32">
        <f t="shared" si="6"/>
        <v>28820.814746902626</v>
      </c>
      <c r="F82">
        <f t="shared" si="7"/>
        <v>28821</v>
      </c>
      <c r="G82" s="16">
        <f t="shared" si="10"/>
        <v>-0.14540360000682995</v>
      </c>
      <c r="J82">
        <f t="shared" si="11"/>
        <v>-0.14540360000682995</v>
      </c>
      <c r="O82">
        <f t="shared" ca="1" si="8"/>
        <v>-0.1286102674498574</v>
      </c>
      <c r="Q82" s="2">
        <f t="shared" si="9"/>
        <v>36037.271399999998</v>
      </c>
    </row>
    <row r="83" spans="1:21" x14ac:dyDescent="0.2">
      <c r="A83" s="53" t="s">
        <v>209</v>
      </c>
      <c r="B83" s="54" t="s">
        <v>35</v>
      </c>
      <c r="C83" s="53">
        <v>51468.620199999998</v>
      </c>
      <c r="D83" s="53" t="s">
        <v>78</v>
      </c>
      <c r="E83" s="32">
        <f t="shared" si="6"/>
        <v>29346.809419287958</v>
      </c>
      <c r="F83">
        <f t="shared" si="7"/>
        <v>29347</v>
      </c>
      <c r="G83" s="16">
        <f t="shared" si="10"/>
        <v>-0.14958520000072895</v>
      </c>
      <c r="J83">
        <f t="shared" si="11"/>
        <v>-0.14958520000072895</v>
      </c>
      <c r="O83">
        <f t="shared" ca="1" si="8"/>
        <v>-0.13319759109688603</v>
      </c>
      <c r="Q83" s="2">
        <f t="shared" si="9"/>
        <v>36450.120199999998</v>
      </c>
    </row>
    <row r="84" spans="1:21" x14ac:dyDescent="0.2">
      <c r="A84" s="34" t="s">
        <v>40</v>
      </c>
      <c r="B84" s="33" t="s">
        <v>41</v>
      </c>
      <c r="C84" s="34">
        <v>51773.544000000002</v>
      </c>
      <c r="D84" s="34">
        <v>2E-3</v>
      </c>
      <c r="E84">
        <f t="shared" si="6"/>
        <v>29735.301027555906</v>
      </c>
      <c r="F84">
        <f t="shared" si="7"/>
        <v>29735.5</v>
      </c>
      <c r="G84" s="16">
        <f t="shared" si="10"/>
        <v>-0.15617180000117514</v>
      </c>
      <c r="J84">
        <f t="shared" si="11"/>
        <v>-0.15617180000117514</v>
      </c>
      <c r="O84">
        <f t="shared" ca="1" si="8"/>
        <v>-0.13658575694644995</v>
      </c>
      <c r="Q84" s="2">
        <f t="shared" si="9"/>
        <v>36755.044000000002</v>
      </c>
    </row>
    <row r="85" spans="1:21" x14ac:dyDescent="0.2">
      <c r="A85" s="35" t="s">
        <v>56</v>
      </c>
      <c r="B85" s="36" t="s">
        <v>35</v>
      </c>
      <c r="C85" s="35">
        <v>51815.55573</v>
      </c>
      <c r="D85" s="35">
        <v>1.1999999999999999E-3</v>
      </c>
      <c r="E85">
        <f t="shared" ref="E85:E116" si="12">+(C85-C$7)/C$8</f>
        <v>29788.826546238994</v>
      </c>
      <c r="F85">
        <f t="shared" ref="F85:F116" si="13">ROUND(2*E85,0)/2</f>
        <v>29789</v>
      </c>
      <c r="O85">
        <f t="shared" ref="O85:O116" ca="1" si="14">+C$11+C$12*F85</f>
        <v>-0.1370523383440089</v>
      </c>
      <c r="Q85" s="2">
        <f t="shared" ref="Q85:Q116" si="15">+C85-15018.5</f>
        <v>36797.05573</v>
      </c>
      <c r="U85" s="16">
        <f>+C85-(C$7+F85*C$8)</f>
        <v>-0.13614239999878919</v>
      </c>
    </row>
    <row r="86" spans="1:21" x14ac:dyDescent="0.2">
      <c r="A86" s="35" t="s">
        <v>56</v>
      </c>
      <c r="B86" s="36" t="s">
        <v>35</v>
      </c>
      <c r="C86" s="35">
        <v>51838.297019999998</v>
      </c>
      <c r="D86" s="35">
        <v>2.5000000000000001E-3</v>
      </c>
      <c r="E86">
        <f t="shared" si="12"/>
        <v>29817.800343384992</v>
      </c>
      <c r="F86">
        <f t="shared" si="13"/>
        <v>29818</v>
      </c>
      <c r="G86" s="16">
        <f t="shared" ref="G86:G96" si="16">+C86-(C$7+F86*C$8)</f>
        <v>-0.1567088000010699</v>
      </c>
      <c r="K86">
        <f>+G86</f>
        <v>-0.1567088000010699</v>
      </c>
      <c r="O86">
        <f t="shared" ca="1" si="14"/>
        <v>-0.13730525162492876</v>
      </c>
      <c r="Q86" s="2">
        <f t="shared" si="15"/>
        <v>36819.797019999998</v>
      </c>
    </row>
    <row r="87" spans="1:21" x14ac:dyDescent="0.2">
      <c r="A87" s="53" t="s">
        <v>209</v>
      </c>
      <c r="B87" s="54" t="s">
        <v>35</v>
      </c>
      <c r="C87" s="53">
        <v>51873.622100000001</v>
      </c>
      <c r="D87" s="53" t="s">
        <v>78</v>
      </c>
      <c r="E87" s="32">
        <f t="shared" si="12"/>
        <v>29862.806660180846</v>
      </c>
      <c r="F87">
        <f t="shared" si="13"/>
        <v>29863</v>
      </c>
      <c r="G87" s="16">
        <f t="shared" si="16"/>
        <v>-0.15175080000335583</v>
      </c>
      <c r="K87">
        <f>+G87</f>
        <v>-0.15175080000335583</v>
      </c>
      <c r="O87">
        <f t="shared" ca="1" si="14"/>
        <v>-0.13769770326773537</v>
      </c>
      <c r="Q87" s="2">
        <f t="shared" si="15"/>
        <v>36855.122100000001</v>
      </c>
    </row>
    <row r="88" spans="1:21" x14ac:dyDescent="0.2">
      <c r="A88" s="35" t="s">
        <v>56</v>
      </c>
      <c r="B88" s="36" t="s">
        <v>35</v>
      </c>
      <c r="C88" s="35">
        <v>51878.332829999999</v>
      </c>
      <c r="D88" s="35">
        <v>2.7000000000000001E-3</v>
      </c>
      <c r="E88">
        <f t="shared" si="12"/>
        <v>29868.808418895042</v>
      </c>
      <c r="F88">
        <f t="shared" si="13"/>
        <v>29869</v>
      </c>
      <c r="G88" s="16">
        <f t="shared" si="16"/>
        <v>-0.15037040000606794</v>
      </c>
      <c r="K88">
        <f>+G88</f>
        <v>-0.15037040000606794</v>
      </c>
      <c r="O88">
        <f t="shared" ca="1" si="14"/>
        <v>-0.13775003015344292</v>
      </c>
      <c r="Q88" s="2">
        <f t="shared" si="15"/>
        <v>36859.832829999999</v>
      </c>
    </row>
    <row r="89" spans="1:21" x14ac:dyDescent="0.2">
      <c r="A89" s="15" t="s">
        <v>50</v>
      </c>
      <c r="B89" s="37" t="s">
        <v>35</v>
      </c>
      <c r="C89" s="34">
        <v>52180.512799999997</v>
      </c>
      <c r="D89" s="34">
        <v>1.2999999999999999E-3</v>
      </c>
      <c r="E89">
        <f t="shared" si="12"/>
        <v>30253.804219589045</v>
      </c>
      <c r="F89">
        <f t="shared" si="13"/>
        <v>30254</v>
      </c>
      <c r="G89" s="16">
        <f t="shared" si="16"/>
        <v>-0.15366640000138432</v>
      </c>
      <c r="J89">
        <f>+G89</f>
        <v>-0.15366640000138432</v>
      </c>
      <c r="O89">
        <f t="shared" ca="1" si="14"/>
        <v>-0.14110767198634414</v>
      </c>
      <c r="Q89" s="2">
        <f t="shared" si="15"/>
        <v>37162.012799999997</v>
      </c>
    </row>
    <row r="90" spans="1:21" x14ac:dyDescent="0.2">
      <c r="A90" s="53" t="s">
        <v>209</v>
      </c>
      <c r="B90" s="54" t="s">
        <v>35</v>
      </c>
      <c r="C90" s="53">
        <v>52230.745300000002</v>
      </c>
      <c r="D90" s="53" t="s">
        <v>57</v>
      </c>
      <c r="E90" s="32">
        <f t="shared" si="12"/>
        <v>30317.803503056984</v>
      </c>
      <c r="F90">
        <f t="shared" si="13"/>
        <v>30318</v>
      </c>
      <c r="G90" s="16">
        <f t="shared" si="16"/>
        <v>-0.15422879999823635</v>
      </c>
      <c r="K90">
        <f t="shared" ref="K90:K96" si="17">+G90</f>
        <v>-0.15422879999823635</v>
      </c>
      <c r="O90">
        <f t="shared" ca="1" si="14"/>
        <v>-0.14166582543389131</v>
      </c>
      <c r="Q90" s="2">
        <f t="shared" si="15"/>
        <v>37212.245300000002</v>
      </c>
    </row>
    <row r="91" spans="1:21" x14ac:dyDescent="0.2">
      <c r="A91" s="35" t="s">
        <v>56</v>
      </c>
      <c r="B91" s="36" t="s">
        <v>35</v>
      </c>
      <c r="C91" s="35">
        <v>52855.51339</v>
      </c>
      <c r="D91" s="35" t="s">
        <v>57</v>
      </c>
      <c r="E91">
        <f t="shared" si="12"/>
        <v>31113.796338245942</v>
      </c>
      <c r="F91">
        <f t="shared" si="13"/>
        <v>31114</v>
      </c>
      <c r="G91" s="16">
        <f t="shared" si="16"/>
        <v>-0.15985240000009071</v>
      </c>
      <c r="K91">
        <f t="shared" si="17"/>
        <v>-0.15985240000009071</v>
      </c>
      <c r="O91">
        <f t="shared" ca="1" si="14"/>
        <v>-0.14860785893775977</v>
      </c>
      <c r="Q91" s="2">
        <f t="shared" si="15"/>
        <v>37837.01339</v>
      </c>
    </row>
    <row r="92" spans="1:21" x14ac:dyDescent="0.2">
      <c r="A92" s="38" t="s">
        <v>39</v>
      </c>
      <c r="B92" s="33"/>
      <c r="C92" s="34">
        <v>52890.834504472798</v>
      </c>
      <c r="D92" s="34">
        <v>4.0000000000000002E-4</v>
      </c>
      <c r="E92">
        <f t="shared" si="12"/>
        <v>31158.79760271711</v>
      </c>
      <c r="F92">
        <f t="shared" si="13"/>
        <v>31159</v>
      </c>
      <c r="G92" s="16">
        <f t="shared" si="16"/>
        <v>-0.15885992719995556</v>
      </c>
      <c r="K92">
        <f t="shared" si="17"/>
        <v>-0.15885992719995556</v>
      </c>
      <c r="O92">
        <f t="shared" ca="1" si="14"/>
        <v>-0.14900031058056637</v>
      </c>
      <c r="Q92" s="2">
        <f t="shared" si="15"/>
        <v>37872.334504472798</v>
      </c>
    </row>
    <row r="93" spans="1:21" x14ac:dyDescent="0.2">
      <c r="A93" s="53" t="s">
        <v>323</v>
      </c>
      <c r="B93" s="54" t="s">
        <v>35</v>
      </c>
      <c r="C93" s="53">
        <v>52957.548799999997</v>
      </c>
      <c r="D93" s="53" t="s">
        <v>57</v>
      </c>
      <c r="E93" s="32">
        <f t="shared" si="12"/>
        <v>31243.795703763419</v>
      </c>
      <c r="F93">
        <f t="shared" si="13"/>
        <v>31244</v>
      </c>
      <c r="G93" s="16">
        <f t="shared" si="16"/>
        <v>-0.16035040000133449</v>
      </c>
      <c r="K93">
        <f t="shared" si="17"/>
        <v>-0.16035040000133449</v>
      </c>
      <c r="O93">
        <f t="shared" ca="1" si="14"/>
        <v>-0.14974160812809004</v>
      </c>
      <c r="Q93" s="2">
        <f t="shared" si="15"/>
        <v>37939.048799999997</v>
      </c>
    </row>
    <row r="94" spans="1:21" x14ac:dyDescent="0.2">
      <c r="A94" s="15" t="s">
        <v>42</v>
      </c>
      <c r="B94" s="33" t="s">
        <v>35</v>
      </c>
      <c r="C94" s="34">
        <v>52991.300999999999</v>
      </c>
      <c r="D94" s="34">
        <v>2E-3</v>
      </c>
      <c r="E94" s="32">
        <f t="shared" si="12"/>
        <v>31286.798075046285</v>
      </c>
      <c r="F94">
        <f t="shared" si="13"/>
        <v>31287</v>
      </c>
      <c r="G94" s="16">
        <f t="shared" si="16"/>
        <v>-0.15848920000280486</v>
      </c>
      <c r="K94">
        <f t="shared" si="17"/>
        <v>-0.15848920000280486</v>
      </c>
      <c r="O94">
        <f t="shared" ca="1" si="14"/>
        <v>-0.15011661747566077</v>
      </c>
      <c r="Q94" s="2">
        <f t="shared" si="15"/>
        <v>37972.800999999999</v>
      </c>
    </row>
    <row r="95" spans="1:21" x14ac:dyDescent="0.2">
      <c r="A95" s="53" t="s">
        <v>323</v>
      </c>
      <c r="B95" s="54" t="s">
        <v>35</v>
      </c>
      <c r="C95" s="53">
        <v>53201.648099999999</v>
      </c>
      <c r="D95" s="53" t="s">
        <v>78</v>
      </c>
      <c r="E95" s="32">
        <f t="shared" si="12"/>
        <v>31554.793171439211</v>
      </c>
      <c r="F95">
        <f t="shared" si="13"/>
        <v>31555</v>
      </c>
      <c r="G95" s="16">
        <f t="shared" si="16"/>
        <v>-0.16233800000190968</v>
      </c>
      <c r="K95">
        <f t="shared" si="17"/>
        <v>-0.16233800000190968</v>
      </c>
      <c r="O95">
        <f t="shared" ca="1" si="14"/>
        <v>-0.15245388503726473</v>
      </c>
      <c r="Q95" s="2">
        <f t="shared" si="15"/>
        <v>38183.148099999999</v>
      </c>
    </row>
    <row r="96" spans="1:21" x14ac:dyDescent="0.2">
      <c r="A96" s="53" t="s">
        <v>323</v>
      </c>
      <c r="B96" s="54" t="s">
        <v>35</v>
      </c>
      <c r="C96" s="53">
        <v>53256.591500000002</v>
      </c>
      <c r="D96" s="53" t="s">
        <v>78</v>
      </c>
      <c r="E96" s="32">
        <f t="shared" si="12"/>
        <v>31624.794430211765</v>
      </c>
      <c r="F96">
        <f t="shared" si="13"/>
        <v>31625</v>
      </c>
      <c r="G96" s="16">
        <f t="shared" si="16"/>
        <v>-0.1613500000021304</v>
      </c>
      <c r="K96">
        <f t="shared" si="17"/>
        <v>-0.1613500000021304</v>
      </c>
      <c r="O96">
        <f t="shared" ca="1" si="14"/>
        <v>-0.15306436537051951</v>
      </c>
      <c r="Q96" s="2">
        <f t="shared" si="15"/>
        <v>38238.091500000002</v>
      </c>
    </row>
    <row r="97" spans="1:21" x14ac:dyDescent="0.2">
      <c r="A97" s="15" t="s">
        <v>44</v>
      </c>
      <c r="B97" s="33" t="s">
        <v>41</v>
      </c>
      <c r="C97" s="34">
        <v>53656.498399999997</v>
      </c>
      <c r="D97" s="34">
        <v>2.8E-3</v>
      </c>
      <c r="E97" s="32">
        <f t="shared" si="12"/>
        <v>32134.300328860692</v>
      </c>
      <c r="F97">
        <f t="shared" si="13"/>
        <v>32134.5</v>
      </c>
      <c r="O97">
        <f t="shared" ca="1" si="14"/>
        <v>-0.15750779008185237</v>
      </c>
      <c r="Q97" s="2">
        <f t="shared" si="15"/>
        <v>38637.998399999997</v>
      </c>
      <c r="U97" s="14">
        <v>-0.15672020000056364</v>
      </c>
    </row>
    <row r="98" spans="1:21" x14ac:dyDescent="0.2">
      <c r="A98" s="15" t="s">
        <v>63</v>
      </c>
      <c r="B98" s="33" t="s">
        <v>35</v>
      </c>
      <c r="C98" s="34">
        <v>54004.587500000001</v>
      </c>
      <c r="D98" s="34">
        <v>4.0000000000000002E-4</v>
      </c>
      <c r="E98" s="32">
        <f t="shared" si="12"/>
        <v>32577.787174687561</v>
      </c>
      <c r="F98">
        <f t="shared" si="13"/>
        <v>32578</v>
      </c>
      <c r="G98" s="16">
        <f>+C98-(C$7+F98*C$8)</f>
        <v>-0.16704480000043986</v>
      </c>
      <c r="K98">
        <f>+G98</f>
        <v>-0.16704480000043986</v>
      </c>
      <c r="O98">
        <f t="shared" ca="1" si="14"/>
        <v>-0.16137561905040218</v>
      </c>
      <c r="Q98" s="2">
        <f t="shared" si="15"/>
        <v>38986.087500000001</v>
      </c>
    </row>
    <row r="99" spans="1:21" x14ac:dyDescent="0.2">
      <c r="A99" s="53" t="s">
        <v>323</v>
      </c>
      <c r="B99" s="54" t="s">
        <v>35</v>
      </c>
      <c r="C99" s="53">
        <v>54015.574399999998</v>
      </c>
      <c r="D99" s="53" t="s">
        <v>78</v>
      </c>
      <c r="E99" s="32">
        <f t="shared" si="12"/>
        <v>32591.78515861298</v>
      </c>
      <c r="F99">
        <f t="shared" si="13"/>
        <v>32592</v>
      </c>
      <c r="G99" s="16">
        <f>+C99-(C$7+F99*C$8)</f>
        <v>-0.16862720000790432</v>
      </c>
      <c r="K99">
        <f>+G99</f>
        <v>-0.16862720000790432</v>
      </c>
      <c r="O99">
        <f t="shared" ca="1" si="14"/>
        <v>-0.1614977151170531</v>
      </c>
      <c r="Q99" s="2">
        <f t="shared" si="15"/>
        <v>38997.074399999998</v>
      </c>
    </row>
    <row r="100" spans="1:21" x14ac:dyDescent="0.2">
      <c r="A100" s="15" t="s">
        <v>50</v>
      </c>
      <c r="B100" s="33" t="s">
        <v>41</v>
      </c>
      <c r="C100" s="34">
        <v>54017.546699999999</v>
      </c>
      <c r="D100" s="34">
        <v>1.8E-3</v>
      </c>
      <c r="E100" s="32">
        <f t="shared" si="12"/>
        <v>32594.297989684179</v>
      </c>
      <c r="F100">
        <f t="shared" si="13"/>
        <v>32594.5</v>
      </c>
      <c r="O100">
        <f t="shared" ca="1" si="14"/>
        <v>-0.1615195179860979</v>
      </c>
      <c r="Q100" s="2">
        <f t="shared" si="15"/>
        <v>38999.046699999999</v>
      </c>
      <c r="U100" s="14">
        <v>-0.15855620000365889</v>
      </c>
    </row>
    <row r="101" spans="1:21" x14ac:dyDescent="0.2">
      <c r="A101" s="34" t="s">
        <v>51</v>
      </c>
      <c r="B101" s="37"/>
      <c r="C101" s="34">
        <v>54019.5003</v>
      </c>
      <c r="D101" s="34">
        <v>4.0000000000000002E-4</v>
      </c>
      <c r="E101" s="32">
        <f t="shared" si="12"/>
        <v>32596.786995809354</v>
      </c>
      <c r="F101">
        <f t="shared" si="13"/>
        <v>32597</v>
      </c>
      <c r="G101" s="16">
        <f t="shared" ref="G101:G109" si="18">+C101-(C$7+F101*C$8)</f>
        <v>-0.16718519999994896</v>
      </c>
      <c r="J101">
        <f>+G101</f>
        <v>-0.16718519999994896</v>
      </c>
      <c r="O101">
        <f t="shared" ca="1" si="14"/>
        <v>-0.16154132085514275</v>
      </c>
      <c r="Q101" s="2">
        <f t="shared" si="15"/>
        <v>39001.0003</v>
      </c>
    </row>
    <row r="102" spans="1:21" x14ac:dyDescent="0.2">
      <c r="A102" s="53" t="s">
        <v>323</v>
      </c>
      <c r="B102" s="54" t="s">
        <v>35</v>
      </c>
      <c r="C102" s="53">
        <v>54310.6898</v>
      </c>
      <c r="D102" s="53" t="s">
        <v>78</v>
      </c>
      <c r="E102" s="32">
        <f t="shared" si="12"/>
        <v>32967.780264179157</v>
      </c>
      <c r="F102">
        <f t="shared" si="13"/>
        <v>32968</v>
      </c>
      <c r="G102" s="16">
        <f t="shared" si="18"/>
        <v>-0.17246880000311648</v>
      </c>
      <c r="K102">
        <f t="shared" ref="K102:K109" si="19">+G102</f>
        <v>-0.17246880000311648</v>
      </c>
      <c r="O102">
        <f t="shared" ca="1" si="14"/>
        <v>-0.16477686662139299</v>
      </c>
      <c r="Q102" s="2">
        <f t="shared" si="15"/>
        <v>39292.1898</v>
      </c>
    </row>
    <row r="103" spans="1:21" x14ac:dyDescent="0.2">
      <c r="A103" s="15" t="s">
        <v>58</v>
      </c>
      <c r="B103" s="33" t="s">
        <v>35</v>
      </c>
      <c r="C103" s="34">
        <v>54401.735500000003</v>
      </c>
      <c r="D103" s="34">
        <v>5.0000000000000001E-4</v>
      </c>
      <c r="E103" s="32">
        <f t="shared" si="12"/>
        <v>33083.778065659004</v>
      </c>
      <c r="F103">
        <f t="shared" si="13"/>
        <v>33084</v>
      </c>
      <c r="G103" s="16">
        <f t="shared" si="18"/>
        <v>-0.17419440000230679</v>
      </c>
      <c r="K103">
        <f t="shared" si="19"/>
        <v>-0.17419440000230679</v>
      </c>
      <c r="O103">
        <f t="shared" ca="1" si="14"/>
        <v>-0.16578851974507228</v>
      </c>
      <c r="Q103" s="2">
        <f t="shared" si="15"/>
        <v>39383.235500000003</v>
      </c>
    </row>
    <row r="104" spans="1:21" x14ac:dyDescent="0.2">
      <c r="A104" s="15" t="s">
        <v>58</v>
      </c>
      <c r="B104" s="33" t="s">
        <v>35</v>
      </c>
      <c r="C104" s="34">
        <v>54449.614999999998</v>
      </c>
      <c r="D104" s="34">
        <v>5.9999999999999995E-4</v>
      </c>
      <c r="E104" s="32">
        <f t="shared" si="12"/>
        <v>33144.779482924772</v>
      </c>
      <c r="F104">
        <f t="shared" si="13"/>
        <v>33145</v>
      </c>
      <c r="G104" s="16">
        <f t="shared" si="18"/>
        <v>-0.17308200000115903</v>
      </c>
      <c r="K104">
        <f t="shared" si="19"/>
        <v>-0.17308200000115903</v>
      </c>
      <c r="O104">
        <f t="shared" ca="1" si="14"/>
        <v>-0.16632050974976573</v>
      </c>
      <c r="Q104" s="2">
        <f t="shared" si="15"/>
        <v>39431.114999999998</v>
      </c>
    </row>
    <row r="105" spans="1:21" x14ac:dyDescent="0.2">
      <c r="A105" s="15" t="s">
        <v>61</v>
      </c>
      <c r="B105" s="33" t="s">
        <v>35</v>
      </c>
      <c r="C105" s="34">
        <v>54653.6849</v>
      </c>
      <c r="D105" s="34">
        <v>5.9999999999999995E-4</v>
      </c>
      <c r="E105" s="32">
        <f t="shared" si="12"/>
        <v>33404.777041823356</v>
      </c>
      <c r="F105">
        <f t="shared" si="13"/>
        <v>33405</v>
      </c>
      <c r="G105" s="16">
        <f t="shared" si="18"/>
        <v>-0.17499800000223331</v>
      </c>
      <c r="K105">
        <f t="shared" si="19"/>
        <v>-0.17499800000223331</v>
      </c>
      <c r="O105">
        <f t="shared" ca="1" si="14"/>
        <v>-0.16858800813042626</v>
      </c>
      <c r="Q105" s="2">
        <f t="shared" si="15"/>
        <v>39635.1849</v>
      </c>
    </row>
    <row r="106" spans="1:21" x14ac:dyDescent="0.2">
      <c r="A106" s="38" t="s">
        <v>53</v>
      </c>
      <c r="B106" s="33"/>
      <c r="C106" s="34">
        <v>54726.680800000002</v>
      </c>
      <c r="D106" s="34">
        <v>5.0000000000000001E-4</v>
      </c>
      <c r="E106" s="32">
        <f t="shared" si="12"/>
        <v>33497.778291932285</v>
      </c>
      <c r="F106">
        <f t="shared" si="13"/>
        <v>33498</v>
      </c>
      <c r="G106" s="16">
        <f t="shared" si="18"/>
        <v>-0.17401679999602493</v>
      </c>
      <c r="K106">
        <f t="shared" si="19"/>
        <v>-0.17401679999602493</v>
      </c>
      <c r="O106">
        <f t="shared" ca="1" si="14"/>
        <v>-0.1693990748588933</v>
      </c>
      <c r="Q106" s="2">
        <f t="shared" si="15"/>
        <v>39708.180800000002</v>
      </c>
    </row>
    <row r="107" spans="1:21" x14ac:dyDescent="0.2">
      <c r="A107" s="39" t="s">
        <v>54</v>
      </c>
      <c r="B107" s="33" t="s">
        <v>35</v>
      </c>
      <c r="C107" s="34">
        <v>54777.697800000002</v>
      </c>
      <c r="D107" s="34">
        <v>2.0000000000000001E-4</v>
      </c>
      <c r="E107" s="32">
        <f t="shared" si="12"/>
        <v>33562.777076477825</v>
      </c>
      <c r="F107">
        <f t="shared" si="13"/>
        <v>33563</v>
      </c>
      <c r="G107" s="16">
        <f t="shared" si="18"/>
        <v>-0.17497079999884591</v>
      </c>
      <c r="K107">
        <f t="shared" si="19"/>
        <v>-0.17497079999884591</v>
      </c>
      <c r="O107">
        <f t="shared" ca="1" si="14"/>
        <v>-0.16996594945405843</v>
      </c>
      <c r="Q107" s="2">
        <f t="shared" si="15"/>
        <v>39759.197800000002</v>
      </c>
    </row>
    <row r="108" spans="1:21" x14ac:dyDescent="0.2">
      <c r="A108" s="15" t="s">
        <v>59</v>
      </c>
      <c r="B108" s="33" t="s">
        <v>35</v>
      </c>
      <c r="C108" s="34">
        <v>55058.688199999997</v>
      </c>
      <c r="D108" s="34">
        <v>4.0000000000000002E-4</v>
      </c>
      <c r="E108" s="32">
        <f t="shared" si="12"/>
        <v>33920.776066402032</v>
      </c>
      <c r="F108">
        <f t="shared" si="13"/>
        <v>33921</v>
      </c>
      <c r="G108" s="16">
        <f t="shared" si="18"/>
        <v>-0.17576360000384739</v>
      </c>
      <c r="K108">
        <f t="shared" si="19"/>
        <v>-0.17576360000384739</v>
      </c>
      <c r="O108">
        <f t="shared" ca="1" si="14"/>
        <v>-0.17308812030127566</v>
      </c>
      <c r="Q108" s="2">
        <f t="shared" si="15"/>
        <v>40040.188199999997</v>
      </c>
    </row>
    <row r="109" spans="1:21" x14ac:dyDescent="0.2">
      <c r="A109" s="53" t="s">
        <v>397</v>
      </c>
      <c r="B109" s="54" t="s">
        <v>35</v>
      </c>
      <c r="C109" s="53">
        <v>55063.397100000002</v>
      </c>
      <c r="D109" s="53" t="s">
        <v>78</v>
      </c>
      <c r="E109" s="32">
        <f t="shared" si="12"/>
        <v>33926.775493584086</v>
      </c>
      <c r="F109">
        <f t="shared" si="13"/>
        <v>33927</v>
      </c>
      <c r="G109" s="16">
        <f t="shared" si="18"/>
        <v>-0.17621320000034757</v>
      </c>
      <c r="K109">
        <f t="shared" si="19"/>
        <v>-0.17621320000034757</v>
      </c>
      <c r="O109">
        <f t="shared" ca="1" si="14"/>
        <v>-0.17314044718698315</v>
      </c>
      <c r="Q109" s="2">
        <f t="shared" si="15"/>
        <v>40044.897100000002</v>
      </c>
    </row>
    <row r="110" spans="1:21" x14ac:dyDescent="0.2">
      <c r="A110" s="35" t="s">
        <v>55</v>
      </c>
      <c r="B110" s="36" t="s">
        <v>41</v>
      </c>
      <c r="C110" s="35">
        <v>55144.646000000001</v>
      </c>
      <c r="D110" s="35">
        <v>5.9999999999999995E-4</v>
      </c>
      <c r="E110" s="32">
        <f t="shared" si="12"/>
        <v>34030.291571473055</v>
      </c>
      <c r="F110">
        <f t="shared" si="13"/>
        <v>34030.5</v>
      </c>
      <c r="O110">
        <f t="shared" ca="1" si="14"/>
        <v>-0.17404308596543841</v>
      </c>
      <c r="Q110" s="2">
        <f t="shared" si="15"/>
        <v>40126.146000000001</v>
      </c>
      <c r="U110" s="16">
        <f>+C110-(C$7+F110*C$8)</f>
        <v>-0.16359380000358215</v>
      </c>
    </row>
    <row r="111" spans="1:21" x14ac:dyDescent="0.2">
      <c r="A111" s="15" t="s">
        <v>62</v>
      </c>
      <c r="B111" s="33" t="s">
        <v>35</v>
      </c>
      <c r="C111" s="34">
        <v>55153.659</v>
      </c>
      <c r="D111" s="34">
        <v>4.0000000000000002E-4</v>
      </c>
      <c r="E111" s="32">
        <f t="shared" si="12"/>
        <v>34041.774685829223</v>
      </c>
      <c r="F111">
        <f t="shared" si="13"/>
        <v>34042</v>
      </c>
      <c r="G111" s="16">
        <f>+C111-(C$7+F111*C$8)</f>
        <v>-0.17684719999670051</v>
      </c>
      <c r="K111">
        <f>+G111</f>
        <v>-0.17684719999670051</v>
      </c>
      <c r="O111">
        <f t="shared" ca="1" si="14"/>
        <v>-0.17414337916304459</v>
      </c>
      <c r="Q111" s="2">
        <f t="shared" si="15"/>
        <v>40135.159</v>
      </c>
    </row>
    <row r="112" spans="1:21" x14ac:dyDescent="0.2">
      <c r="A112" s="15" t="s">
        <v>60</v>
      </c>
      <c r="B112" s="33" t="s">
        <v>35</v>
      </c>
      <c r="C112" s="34">
        <v>55437.788</v>
      </c>
      <c r="D112" s="34">
        <v>2.0000000000000001E-4</v>
      </c>
      <c r="E112" s="32">
        <f t="shared" si="12"/>
        <v>34403.772444500617</v>
      </c>
      <c r="F112">
        <f t="shared" si="13"/>
        <v>34404</v>
      </c>
      <c r="G112" s="16">
        <f>+C112-(C$7+F112*C$8)</f>
        <v>-0.17860640000435524</v>
      </c>
      <c r="K112">
        <f>+G112</f>
        <v>-0.17860640000435524</v>
      </c>
      <c r="O112">
        <f t="shared" ca="1" si="14"/>
        <v>-0.1773004346007335</v>
      </c>
      <c r="Q112" s="2">
        <f t="shared" si="15"/>
        <v>40419.288</v>
      </c>
    </row>
    <row r="113" spans="1:21" x14ac:dyDescent="0.2">
      <c r="A113" s="58" t="s">
        <v>60</v>
      </c>
      <c r="B113" s="59" t="s">
        <v>35</v>
      </c>
      <c r="C113" s="60">
        <v>55445.6368</v>
      </c>
      <c r="D113" s="60">
        <v>2.0000000000000001E-4</v>
      </c>
      <c r="E113" s="32">
        <f t="shared" si="12"/>
        <v>34413.772296709503</v>
      </c>
      <c r="F113">
        <f t="shared" si="13"/>
        <v>34414</v>
      </c>
      <c r="G113" s="16">
        <f>+C113-(C$7+F113*C$8)</f>
        <v>-0.17872239999996964</v>
      </c>
      <c r="K113">
        <f>+G113</f>
        <v>-0.17872239999996964</v>
      </c>
      <c r="O113">
        <f t="shared" ca="1" si="14"/>
        <v>-0.17738764607691274</v>
      </c>
      <c r="Q113" s="2">
        <f t="shared" si="15"/>
        <v>40427.1368</v>
      </c>
    </row>
    <row r="114" spans="1:21" x14ac:dyDescent="0.2">
      <c r="A114" s="58" t="s">
        <v>68</v>
      </c>
      <c r="B114" s="58"/>
      <c r="C114" s="60">
        <v>55460.549899999998</v>
      </c>
      <c r="D114" s="60">
        <v>2.5999999999999999E-3</v>
      </c>
      <c r="E114" s="32">
        <f t="shared" si="12"/>
        <v>34432.772500049687</v>
      </c>
      <c r="F114">
        <f t="shared" si="13"/>
        <v>34433</v>
      </c>
      <c r="G114" s="16">
        <f>+C114-(C$7+F114*C$8)</f>
        <v>-0.17856280000705738</v>
      </c>
      <c r="J114">
        <f>+G114</f>
        <v>-0.17856280000705738</v>
      </c>
      <c r="O114">
        <f t="shared" ca="1" si="14"/>
        <v>-0.17755334788165331</v>
      </c>
      <c r="Q114" s="2">
        <f t="shared" si="15"/>
        <v>40442.049899999998</v>
      </c>
    </row>
    <row r="115" spans="1:21" x14ac:dyDescent="0.2">
      <c r="A115" s="60" t="s">
        <v>427</v>
      </c>
      <c r="B115" s="59" t="s">
        <v>41</v>
      </c>
      <c r="C115" s="60">
        <v>55787.464699999997</v>
      </c>
      <c r="D115" s="60" t="s">
        <v>78</v>
      </c>
      <c r="E115" s="32">
        <f t="shared" si="12"/>
        <v>34849.281990022566</v>
      </c>
      <c r="F115">
        <f t="shared" si="13"/>
        <v>34849.5</v>
      </c>
      <c r="O115">
        <f t="shared" ca="1" si="14"/>
        <v>-0.18118570586451913</v>
      </c>
      <c r="Q115" s="2">
        <f t="shared" si="15"/>
        <v>40768.964699999997</v>
      </c>
      <c r="U115" s="16">
        <f>+C115-(C$7+F115*C$8)</f>
        <v>-0.17111420000583166</v>
      </c>
    </row>
    <row r="116" spans="1:21" x14ac:dyDescent="0.2">
      <c r="A116" s="58" t="s">
        <v>65</v>
      </c>
      <c r="B116" s="59" t="s">
        <v>35</v>
      </c>
      <c r="C116" s="60">
        <v>56185.783100000001</v>
      </c>
      <c r="D116" s="60">
        <v>5.9999999999999995E-4</v>
      </c>
      <c r="E116" s="32">
        <f t="shared" si="12"/>
        <v>35356.764042321258</v>
      </c>
      <c r="F116">
        <f t="shared" si="13"/>
        <v>35357</v>
      </c>
      <c r="G116" s="16">
        <f t="shared" ref="G116:G137" si="20">+C116-(C$7+F116*C$8)</f>
        <v>-0.18520120000175666</v>
      </c>
      <c r="K116">
        <f>+G116</f>
        <v>-0.18520120000175666</v>
      </c>
      <c r="O116">
        <f t="shared" ca="1" si="14"/>
        <v>-0.18561168828061617</v>
      </c>
      <c r="Q116" s="2">
        <f t="shared" si="15"/>
        <v>41167.283100000001</v>
      </c>
    </row>
    <row r="117" spans="1:21" x14ac:dyDescent="0.2">
      <c r="A117" s="58" t="s">
        <v>63</v>
      </c>
      <c r="B117" s="59" t="s">
        <v>35</v>
      </c>
      <c r="C117" s="60">
        <v>56536.623500000002</v>
      </c>
      <c r="D117" s="60">
        <v>4.0000000000000002E-4</v>
      </c>
      <c r="E117" s="32">
        <f t="shared" ref="E117:E137" si="21">+(C117-C$7)/C$8</f>
        <v>35803.756212959852</v>
      </c>
      <c r="F117">
        <f t="shared" ref="F117:F119" si="22">ROUND(2*E117,0)/2</f>
        <v>35804</v>
      </c>
      <c r="G117" s="16">
        <f t="shared" si="20"/>
        <v>-0.19134639999538194</v>
      </c>
      <c r="K117">
        <f>+G117</f>
        <v>-0.19134639999538194</v>
      </c>
      <c r="O117">
        <f t="shared" ref="O117:O137" ca="1" si="23">+C$11+C$12*F117</f>
        <v>-0.18951004126582868</v>
      </c>
      <c r="Q117" s="2">
        <f t="shared" ref="Q117:Q137" si="24">+C117-15018.5</f>
        <v>41518.123500000002</v>
      </c>
    </row>
    <row r="118" spans="1:21" x14ac:dyDescent="0.2">
      <c r="A118" s="58" t="s">
        <v>63</v>
      </c>
      <c r="B118" s="59" t="s">
        <v>35</v>
      </c>
      <c r="C118" s="60">
        <v>56558.601300000002</v>
      </c>
      <c r="D118" s="60">
        <v>6.9999999999999999E-4</v>
      </c>
      <c r="E118" s="32">
        <f t="shared" si="21"/>
        <v>35831.75727705584</v>
      </c>
      <c r="F118">
        <f t="shared" si="22"/>
        <v>35832</v>
      </c>
      <c r="G118" s="16">
        <f t="shared" si="20"/>
        <v>-0.19051120000221999</v>
      </c>
      <c r="K118">
        <f>+G118</f>
        <v>-0.19051120000221999</v>
      </c>
      <c r="O118">
        <f t="shared" ca="1" si="23"/>
        <v>-0.18975423339913058</v>
      </c>
      <c r="Q118" s="2">
        <f t="shared" si="24"/>
        <v>41540.101300000002</v>
      </c>
    </row>
    <row r="119" spans="1:21" x14ac:dyDescent="0.2">
      <c r="A119" s="61" t="s">
        <v>64</v>
      </c>
      <c r="B119" s="62" t="s">
        <v>35</v>
      </c>
      <c r="C119" s="60">
        <v>56640.224699999999</v>
      </c>
      <c r="D119" s="63">
        <v>1.1000000000000001E-3</v>
      </c>
      <c r="E119" s="32">
        <f t="shared" si="21"/>
        <v>35935.750490895807</v>
      </c>
      <c r="F119">
        <f t="shared" si="22"/>
        <v>35936</v>
      </c>
      <c r="G119" s="16">
        <f t="shared" si="20"/>
        <v>-0.19583760000386974</v>
      </c>
      <c r="J119">
        <f>+G119</f>
        <v>-0.19583760000386974</v>
      </c>
      <c r="O119">
        <f t="shared" ca="1" si="23"/>
        <v>-0.19066123275139482</v>
      </c>
      <c r="Q119" s="2">
        <f t="shared" si="24"/>
        <v>41621.724699999999</v>
      </c>
    </row>
    <row r="120" spans="1:21" x14ac:dyDescent="0.2">
      <c r="A120" s="73" t="s">
        <v>454</v>
      </c>
      <c r="B120" s="74" t="s">
        <v>35</v>
      </c>
      <c r="C120" s="11">
        <v>57320.723599999998</v>
      </c>
      <c r="D120" s="11">
        <v>1E-4</v>
      </c>
      <c r="E120" s="32">
        <f t="shared" si="21"/>
        <v>36802.747793453258</v>
      </c>
      <c r="F120" s="57">
        <f>ROUND(2*E120,0)/2+0.5</f>
        <v>36803</v>
      </c>
      <c r="G120" s="16">
        <f t="shared" si="20"/>
        <v>-0.19795480000902899</v>
      </c>
      <c r="K120">
        <f t="shared" ref="K120:K137" si="25">+G120</f>
        <v>-0.19795480000902899</v>
      </c>
      <c r="O120">
        <f t="shared" ca="1" si="23"/>
        <v>-0.19822246773613592</v>
      </c>
      <c r="Q120" s="2">
        <f t="shared" si="24"/>
        <v>42302.223599999998</v>
      </c>
    </row>
    <row r="121" spans="1:21" x14ac:dyDescent="0.2">
      <c r="A121" s="65" t="s">
        <v>1</v>
      </c>
      <c r="B121" s="66" t="s">
        <v>35</v>
      </c>
      <c r="C121" s="67">
        <v>57329.357900000003</v>
      </c>
      <c r="D121" s="67">
        <v>2.8E-3</v>
      </c>
      <c r="E121" s="32">
        <f t="shared" si="21"/>
        <v>36813.748420801043</v>
      </c>
      <c r="F121" s="57">
        <f>ROUND(2*E121,0)/2+0.5</f>
        <v>36814</v>
      </c>
      <c r="G121" s="16">
        <f t="shared" si="20"/>
        <v>-0.19746239999949466</v>
      </c>
      <c r="K121">
        <f t="shared" si="25"/>
        <v>-0.19746239999949466</v>
      </c>
      <c r="O121">
        <f t="shared" ca="1" si="23"/>
        <v>-0.19831840035993306</v>
      </c>
      <c r="Q121" s="2">
        <f t="shared" si="24"/>
        <v>42310.857900000003</v>
      </c>
    </row>
    <row r="122" spans="1:21" x14ac:dyDescent="0.2">
      <c r="A122" s="73" t="s">
        <v>455</v>
      </c>
      <c r="B122" s="74" t="s">
        <v>35</v>
      </c>
      <c r="C122" s="11">
        <v>57604.85</v>
      </c>
      <c r="D122" s="11">
        <v>2.0000000000000001E-4</v>
      </c>
      <c r="E122" s="32">
        <f t="shared" si="21"/>
        <v>37164.742239565305</v>
      </c>
      <c r="F122" s="57">
        <f>ROUND(2*E122,0)/2+0.5</f>
        <v>37165</v>
      </c>
      <c r="G122" s="16">
        <f t="shared" si="20"/>
        <v>-0.20231400000193389</v>
      </c>
      <c r="K122">
        <f t="shared" si="25"/>
        <v>-0.20231400000193389</v>
      </c>
      <c r="O122">
        <f t="shared" ca="1" si="23"/>
        <v>-0.20137952317382482</v>
      </c>
      <c r="Q122" s="2">
        <f t="shared" si="24"/>
        <v>42586.35</v>
      </c>
    </row>
    <row r="123" spans="1:21" x14ac:dyDescent="0.2">
      <c r="A123" s="68" t="s">
        <v>453</v>
      </c>
      <c r="B123" s="69" t="s">
        <v>35</v>
      </c>
      <c r="C123" s="70">
        <v>57668.436849999998</v>
      </c>
      <c r="D123" s="70">
        <v>4.0000000000000002E-4</v>
      </c>
      <c r="E123" s="32">
        <f t="shared" si="21"/>
        <v>37245.755783346387</v>
      </c>
      <c r="F123">
        <f>ROUND(2*E123,0)/2</f>
        <v>37246</v>
      </c>
      <c r="G123" s="16">
        <f t="shared" si="20"/>
        <v>-0.19168360000185203</v>
      </c>
      <c r="K123">
        <f t="shared" si="25"/>
        <v>-0.19168360000185203</v>
      </c>
      <c r="O123">
        <f t="shared" ca="1" si="23"/>
        <v>-0.20208593613087675</v>
      </c>
      <c r="Q123" s="2">
        <f t="shared" si="24"/>
        <v>42649.936849999998</v>
      </c>
    </row>
    <row r="124" spans="1:21" x14ac:dyDescent="0.2">
      <c r="A124" s="75" t="s">
        <v>456</v>
      </c>
      <c r="B124" s="76" t="s">
        <v>35</v>
      </c>
      <c r="C124" s="75">
        <v>58043.599300000002</v>
      </c>
      <c r="D124" s="75">
        <v>2.0000000000000001E-4</v>
      </c>
      <c r="E124" s="32">
        <f t="shared" si="21"/>
        <v>37723.73573624689</v>
      </c>
      <c r="F124" s="57">
        <f t="shared" ref="F124:F137" si="26">ROUND(2*E124,0)/2+0.5</f>
        <v>37724</v>
      </c>
      <c r="G124" s="16">
        <f t="shared" si="20"/>
        <v>-0.20741840000118827</v>
      </c>
      <c r="K124">
        <f t="shared" si="25"/>
        <v>-0.20741840000118827</v>
      </c>
      <c r="O124">
        <f t="shared" ca="1" si="23"/>
        <v>-0.20625464469224494</v>
      </c>
      <c r="Q124" s="2">
        <f t="shared" si="24"/>
        <v>43025.099300000002</v>
      </c>
    </row>
    <row r="125" spans="1:21" x14ac:dyDescent="0.2">
      <c r="A125" s="64" t="s">
        <v>452</v>
      </c>
      <c r="B125" s="59"/>
      <c r="C125" s="60">
        <v>58063.622600000002</v>
      </c>
      <c r="D125" s="60">
        <v>5.9999999999999995E-4</v>
      </c>
      <c r="E125" s="32">
        <f t="shared" si="21"/>
        <v>37749.246647562541</v>
      </c>
      <c r="F125" s="57">
        <f t="shared" si="26"/>
        <v>37749.5</v>
      </c>
      <c r="G125" s="16">
        <f t="shared" si="20"/>
        <v>-0.19885420000355225</v>
      </c>
      <c r="K125">
        <f t="shared" si="25"/>
        <v>-0.19885420000355225</v>
      </c>
      <c r="O125">
        <f t="shared" ca="1" si="23"/>
        <v>-0.20647703395650205</v>
      </c>
      <c r="Q125" s="2">
        <f t="shared" si="24"/>
        <v>43045.122600000002</v>
      </c>
    </row>
    <row r="126" spans="1:21" x14ac:dyDescent="0.2">
      <c r="A126" s="75" t="s">
        <v>456</v>
      </c>
      <c r="B126" s="76" t="s">
        <v>35</v>
      </c>
      <c r="C126" s="75">
        <v>58084.415200000003</v>
      </c>
      <c r="D126" s="75">
        <v>1E-4</v>
      </c>
      <c r="E126" s="32">
        <f t="shared" si="21"/>
        <v>37775.737694224277</v>
      </c>
      <c r="F126" s="57">
        <f t="shared" si="26"/>
        <v>37776</v>
      </c>
      <c r="G126" s="16">
        <f t="shared" si="20"/>
        <v>-0.20588159999897471</v>
      </c>
      <c r="K126">
        <f t="shared" si="25"/>
        <v>-0.20588159999897471</v>
      </c>
      <c r="O126">
        <f t="shared" ca="1" si="23"/>
        <v>-0.20670814436837706</v>
      </c>
      <c r="Q126" s="2">
        <f t="shared" si="24"/>
        <v>43065.915200000003</v>
      </c>
    </row>
    <row r="127" spans="1:21" x14ac:dyDescent="0.2">
      <c r="A127" s="71" t="s">
        <v>0</v>
      </c>
      <c r="B127" s="72" t="s">
        <v>35</v>
      </c>
      <c r="C127" s="71">
        <v>58375.603000000003</v>
      </c>
      <c r="D127" s="71">
        <v>2.9999999999999997E-4</v>
      </c>
      <c r="E127" s="32">
        <f t="shared" si="21"/>
        <v>38146.728796689888</v>
      </c>
      <c r="F127" s="57">
        <f t="shared" si="26"/>
        <v>38147</v>
      </c>
      <c r="G127" s="16">
        <f t="shared" si="20"/>
        <v>-0.2128651999955764</v>
      </c>
      <c r="K127">
        <f t="shared" si="25"/>
        <v>-0.2128651999955764</v>
      </c>
      <c r="O127">
        <f t="shared" ca="1" si="23"/>
        <v>-0.2099436901346273</v>
      </c>
      <c r="Q127" s="2">
        <f t="shared" si="24"/>
        <v>43357.103000000003</v>
      </c>
    </row>
    <row r="128" spans="1:21" x14ac:dyDescent="0.2">
      <c r="A128" s="71" t="s">
        <v>0</v>
      </c>
      <c r="B128" s="72" t="s">
        <v>35</v>
      </c>
      <c r="C128" s="71">
        <v>58394.4424</v>
      </c>
      <c r="D128" s="71">
        <v>1E-4</v>
      </c>
      <c r="E128" s="32">
        <f t="shared" si="21"/>
        <v>38170.731346850953</v>
      </c>
      <c r="F128" s="57">
        <f t="shared" si="26"/>
        <v>38171</v>
      </c>
      <c r="G128" s="16">
        <f t="shared" si="20"/>
        <v>-0.21086360000481363</v>
      </c>
      <c r="K128">
        <f t="shared" si="25"/>
        <v>-0.21086360000481363</v>
      </c>
      <c r="O128">
        <f t="shared" ca="1" si="23"/>
        <v>-0.21015299767745751</v>
      </c>
      <c r="Q128" s="2">
        <f t="shared" si="24"/>
        <v>43375.9424</v>
      </c>
    </row>
    <row r="129" spans="1:17" x14ac:dyDescent="0.2">
      <c r="A129" s="77" t="s">
        <v>457</v>
      </c>
      <c r="B129" s="78" t="s">
        <v>35</v>
      </c>
      <c r="C129" s="79">
        <v>58695.838600000003</v>
      </c>
      <c r="D129" s="79">
        <v>2.0000000000000001E-4</v>
      </c>
      <c r="E129" s="32">
        <f t="shared" si="21"/>
        <v>38554.728576532099</v>
      </c>
      <c r="F129" s="57">
        <f t="shared" si="26"/>
        <v>38555</v>
      </c>
      <c r="G129" s="16">
        <f t="shared" si="20"/>
        <v>-0.21303800000168849</v>
      </c>
      <c r="K129">
        <f t="shared" si="25"/>
        <v>-0.21303800000168849</v>
      </c>
      <c r="O129">
        <f t="shared" ca="1" si="23"/>
        <v>-0.21350191836274077</v>
      </c>
      <c r="Q129" s="2">
        <f t="shared" si="24"/>
        <v>43677.338600000003</v>
      </c>
    </row>
    <row r="130" spans="1:17" x14ac:dyDescent="0.2">
      <c r="A130" s="80" t="s">
        <v>458</v>
      </c>
      <c r="B130" s="81" t="s">
        <v>35</v>
      </c>
      <c r="C130" s="82">
        <v>58824.558199999999</v>
      </c>
      <c r="D130" s="82">
        <v>2.0000000000000001E-4</v>
      </c>
      <c r="E130" s="32">
        <f t="shared" si="21"/>
        <v>38718.725235433783</v>
      </c>
      <c r="F130" s="57">
        <f t="shared" si="26"/>
        <v>38719</v>
      </c>
      <c r="G130" s="16">
        <f t="shared" si="20"/>
        <v>-0.21566040000470821</v>
      </c>
      <c r="K130">
        <f t="shared" si="25"/>
        <v>-0.21566040000470821</v>
      </c>
      <c r="O130">
        <f t="shared" ca="1" si="23"/>
        <v>-0.21493218657208049</v>
      </c>
      <c r="Q130" s="2">
        <f t="shared" si="24"/>
        <v>43806.058199999999</v>
      </c>
    </row>
    <row r="131" spans="1:17" ht="12" customHeight="1" x14ac:dyDescent="0.2">
      <c r="A131" s="85" t="s">
        <v>461</v>
      </c>
      <c r="B131" s="86" t="s">
        <v>35</v>
      </c>
      <c r="C131" s="87">
        <v>58824.558199999999</v>
      </c>
      <c r="D131" s="88">
        <v>2.0000000000000001E-4</v>
      </c>
      <c r="E131" s="32">
        <f t="shared" si="21"/>
        <v>38718.725235433783</v>
      </c>
      <c r="F131" s="57">
        <f t="shared" si="26"/>
        <v>38719</v>
      </c>
      <c r="G131" s="16">
        <f t="shared" si="20"/>
        <v>-0.21566040000470821</v>
      </c>
      <c r="K131">
        <f t="shared" si="25"/>
        <v>-0.21566040000470821</v>
      </c>
      <c r="O131">
        <f t="shared" ca="1" si="23"/>
        <v>-0.21493218657208049</v>
      </c>
      <c r="Q131" s="2">
        <f t="shared" si="24"/>
        <v>43806.058199999999</v>
      </c>
    </row>
    <row r="132" spans="1:17" ht="12" customHeight="1" x14ac:dyDescent="0.2">
      <c r="A132" s="80" t="s">
        <v>458</v>
      </c>
      <c r="B132" s="81" t="s">
        <v>35</v>
      </c>
      <c r="C132" s="82">
        <v>58847.318599999999</v>
      </c>
      <c r="D132" s="82">
        <v>2.0000000000000001E-4</v>
      </c>
      <c r="E132" s="32">
        <f t="shared" si="21"/>
        <v>38747.723379890929</v>
      </c>
      <c r="F132" s="57">
        <f t="shared" si="26"/>
        <v>38748</v>
      </c>
      <c r="G132" s="16">
        <f t="shared" si="20"/>
        <v>-0.21711680000589695</v>
      </c>
      <c r="K132">
        <f t="shared" si="25"/>
        <v>-0.21711680000589695</v>
      </c>
      <c r="O132">
        <f t="shared" ca="1" si="23"/>
        <v>-0.2151850998530003</v>
      </c>
      <c r="Q132" s="2">
        <f t="shared" si="24"/>
        <v>43828.818599999999</v>
      </c>
    </row>
    <row r="133" spans="1:17" ht="12" customHeight="1" x14ac:dyDescent="0.2">
      <c r="A133" s="85" t="s">
        <v>461</v>
      </c>
      <c r="B133" s="86" t="s">
        <v>35</v>
      </c>
      <c r="C133" s="87">
        <v>58847.318599999999</v>
      </c>
      <c r="D133" s="88">
        <v>2.0000000000000001E-4</v>
      </c>
      <c r="E133" s="32">
        <f t="shared" si="21"/>
        <v>38747.723379890929</v>
      </c>
      <c r="F133" s="57">
        <f t="shared" si="26"/>
        <v>38748</v>
      </c>
      <c r="G133" s="16">
        <f t="shared" si="20"/>
        <v>-0.21711680000589695</v>
      </c>
      <c r="K133">
        <f t="shared" si="25"/>
        <v>-0.21711680000589695</v>
      </c>
      <c r="O133">
        <f t="shared" ca="1" si="23"/>
        <v>-0.2151850998530003</v>
      </c>
      <c r="Q133" s="2">
        <f t="shared" si="24"/>
        <v>43828.818599999999</v>
      </c>
    </row>
    <row r="134" spans="1:17" ht="12" customHeight="1" x14ac:dyDescent="0.2">
      <c r="A134" s="83" t="s">
        <v>459</v>
      </c>
      <c r="B134" s="78" t="s">
        <v>35</v>
      </c>
      <c r="C134" s="79">
        <v>59112.609900000003</v>
      </c>
      <c r="D134" s="79">
        <v>2.9999999999999997E-4</v>
      </c>
      <c r="E134" s="32">
        <f t="shared" si="21"/>
        <v>39085.720754305439</v>
      </c>
      <c r="F134" s="57">
        <f t="shared" si="26"/>
        <v>39086</v>
      </c>
      <c r="G134" s="16">
        <f t="shared" si="20"/>
        <v>-0.21917760000360431</v>
      </c>
      <c r="K134">
        <f t="shared" si="25"/>
        <v>-0.21917760000360431</v>
      </c>
      <c r="O134">
        <f t="shared" ca="1" si="23"/>
        <v>-0.21813284774785899</v>
      </c>
      <c r="Q134" s="2">
        <f t="shared" si="24"/>
        <v>44094.109900000003</v>
      </c>
    </row>
    <row r="135" spans="1:17" ht="12" customHeight="1" x14ac:dyDescent="0.2">
      <c r="A135" s="88" t="s">
        <v>462</v>
      </c>
      <c r="B135" s="86" t="s">
        <v>35</v>
      </c>
      <c r="C135" s="87">
        <v>59112.609900000003</v>
      </c>
      <c r="D135" s="88">
        <v>2.9999999999999997E-4</v>
      </c>
      <c r="E135" s="32">
        <f t="shared" si="21"/>
        <v>39085.720754305439</v>
      </c>
      <c r="F135" s="57">
        <f t="shared" si="26"/>
        <v>39086</v>
      </c>
      <c r="G135" s="16">
        <f t="shared" si="20"/>
        <v>-0.21917760000360431</v>
      </c>
      <c r="K135">
        <f t="shared" si="25"/>
        <v>-0.21917760000360431</v>
      </c>
      <c r="O135">
        <f t="shared" ca="1" si="23"/>
        <v>-0.21813284774785899</v>
      </c>
      <c r="Q135" s="2">
        <f t="shared" si="24"/>
        <v>44094.109900000003</v>
      </c>
    </row>
    <row r="136" spans="1:17" ht="12" customHeight="1" x14ac:dyDescent="0.2">
      <c r="A136" s="85" t="s">
        <v>463</v>
      </c>
      <c r="B136" s="86" t="s">
        <v>35</v>
      </c>
      <c r="C136" s="87">
        <v>59465.806299999997</v>
      </c>
      <c r="D136" s="88">
        <v>2.9999999999999997E-4</v>
      </c>
      <c r="E136" s="32">
        <f t="shared" si="21"/>
        <v>39535.714613330041</v>
      </c>
      <c r="F136" s="57">
        <f t="shared" si="26"/>
        <v>39536</v>
      </c>
      <c r="G136" s="16">
        <f t="shared" si="20"/>
        <v>-0.22399760000553215</v>
      </c>
      <c r="K136">
        <f t="shared" si="25"/>
        <v>-0.22399760000553215</v>
      </c>
      <c r="O136">
        <f t="shared" ca="1" si="23"/>
        <v>-0.22205736417592534</v>
      </c>
      <c r="Q136" s="2">
        <f t="shared" si="24"/>
        <v>44447.306299999997</v>
      </c>
    </row>
    <row r="137" spans="1:17" ht="12" customHeight="1" x14ac:dyDescent="0.2">
      <c r="A137" s="85" t="s">
        <v>463</v>
      </c>
      <c r="B137" s="86" t="s">
        <v>35</v>
      </c>
      <c r="C137" s="87">
        <v>59595.313900000001</v>
      </c>
      <c r="D137" s="88">
        <v>2.9999999999999997E-4</v>
      </c>
      <c r="E137" s="32">
        <f t="shared" si="21"/>
        <v>39700.715232523828</v>
      </c>
      <c r="F137" s="57">
        <f t="shared" si="26"/>
        <v>39701</v>
      </c>
      <c r="G137" s="16">
        <f t="shared" si="20"/>
        <v>-0.22351160000107484</v>
      </c>
      <c r="K137">
        <f t="shared" si="25"/>
        <v>-0.22351160000107484</v>
      </c>
      <c r="O137">
        <f t="shared" ca="1" si="23"/>
        <v>-0.22349635353288297</v>
      </c>
      <c r="Q137" s="2">
        <f t="shared" si="24"/>
        <v>44576.813900000001</v>
      </c>
    </row>
    <row r="138" spans="1:17" ht="12" customHeight="1" x14ac:dyDescent="0.2">
      <c r="A138" s="89" t="s">
        <v>464</v>
      </c>
      <c r="B138" s="90" t="s">
        <v>35</v>
      </c>
      <c r="C138" s="87">
        <v>59893.565699999999</v>
      </c>
      <c r="D138" s="88">
        <v>4.0000000000000002E-4</v>
      </c>
      <c r="E138" s="32">
        <f t="shared" ref="E138:E139" si="27">+(C138-C$7)/C$8</f>
        <v>40080.706303902341</v>
      </c>
      <c r="F138" s="57">
        <f t="shared" ref="F138:F139" si="28">ROUND(2*E138,0)/2+0.5</f>
        <v>40081</v>
      </c>
      <c r="G138" s="16">
        <f t="shared" ref="G138:G139" si="29">+C138-(C$7+F138*C$8)</f>
        <v>-0.23051960000157123</v>
      </c>
      <c r="K138">
        <f t="shared" ref="K138:K139" si="30">+G138</f>
        <v>-0.23051960000157123</v>
      </c>
      <c r="O138">
        <f t="shared" ref="O138:O139" ca="1" si="31">+C$11+C$12*F138</f>
        <v>-0.22681038962769454</v>
      </c>
      <c r="Q138" s="2">
        <f t="shared" ref="Q138:Q139" si="32">+C138-15018.5</f>
        <v>44875.065699999999</v>
      </c>
    </row>
    <row r="139" spans="1:17" ht="12" customHeight="1" x14ac:dyDescent="0.2">
      <c r="A139" s="89" t="s">
        <v>465</v>
      </c>
      <c r="B139" s="90" t="s">
        <v>35</v>
      </c>
      <c r="C139" s="87">
        <v>59922.6158</v>
      </c>
      <c r="D139" s="88">
        <v>2.0999999999999999E-3</v>
      </c>
      <c r="E139" s="32">
        <f t="shared" si="27"/>
        <v>40117.717911619897</v>
      </c>
      <c r="F139" s="57">
        <f t="shared" si="28"/>
        <v>40118</v>
      </c>
      <c r="G139" s="16">
        <f t="shared" si="29"/>
        <v>-0.22140880000370089</v>
      </c>
      <c r="K139">
        <f t="shared" si="30"/>
        <v>-0.22140880000370089</v>
      </c>
      <c r="O139">
        <f t="shared" ca="1" si="31"/>
        <v>-0.22713307208955777</v>
      </c>
      <c r="Q139" s="2">
        <f t="shared" si="32"/>
        <v>44904.1158</v>
      </c>
    </row>
    <row r="140" spans="1:17" ht="12" customHeight="1" x14ac:dyDescent="0.2">
      <c r="A140" s="32"/>
      <c r="B140" s="33"/>
      <c r="C140" s="32"/>
      <c r="D140" s="32"/>
      <c r="E140" s="32"/>
      <c r="Q140" s="2"/>
    </row>
    <row r="141" spans="1:17" ht="12" customHeight="1" x14ac:dyDescent="0.2">
      <c r="A141" s="32"/>
      <c r="B141" s="33"/>
      <c r="C141" s="32"/>
      <c r="D141" s="32"/>
      <c r="E141" s="32"/>
      <c r="Q141" s="2"/>
    </row>
    <row r="142" spans="1:17" ht="12" customHeight="1" x14ac:dyDescent="0.2">
      <c r="A142" s="32"/>
      <c r="B142" s="33"/>
      <c r="C142" s="32"/>
      <c r="D142" s="32"/>
      <c r="E142" s="32"/>
      <c r="Q142" s="2"/>
    </row>
    <row r="143" spans="1:17" ht="12" customHeight="1" x14ac:dyDescent="0.2">
      <c r="A143" s="32"/>
      <c r="B143" s="33"/>
      <c r="C143" s="32"/>
      <c r="D143" s="32"/>
      <c r="E143" s="32"/>
      <c r="Q143" s="2"/>
    </row>
    <row r="144" spans="1:17" ht="12" customHeight="1" x14ac:dyDescent="0.2">
      <c r="A144" s="32"/>
      <c r="B144" s="33"/>
      <c r="C144" s="32"/>
      <c r="D144" s="32"/>
      <c r="E144" s="32"/>
      <c r="Q144" s="2"/>
    </row>
    <row r="145" spans="1:17" ht="12" customHeight="1" x14ac:dyDescent="0.2">
      <c r="A145" s="32"/>
      <c r="B145" s="33"/>
      <c r="C145" s="32"/>
      <c r="D145" s="32"/>
      <c r="E145" s="32"/>
      <c r="Q145" s="2"/>
    </row>
    <row r="146" spans="1:17" ht="12" customHeight="1" x14ac:dyDescent="0.2">
      <c r="A146" s="32"/>
      <c r="B146" s="33"/>
      <c r="C146" s="32"/>
      <c r="D146" s="32"/>
      <c r="E146" s="32"/>
      <c r="Q146" s="2"/>
    </row>
    <row r="147" spans="1:17" ht="12" customHeight="1" x14ac:dyDescent="0.2">
      <c r="A147" s="32"/>
      <c r="B147" s="33"/>
      <c r="C147" s="32"/>
      <c r="D147" s="32"/>
      <c r="E147" s="32"/>
      <c r="Q147" s="2"/>
    </row>
    <row r="148" spans="1:17" ht="12" customHeight="1" x14ac:dyDescent="0.2">
      <c r="A148" s="32"/>
      <c r="B148" s="33"/>
      <c r="C148" s="32"/>
      <c r="D148" s="32"/>
      <c r="E148" s="32"/>
      <c r="Q148" s="2"/>
    </row>
    <row r="149" spans="1:17" ht="12" customHeight="1" x14ac:dyDescent="0.2">
      <c r="A149" s="32"/>
      <c r="B149" s="33"/>
      <c r="C149" s="32"/>
      <c r="D149" s="32"/>
      <c r="E149" s="32"/>
      <c r="Q149" s="2"/>
    </row>
    <row r="150" spans="1:17" ht="12" customHeight="1" x14ac:dyDescent="0.2">
      <c r="A150" s="32"/>
      <c r="B150" s="33"/>
      <c r="C150" s="32"/>
      <c r="D150" s="32"/>
      <c r="E150" s="32"/>
      <c r="Q150" s="2"/>
    </row>
    <row r="151" spans="1:17" ht="12" customHeight="1" x14ac:dyDescent="0.2">
      <c r="A151" s="32"/>
      <c r="B151" s="33"/>
      <c r="C151" s="32"/>
      <c r="D151" s="32"/>
      <c r="E151" s="32"/>
      <c r="Q151" s="2"/>
    </row>
    <row r="152" spans="1:17" x14ac:dyDescent="0.2">
      <c r="A152" s="32"/>
      <c r="B152" s="33"/>
      <c r="C152" s="32"/>
      <c r="D152" s="32"/>
      <c r="E152" s="32"/>
      <c r="Q152" s="2"/>
    </row>
    <row r="153" spans="1:17" x14ac:dyDescent="0.2">
      <c r="A153" s="32"/>
      <c r="B153" s="33"/>
      <c r="C153" s="32"/>
      <c r="D153" s="32"/>
      <c r="E153" s="32"/>
      <c r="Q153" s="2"/>
    </row>
    <row r="154" spans="1:17" x14ac:dyDescent="0.2">
      <c r="A154" s="32"/>
      <c r="B154" s="33"/>
      <c r="C154" s="32"/>
      <c r="D154" s="32"/>
      <c r="E154" s="32"/>
      <c r="Q154" s="2"/>
    </row>
    <row r="155" spans="1:17" x14ac:dyDescent="0.2">
      <c r="A155" s="32"/>
      <c r="B155" s="33"/>
      <c r="C155" s="32"/>
      <c r="D155" s="32"/>
      <c r="E155" s="32"/>
      <c r="Q155" s="2"/>
    </row>
    <row r="156" spans="1:17" x14ac:dyDescent="0.2">
      <c r="A156" s="32"/>
      <c r="B156" s="33"/>
      <c r="C156" s="32"/>
      <c r="D156" s="32"/>
      <c r="E156" s="32"/>
      <c r="Q156" s="2"/>
    </row>
    <row r="157" spans="1:17" x14ac:dyDescent="0.2">
      <c r="A157" s="32"/>
      <c r="B157" s="33"/>
      <c r="C157" s="32"/>
      <c r="D157" s="32"/>
      <c r="E157" s="32"/>
      <c r="Q157" s="2"/>
    </row>
    <row r="158" spans="1:17" x14ac:dyDescent="0.2">
      <c r="A158" s="32"/>
      <c r="B158" s="33"/>
      <c r="C158" s="32"/>
      <c r="D158" s="32"/>
      <c r="E158" s="32"/>
      <c r="Q158" s="2"/>
    </row>
    <row r="159" spans="1:17" x14ac:dyDescent="0.2">
      <c r="A159" s="32"/>
      <c r="B159" s="33"/>
      <c r="C159" s="32"/>
      <c r="D159" s="32"/>
      <c r="E159" s="32"/>
      <c r="Q159" s="2"/>
    </row>
    <row r="160" spans="1:17" x14ac:dyDescent="0.2">
      <c r="A160" s="32"/>
      <c r="B160" s="33"/>
      <c r="C160" s="32"/>
      <c r="D160" s="32"/>
      <c r="E160" s="32"/>
      <c r="Q160" s="2"/>
    </row>
    <row r="161" spans="1:17" x14ac:dyDescent="0.2">
      <c r="A161" s="32"/>
      <c r="B161" s="33"/>
      <c r="C161" s="32"/>
      <c r="D161" s="32"/>
      <c r="E161" s="32"/>
      <c r="Q161" s="2"/>
    </row>
    <row r="162" spans="1:17" x14ac:dyDescent="0.2">
      <c r="A162" s="32"/>
      <c r="B162" s="33"/>
      <c r="C162" s="32"/>
      <c r="D162" s="32"/>
      <c r="E162" s="32"/>
      <c r="Q162" s="2"/>
    </row>
    <row r="163" spans="1:17" x14ac:dyDescent="0.2">
      <c r="A163" s="32"/>
      <c r="B163" s="33"/>
      <c r="C163" s="32"/>
      <c r="D163" s="32"/>
      <c r="E163" s="32"/>
      <c r="Q163" s="2"/>
    </row>
    <row r="164" spans="1:17" x14ac:dyDescent="0.2">
      <c r="A164" s="32"/>
      <c r="B164" s="33"/>
      <c r="C164" s="32"/>
      <c r="D164" s="32"/>
      <c r="E164" s="32"/>
      <c r="Q164" s="2"/>
    </row>
    <row r="165" spans="1:17" x14ac:dyDescent="0.2">
      <c r="A165" s="32"/>
      <c r="B165" s="32"/>
      <c r="C165" s="32"/>
      <c r="D165" s="32"/>
      <c r="E165" s="32"/>
      <c r="Q165" s="2"/>
    </row>
    <row r="166" spans="1:17" x14ac:dyDescent="0.2">
      <c r="A166" s="32"/>
      <c r="B166" s="32"/>
      <c r="C166" s="32"/>
      <c r="D166" s="32"/>
      <c r="E166" s="32"/>
      <c r="Q166" s="2"/>
    </row>
    <row r="167" spans="1:17" x14ac:dyDescent="0.2">
      <c r="A167" s="32"/>
      <c r="B167" s="32"/>
      <c r="C167" s="32"/>
      <c r="D167" s="32"/>
      <c r="E167" s="32"/>
      <c r="Q167" s="2"/>
    </row>
    <row r="168" spans="1:17" x14ac:dyDescent="0.2">
      <c r="A168" s="32"/>
      <c r="B168" s="32"/>
      <c r="C168" s="32"/>
      <c r="D168" s="32"/>
      <c r="E168" s="32"/>
      <c r="Q168" s="2"/>
    </row>
    <row r="169" spans="1:17" x14ac:dyDescent="0.2">
      <c r="A169" s="32"/>
      <c r="B169" s="32"/>
      <c r="C169" s="32"/>
      <c r="D169" s="32"/>
      <c r="E169" s="32"/>
      <c r="Q169" s="2"/>
    </row>
    <row r="170" spans="1:17" x14ac:dyDescent="0.2">
      <c r="A170" s="32"/>
      <c r="B170" s="32"/>
      <c r="C170" s="32"/>
      <c r="D170" s="32"/>
      <c r="E170" s="32"/>
      <c r="Q170" s="2"/>
    </row>
    <row r="171" spans="1:17" x14ac:dyDescent="0.2">
      <c r="A171" s="32"/>
      <c r="B171" s="32"/>
      <c r="C171" s="32"/>
      <c r="D171" s="32"/>
      <c r="E171" s="32"/>
      <c r="Q171" s="2"/>
    </row>
    <row r="172" spans="1:17" x14ac:dyDescent="0.2">
      <c r="A172" s="32"/>
      <c r="B172" s="32"/>
      <c r="C172" s="32"/>
      <c r="D172" s="32"/>
      <c r="E172" s="32"/>
      <c r="Q172" s="2"/>
    </row>
    <row r="173" spans="1:17" x14ac:dyDescent="0.2">
      <c r="A173" s="32"/>
      <c r="B173" s="32"/>
      <c r="C173" s="32"/>
      <c r="D173" s="32"/>
      <c r="E173" s="32"/>
      <c r="Q173" s="2"/>
    </row>
    <row r="174" spans="1:17" x14ac:dyDescent="0.2">
      <c r="A174" s="32"/>
      <c r="B174" s="32"/>
      <c r="C174" s="32"/>
      <c r="D174" s="32"/>
      <c r="E174" s="32"/>
      <c r="Q174" s="2"/>
    </row>
    <row r="175" spans="1:17" x14ac:dyDescent="0.2">
      <c r="A175" s="32"/>
      <c r="B175" s="32"/>
      <c r="C175" s="32"/>
      <c r="D175" s="32"/>
      <c r="E175" s="32"/>
      <c r="Q175" s="2"/>
    </row>
    <row r="176" spans="1:17" x14ac:dyDescent="0.2">
      <c r="A176" s="32"/>
      <c r="B176" s="32"/>
      <c r="C176" s="32"/>
      <c r="D176" s="32"/>
      <c r="E176" s="32"/>
      <c r="Q176" s="2"/>
    </row>
    <row r="177" spans="1:17" x14ac:dyDescent="0.2">
      <c r="A177" s="32"/>
      <c r="B177" s="32"/>
      <c r="C177" s="32"/>
      <c r="D177" s="32"/>
      <c r="E177" s="32"/>
      <c r="Q177" s="2"/>
    </row>
    <row r="178" spans="1:17" x14ac:dyDescent="0.2">
      <c r="E178" s="32"/>
      <c r="Q178" s="2"/>
    </row>
    <row r="179" spans="1:17" x14ac:dyDescent="0.2">
      <c r="E179" s="32"/>
      <c r="Q179" s="2"/>
    </row>
    <row r="180" spans="1:17" x14ac:dyDescent="0.2">
      <c r="E180" s="32"/>
      <c r="Q180" s="2"/>
    </row>
    <row r="181" spans="1:17" x14ac:dyDescent="0.2">
      <c r="E181" s="32"/>
      <c r="Q181" s="2"/>
    </row>
    <row r="182" spans="1:17" x14ac:dyDescent="0.2">
      <c r="E182" s="32"/>
      <c r="Q182" s="2"/>
    </row>
    <row r="183" spans="1:17" x14ac:dyDescent="0.2">
      <c r="E183" s="32"/>
      <c r="Q183" s="2"/>
    </row>
    <row r="184" spans="1:17" x14ac:dyDescent="0.2">
      <c r="E184" s="32"/>
      <c r="Q184" s="2"/>
    </row>
    <row r="185" spans="1:17" x14ac:dyDescent="0.2">
      <c r="E185" s="32"/>
      <c r="Q185" s="2"/>
    </row>
    <row r="186" spans="1:17" x14ac:dyDescent="0.2">
      <c r="E186" s="32"/>
      <c r="Q186" s="2"/>
    </row>
    <row r="187" spans="1:17" x14ac:dyDescent="0.2">
      <c r="E187" s="32"/>
      <c r="Q187" s="2"/>
    </row>
    <row r="188" spans="1:17" x14ac:dyDescent="0.2">
      <c r="E188" s="32"/>
      <c r="Q188" s="2"/>
    </row>
    <row r="189" spans="1:17" x14ac:dyDescent="0.2">
      <c r="E189" s="32"/>
      <c r="Q189" s="2"/>
    </row>
    <row r="190" spans="1:17" x14ac:dyDescent="0.2">
      <c r="E190" s="32"/>
      <c r="Q190" s="2"/>
    </row>
    <row r="191" spans="1:17" x14ac:dyDescent="0.2">
      <c r="E191" s="32"/>
      <c r="Q191" s="2"/>
    </row>
    <row r="192" spans="1:17" x14ac:dyDescent="0.2">
      <c r="E192" s="32"/>
      <c r="Q192" s="2"/>
    </row>
    <row r="193" spans="5:17" x14ac:dyDescent="0.2">
      <c r="E193" s="32"/>
      <c r="Q193" s="2"/>
    </row>
    <row r="194" spans="5:17" x14ac:dyDescent="0.2">
      <c r="E194" s="32"/>
      <c r="Q194" s="2"/>
    </row>
    <row r="195" spans="5:17" x14ac:dyDescent="0.2">
      <c r="E195" s="32"/>
      <c r="Q195" s="2"/>
    </row>
    <row r="196" spans="5:17" x14ac:dyDescent="0.2">
      <c r="E196" s="32"/>
      <c r="Q196" s="2"/>
    </row>
    <row r="197" spans="5:17" x14ac:dyDescent="0.2">
      <c r="E197" s="32"/>
      <c r="Q197" s="2"/>
    </row>
    <row r="198" spans="5:17" x14ac:dyDescent="0.2">
      <c r="E198" s="32"/>
      <c r="Q198" s="2"/>
    </row>
    <row r="199" spans="5:17" x14ac:dyDescent="0.2">
      <c r="E199" s="32"/>
      <c r="Q199" s="2"/>
    </row>
    <row r="200" spans="5:17" x14ac:dyDescent="0.2">
      <c r="E200" s="32"/>
      <c r="Q200" s="2"/>
    </row>
    <row r="201" spans="5:17" x14ac:dyDescent="0.2">
      <c r="E201" s="32"/>
      <c r="Q201" s="2"/>
    </row>
    <row r="202" spans="5:17" x14ac:dyDescent="0.2">
      <c r="E202" s="32"/>
      <c r="Q202" s="2"/>
    </row>
    <row r="203" spans="5:17" x14ac:dyDescent="0.2">
      <c r="E203" s="32"/>
      <c r="Q203" s="2"/>
    </row>
    <row r="204" spans="5:17" x14ac:dyDescent="0.2">
      <c r="E204" s="32"/>
      <c r="Q204" s="2"/>
    </row>
    <row r="205" spans="5:17" x14ac:dyDescent="0.2">
      <c r="E205" s="32"/>
      <c r="Q205" s="2"/>
    </row>
    <row r="206" spans="5:17" x14ac:dyDescent="0.2">
      <c r="E206" s="32"/>
      <c r="Q206" s="2"/>
    </row>
    <row r="207" spans="5:17" x14ac:dyDescent="0.2">
      <c r="E207" s="32"/>
      <c r="Q207" s="2"/>
    </row>
    <row r="208" spans="5:17" x14ac:dyDescent="0.2">
      <c r="E208" s="32"/>
      <c r="Q208" s="2"/>
    </row>
    <row r="209" spans="5:17" x14ac:dyDescent="0.2">
      <c r="E209" s="32"/>
      <c r="Q209" s="2"/>
    </row>
    <row r="210" spans="5:17" x14ac:dyDescent="0.2">
      <c r="E210" s="32"/>
      <c r="Q210" s="2"/>
    </row>
    <row r="211" spans="5:17" x14ac:dyDescent="0.2">
      <c r="E211" s="32"/>
      <c r="Q211" s="2"/>
    </row>
    <row r="212" spans="5:17" x14ac:dyDescent="0.2">
      <c r="E212" s="32"/>
      <c r="Q212" s="2"/>
    </row>
    <row r="213" spans="5:17" x14ac:dyDescent="0.2">
      <c r="E213" s="32"/>
      <c r="Q213" s="2"/>
    </row>
    <row r="214" spans="5:17" x14ac:dyDescent="0.2">
      <c r="E214" s="32"/>
      <c r="Q214" s="2"/>
    </row>
    <row r="215" spans="5:17" x14ac:dyDescent="0.2">
      <c r="E215" s="32"/>
      <c r="Q215" s="2"/>
    </row>
    <row r="216" spans="5:17" x14ac:dyDescent="0.2">
      <c r="E216" s="32"/>
      <c r="Q216" s="2"/>
    </row>
    <row r="217" spans="5:17" x14ac:dyDescent="0.2">
      <c r="E217" s="32"/>
      <c r="Q217" s="2"/>
    </row>
    <row r="218" spans="5:17" x14ac:dyDescent="0.2">
      <c r="E218" s="32"/>
      <c r="Q218" s="2"/>
    </row>
    <row r="219" spans="5:17" x14ac:dyDescent="0.2">
      <c r="E219" s="32"/>
      <c r="Q219" s="2"/>
    </row>
    <row r="220" spans="5:17" x14ac:dyDescent="0.2">
      <c r="E220" s="32"/>
      <c r="Q220" s="2"/>
    </row>
    <row r="221" spans="5:17" x14ac:dyDescent="0.2">
      <c r="E221" s="32"/>
      <c r="Q221" s="2"/>
    </row>
    <row r="222" spans="5:17" x14ac:dyDescent="0.2">
      <c r="E222" s="32"/>
      <c r="Q222" s="2"/>
    </row>
    <row r="223" spans="5:17" x14ac:dyDescent="0.2">
      <c r="E223" s="32"/>
      <c r="Q223" s="2"/>
    </row>
    <row r="224" spans="5:17" x14ac:dyDescent="0.2">
      <c r="E224" s="32"/>
      <c r="Q224" s="2"/>
    </row>
    <row r="225" spans="5:17" x14ac:dyDescent="0.2">
      <c r="E225" s="32"/>
      <c r="Q225" s="2"/>
    </row>
    <row r="226" spans="5:17" x14ac:dyDescent="0.2">
      <c r="E226" s="32"/>
      <c r="Q226" s="2"/>
    </row>
    <row r="227" spans="5:17" x14ac:dyDescent="0.2">
      <c r="E227" s="32"/>
      <c r="Q227" s="2"/>
    </row>
    <row r="228" spans="5:17" x14ac:dyDescent="0.2">
      <c r="E228" s="32"/>
      <c r="Q228" s="2"/>
    </row>
    <row r="229" spans="5:17" x14ac:dyDescent="0.2">
      <c r="E229" s="32"/>
      <c r="Q229" s="2"/>
    </row>
    <row r="230" spans="5:17" x14ac:dyDescent="0.2">
      <c r="E230" s="32"/>
      <c r="Q230" s="2"/>
    </row>
    <row r="231" spans="5:17" x14ac:dyDescent="0.2">
      <c r="E231" s="32"/>
      <c r="Q231" s="2"/>
    </row>
    <row r="232" spans="5:17" x14ac:dyDescent="0.2">
      <c r="E232" s="32"/>
      <c r="Q232" s="2"/>
    </row>
    <row r="233" spans="5:17" x14ac:dyDescent="0.2">
      <c r="E233" s="32"/>
      <c r="Q233" s="2"/>
    </row>
    <row r="234" spans="5:17" x14ac:dyDescent="0.2">
      <c r="E234" s="32"/>
      <c r="Q234" s="2"/>
    </row>
    <row r="235" spans="5:17" x14ac:dyDescent="0.2">
      <c r="E235" s="32"/>
      <c r="Q235" s="2"/>
    </row>
    <row r="236" spans="5:17" x14ac:dyDescent="0.2">
      <c r="E236" s="32"/>
      <c r="Q236" s="2"/>
    </row>
    <row r="237" spans="5:17" x14ac:dyDescent="0.2">
      <c r="E237" s="32"/>
      <c r="Q237" s="2"/>
    </row>
    <row r="238" spans="5:17" x14ac:dyDescent="0.2">
      <c r="E238" s="32"/>
      <c r="Q238" s="2"/>
    </row>
    <row r="239" spans="5:17" x14ac:dyDescent="0.2">
      <c r="E239" s="32"/>
      <c r="Q239" s="2"/>
    </row>
    <row r="240" spans="5:17" x14ac:dyDescent="0.2">
      <c r="E240" s="32"/>
      <c r="Q240" s="2"/>
    </row>
    <row r="241" spans="5:17" x14ac:dyDescent="0.2">
      <c r="E241" s="32"/>
      <c r="Q241" s="2"/>
    </row>
    <row r="242" spans="5:17" x14ac:dyDescent="0.2">
      <c r="E242" s="32"/>
      <c r="Q242" s="2"/>
    </row>
    <row r="243" spans="5:17" x14ac:dyDescent="0.2">
      <c r="E243" s="32"/>
      <c r="Q243" s="2"/>
    </row>
  </sheetData>
  <protectedRanges>
    <protectedRange sqref="A129:D131" name="Range1"/>
  </protectedRanges>
  <sortState xmlns:xlrd2="http://schemas.microsoft.com/office/spreadsheetml/2017/richdata2" ref="A21:V137">
    <sortCondition ref="C21:C137"/>
  </sortState>
  <phoneticPr fontId="0" type="noConversion"/>
  <hyperlinks>
    <hyperlink ref="H2522" r:id="rId1" display="http://vsolj.cetus-net.org/bulletin.html" xr:uid="{00000000-0004-0000-0000-000000000000}"/>
    <hyperlink ref="H64844" r:id="rId2" display="http://vsolj.cetus-net.org/bulletin.html" xr:uid="{00000000-0004-0000-0000-000001000000}"/>
    <hyperlink ref="H64837" r:id="rId3" display="https://www.aavso.org/ejaavso" xr:uid="{00000000-0004-0000-0000-000002000000}"/>
    <hyperlink ref="I64844" r:id="rId4" display="http://vsolj.cetus-net.org/bulletin.html" xr:uid="{00000000-0004-0000-0000-000003000000}"/>
    <hyperlink ref="AQ58495" r:id="rId5" display="http://cdsbib.u-strasbg.fr/cgi-bin/cdsbib?1990RMxAA..21..381G" xr:uid="{00000000-0004-0000-0000-000004000000}"/>
    <hyperlink ref="H64841" r:id="rId6" display="https://www.aavso.org/ejaavso" xr:uid="{00000000-0004-0000-0000-000005000000}"/>
    <hyperlink ref="AP5859" r:id="rId7" display="http://cdsbib.u-strasbg.fr/cgi-bin/cdsbib?1990RMxAA..21..381G" xr:uid="{00000000-0004-0000-0000-000006000000}"/>
    <hyperlink ref="AP5862" r:id="rId8" display="http://cdsbib.u-strasbg.fr/cgi-bin/cdsbib?1990RMxAA..21..381G" xr:uid="{00000000-0004-0000-0000-000007000000}"/>
    <hyperlink ref="AP5860" r:id="rId9" display="http://cdsbib.u-strasbg.fr/cgi-bin/cdsbib?1990RMxAA..21..381G" xr:uid="{00000000-0004-0000-0000-000008000000}"/>
    <hyperlink ref="AP5844" r:id="rId10" display="http://cdsbib.u-strasbg.fr/cgi-bin/cdsbib?1990RMxAA..21..381G" xr:uid="{00000000-0004-0000-0000-000009000000}"/>
    <hyperlink ref="AQ6073" r:id="rId11" display="http://cdsbib.u-strasbg.fr/cgi-bin/cdsbib?1990RMxAA..21..381G" xr:uid="{00000000-0004-0000-0000-00000A000000}"/>
    <hyperlink ref="AQ6077" r:id="rId12" display="http://cdsbib.u-strasbg.fr/cgi-bin/cdsbib?1990RMxAA..21..381G" xr:uid="{00000000-0004-0000-0000-00000B000000}"/>
    <hyperlink ref="AQ221" r:id="rId13" display="http://cdsbib.u-strasbg.fr/cgi-bin/cdsbib?1990RMxAA..21..381G" xr:uid="{00000000-0004-0000-0000-00000C000000}"/>
    <hyperlink ref="I2965" r:id="rId14" display="http://vsolj.cetus-net.org/bulletin.html" xr:uid="{00000000-0004-0000-0000-00000D000000}"/>
    <hyperlink ref="H2965" r:id="rId15" display="http://vsolj.cetus-net.org/bulletin.html" xr:uid="{00000000-0004-0000-0000-00000E000000}"/>
    <hyperlink ref="AQ882" r:id="rId16" display="http://cdsbib.u-strasbg.fr/cgi-bin/cdsbib?1990RMxAA..21..381G" xr:uid="{00000000-0004-0000-0000-00000F000000}"/>
    <hyperlink ref="AQ881" r:id="rId17" display="http://cdsbib.u-strasbg.fr/cgi-bin/cdsbib?1990RMxAA..21..381G" xr:uid="{00000000-0004-0000-0000-000010000000}"/>
    <hyperlink ref="AP4135" r:id="rId18" display="http://cdsbib.u-strasbg.fr/cgi-bin/cdsbib?1990RMxAA..21..381G" xr:uid="{00000000-0004-0000-0000-000011000000}"/>
    <hyperlink ref="AP4153" r:id="rId19" display="http://cdsbib.u-strasbg.fr/cgi-bin/cdsbib?1990RMxAA..21..381G" xr:uid="{00000000-0004-0000-0000-000012000000}"/>
    <hyperlink ref="AP4154" r:id="rId20" display="http://cdsbib.u-strasbg.fr/cgi-bin/cdsbib?1990RMxAA..21..381G" xr:uid="{00000000-0004-0000-0000-000013000000}"/>
    <hyperlink ref="AP4150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3"/>
  <sheetViews>
    <sheetView topLeftCell="A74" workbookViewId="0">
      <selection activeCell="A39" sqref="A39:D108"/>
    </sheetView>
  </sheetViews>
  <sheetFormatPr defaultRowHeight="12.75" x14ac:dyDescent="0.2"/>
  <cols>
    <col min="1" max="1" width="19.7109375" style="16" customWidth="1"/>
    <col min="2" max="2" width="4.42578125" style="13" customWidth="1"/>
    <col min="3" max="3" width="12.7109375" style="16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6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40" t="s">
        <v>69</v>
      </c>
      <c r="I1" s="41" t="s">
        <v>70</v>
      </c>
      <c r="J1" s="42" t="s">
        <v>57</v>
      </c>
    </row>
    <row r="2" spans="1:16" x14ac:dyDescent="0.2">
      <c r="I2" s="43" t="s">
        <v>71</v>
      </c>
      <c r="J2" s="44" t="s">
        <v>72</v>
      </c>
    </row>
    <row r="3" spans="1:16" x14ac:dyDescent="0.2">
      <c r="A3" s="45" t="s">
        <v>73</v>
      </c>
      <c r="I3" s="43" t="s">
        <v>74</v>
      </c>
      <c r="J3" s="44" t="s">
        <v>75</v>
      </c>
    </row>
    <row r="4" spans="1:16" x14ac:dyDescent="0.2">
      <c r="I4" s="43" t="s">
        <v>76</v>
      </c>
      <c r="J4" s="44" t="s">
        <v>75</v>
      </c>
    </row>
    <row r="5" spans="1:16" ht="13.5" thickBot="1" x14ac:dyDescent="0.25">
      <c r="I5" s="46" t="s">
        <v>77</v>
      </c>
      <c r="J5" s="47" t="s">
        <v>78</v>
      </c>
    </row>
    <row r="10" spans="1:16" ht="13.5" thickBot="1" x14ac:dyDescent="0.25"/>
    <row r="11" spans="1:16" ht="12.75" customHeight="1" thickBot="1" x14ac:dyDescent="0.25">
      <c r="A11" s="16" t="str">
        <f t="shared" ref="A11:A42" si="0">P11</f>
        <v>BAVM 80 </v>
      </c>
      <c r="B11" s="6" t="str">
        <f t="shared" ref="B11:B42" si="1">IF(H11=INT(H11),"I","II")</f>
        <v>I</v>
      </c>
      <c r="C11" s="16">
        <f t="shared" ref="C11:C42" si="2">1*G11</f>
        <v>49637.483500000002</v>
      </c>
      <c r="D11" s="13" t="str">
        <f t="shared" ref="D11:D42" si="3">VLOOKUP(F11,I$1:J$5,2,FALSE)</f>
        <v>vis</v>
      </c>
      <c r="E11" s="48">
        <f>VLOOKUP(C11,Active!C$21:E$972,3,FALSE)</f>
        <v>27013.829043399117</v>
      </c>
      <c r="F11" s="6" t="s">
        <v>77</v>
      </c>
      <c r="G11" s="13" t="str">
        <f t="shared" ref="G11:G42" si="4">MID(I11,3,LEN(I11)-3)</f>
        <v>49637.4835</v>
      </c>
      <c r="H11" s="16">
        <f t="shared" ref="H11:H42" si="5">1*K11</f>
        <v>27014</v>
      </c>
      <c r="I11" s="49" t="s">
        <v>265</v>
      </c>
      <c r="J11" s="50" t="s">
        <v>266</v>
      </c>
      <c r="K11" s="49">
        <v>27014</v>
      </c>
      <c r="L11" s="49" t="s">
        <v>267</v>
      </c>
      <c r="M11" s="50" t="s">
        <v>255</v>
      </c>
      <c r="N11" s="50" t="s">
        <v>256</v>
      </c>
      <c r="O11" s="51" t="s">
        <v>257</v>
      </c>
      <c r="P11" s="52" t="s">
        <v>268</v>
      </c>
    </row>
    <row r="12" spans="1:16" ht="12.75" customHeight="1" thickBot="1" x14ac:dyDescent="0.25">
      <c r="A12" s="16" t="str">
        <f t="shared" si="0"/>
        <v>BAVM 117 </v>
      </c>
      <c r="B12" s="6" t="str">
        <f t="shared" si="1"/>
        <v>I</v>
      </c>
      <c r="C12" s="16">
        <f t="shared" si="2"/>
        <v>50692.372100000001</v>
      </c>
      <c r="D12" s="13" t="str">
        <f t="shared" si="3"/>
        <v>vis</v>
      </c>
      <c r="E12" s="48">
        <f>VLOOKUP(C12,Active!C$21:E$972,3,FALSE)</f>
        <v>28357.821767999554</v>
      </c>
      <c r="F12" s="6" t="s">
        <v>77</v>
      </c>
      <c r="G12" s="13" t="str">
        <f t="shared" si="4"/>
        <v>50692.3721</v>
      </c>
      <c r="H12" s="16">
        <f t="shared" si="5"/>
        <v>28358</v>
      </c>
      <c r="I12" s="49" t="s">
        <v>269</v>
      </c>
      <c r="J12" s="50" t="s">
        <v>270</v>
      </c>
      <c r="K12" s="49">
        <v>28358</v>
      </c>
      <c r="L12" s="49" t="s">
        <v>271</v>
      </c>
      <c r="M12" s="50" t="s">
        <v>255</v>
      </c>
      <c r="N12" s="50" t="s">
        <v>256</v>
      </c>
      <c r="O12" s="51" t="s">
        <v>257</v>
      </c>
      <c r="P12" s="52" t="s">
        <v>272</v>
      </c>
    </row>
    <row r="13" spans="1:16" ht="12.75" customHeight="1" thickBot="1" x14ac:dyDescent="0.25">
      <c r="A13" s="16" t="str">
        <f t="shared" si="0"/>
        <v>BAVM 152 </v>
      </c>
      <c r="B13" s="6" t="str">
        <f t="shared" si="1"/>
        <v>II</v>
      </c>
      <c r="C13" s="16">
        <f t="shared" si="2"/>
        <v>51773.544000000002</v>
      </c>
      <c r="D13" s="13" t="str">
        <f t="shared" si="3"/>
        <v>vis</v>
      </c>
      <c r="E13" s="48">
        <f>VLOOKUP(C13,Active!C$21:E$972,3,FALSE)</f>
        <v>29735.301027555906</v>
      </c>
      <c r="F13" s="6" t="s">
        <v>77</v>
      </c>
      <c r="G13" s="13" t="str">
        <f t="shared" si="4"/>
        <v>51773.544</v>
      </c>
      <c r="H13" s="16">
        <f t="shared" si="5"/>
        <v>29735.5</v>
      </c>
      <c r="I13" s="49" t="s">
        <v>285</v>
      </c>
      <c r="J13" s="50" t="s">
        <v>286</v>
      </c>
      <c r="K13" s="49">
        <v>29735.5</v>
      </c>
      <c r="L13" s="49" t="s">
        <v>287</v>
      </c>
      <c r="M13" s="50" t="s">
        <v>255</v>
      </c>
      <c r="N13" s="50" t="s">
        <v>256</v>
      </c>
      <c r="O13" s="51" t="s">
        <v>257</v>
      </c>
      <c r="P13" s="52" t="s">
        <v>288</v>
      </c>
    </row>
    <row r="14" spans="1:16" ht="12.75" customHeight="1" thickBot="1" x14ac:dyDescent="0.25">
      <c r="A14" s="16" t="str">
        <f t="shared" si="0"/>
        <v>OEJV 0074 </v>
      </c>
      <c r="B14" s="6" t="str">
        <f t="shared" si="1"/>
        <v>I</v>
      </c>
      <c r="C14" s="16">
        <f t="shared" si="2"/>
        <v>51815.55573</v>
      </c>
      <c r="D14" s="13" t="str">
        <f t="shared" si="3"/>
        <v>vis</v>
      </c>
      <c r="E14" s="48">
        <f>VLOOKUP(C14,Active!C$21:E$972,3,FALSE)</f>
        <v>29788.826546238994</v>
      </c>
      <c r="F14" s="6" t="s">
        <v>77</v>
      </c>
      <c r="G14" s="13" t="str">
        <f t="shared" si="4"/>
        <v>51815.55573</v>
      </c>
      <c r="H14" s="16">
        <f t="shared" si="5"/>
        <v>29789</v>
      </c>
      <c r="I14" s="49" t="s">
        <v>289</v>
      </c>
      <c r="J14" s="50" t="s">
        <v>290</v>
      </c>
      <c r="K14" s="49">
        <v>29789</v>
      </c>
      <c r="L14" s="49" t="s">
        <v>291</v>
      </c>
      <c r="M14" s="50" t="s">
        <v>276</v>
      </c>
      <c r="N14" s="50" t="s">
        <v>256</v>
      </c>
      <c r="O14" s="51" t="s">
        <v>292</v>
      </c>
      <c r="P14" s="52" t="s">
        <v>293</v>
      </c>
    </row>
    <row r="15" spans="1:16" ht="12.75" customHeight="1" thickBot="1" x14ac:dyDescent="0.25">
      <c r="A15" s="16" t="str">
        <f t="shared" si="0"/>
        <v>OEJV 0074 </v>
      </c>
      <c r="B15" s="6" t="str">
        <f t="shared" si="1"/>
        <v>I</v>
      </c>
      <c r="C15" s="16">
        <f t="shared" si="2"/>
        <v>51838.297019999998</v>
      </c>
      <c r="D15" s="13" t="str">
        <f t="shared" si="3"/>
        <v>vis</v>
      </c>
      <c r="E15" s="48">
        <f>VLOOKUP(C15,Active!C$21:E$972,3,FALSE)</f>
        <v>29817.800343384992</v>
      </c>
      <c r="F15" s="6" t="s">
        <v>77</v>
      </c>
      <c r="G15" s="13" t="str">
        <f t="shared" si="4"/>
        <v>51838.29702</v>
      </c>
      <c r="H15" s="16">
        <f t="shared" si="5"/>
        <v>29818</v>
      </c>
      <c r="I15" s="49" t="s">
        <v>294</v>
      </c>
      <c r="J15" s="50" t="s">
        <v>295</v>
      </c>
      <c r="K15" s="49">
        <v>29818</v>
      </c>
      <c r="L15" s="49" t="s">
        <v>296</v>
      </c>
      <c r="M15" s="50" t="s">
        <v>276</v>
      </c>
      <c r="N15" s="50" t="s">
        <v>256</v>
      </c>
      <c r="O15" s="51" t="s">
        <v>292</v>
      </c>
      <c r="P15" s="52" t="s">
        <v>293</v>
      </c>
    </row>
    <row r="16" spans="1:16" ht="12.75" customHeight="1" thickBot="1" x14ac:dyDescent="0.25">
      <c r="A16" s="16" t="str">
        <f t="shared" si="0"/>
        <v>OEJV 0074 </v>
      </c>
      <c r="B16" s="6" t="str">
        <f t="shared" si="1"/>
        <v>I</v>
      </c>
      <c r="C16" s="16">
        <f t="shared" si="2"/>
        <v>51878.332829999999</v>
      </c>
      <c r="D16" s="13" t="str">
        <f t="shared" si="3"/>
        <v>vis</v>
      </c>
      <c r="E16" s="48">
        <f>VLOOKUP(C16,Active!C$21:E$972,3,FALSE)</f>
        <v>29868.808418895042</v>
      </c>
      <c r="F16" s="6" t="s">
        <v>77</v>
      </c>
      <c r="G16" s="13" t="str">
        <f t="shared" si="4"/>
        <v>51878.33283</v>
      </c>
      <c r="H16" s="16">
        <f t="shared" si="5"/>
        <v>29869</v>
      </c>
      <c r="I16" s="49" t="s">
        <v>300</v>
      </c>
      <c r="J16" s="50" t="s">
        <v>301</v>
      </c>
      <c r="K16" s="49">
        <v>29869</v>
      </c>
      <c r="L16" s="49" t="s">
        <v>302</v>
      </c>
      <c r="M16" s="50" t="s">
        <v>276</v>
      </c>
      <c r="N16" s="50" t="s">
        <v>256</v>
      </c>
      <c r="O16" s="51" t="s">
        <v>292</v>
      </c>
      <c r="P16" s="52" t="s">
        <v>293</v>
      </c>
    </row>
    <row r="17" spans="1:16" ht="12.75" customHeight="1" thickBot="1" x14ac:dyDescent="0.25">
      <c r="A17" s="16" t="str">
        <f t="shared" si="0"/>
        <v>BAVM 183 </v>
      </c>
      <c r="B17" s="6" t="str">
        <f t="shared" si="1"/>
        <v>I</v>
      </c>
      <c r="C17" s="16">
        <f t="shared" si="2"/>
        <v>52180.512799999997</v>
      </c>
      <c r="D17" s="13" t="str">
        <f t="shared" si="3"/>
        <v>CCD</v>
      </c>
      <c r="E17" s="48">
        <f>VLOOKUP(C17,Active!C$21:E$972,3,FALSE)</f>
        <v>30253.804219589045</v>
      </c>
      <c r="F17" s="6" t="str">
        <f>LEFT(M17,1)</f>
        <v>C</v>
      </c>
      <c r="G17" s="13" t="str">
        <f t="shared" si="4"/>
        <v>52180.5128</v>
      </c>
      <c r="H17" s="16">
        <f t="shared" si="5"/>
        <v>30254</v>
      </c>
      <c r="I17" s="49" t="s">
        <v>303</v>
      </c>
      <c r="J17" s="50" t="s">
        <v>304</v>
      </c>
      <c r="K17" s="49">
        <v>30254</v>
      </c>
      <c r="L17" s="49" t="s">
        <v>305</v>
      </c>
      <c r="M17" s="50" t="s">
        <v>276</v>
      </c>
      <c r="N17" s="50" t="s">
        <v>256</v>
      </c>
      <c r="O17" s="51" t="s">
        <v>257</v>
      </c>
      <c r="P17" s="52" t="s">
        <v>306</v>
      </c>
    </row>
    <row r="18" spans="1:16" ht="12.75" customHeight="1" thickBot="1" x14ac:dyDescent="0.25">
      <c r="A18" s="16" t="str">
        <f t="shared" si="0"/>
        <v>OEJV 0074 </v>
      </c>
      <c r="B18" s="6" t="str">
        <f t="shared" si="1"/>
        <v>I</v>
      </c>
      <c r="C18" s="16">
        <f t="shared" si="2"/>
        <v>52855.51339</v>
      </c>
      <c r="D18" s="13" t="str">
        <f t="shared" si="3"/>
        <v>CCD</v>
      </c>
      <c r="E18" s="48">
        <f>VLOOKUP(C18,Active!C$21:E$972,3,FALSE)</f>
        <v>31113.796338245942</v>
      </c>
      <c r="F18" s="6" t="str">
        <f>LEFT(M18,1)</f>
        <v>C</v>
      </c>
      <c r="G18" s="13" t="str">
        <f t="shared" si="4"/>
        <v>52855.51339</v>
      </c>
      <c r="H18" s="16">
        <f t="shared" si="5"/>
        <v>31114</v>
      </c>
      <c r="I18" s="49" t="s">
        <v>310</v>
      </c>
      <c r="J18" s="50" t="s">
        <v>311</v>
      </c>
      <c r="K18" s="49">
        <v>31114</v>
      </c>
      <c r="L18" s="49" t="s">
        <v>312</v>
      </c>
      <c r="M18" s="50" t="s">
        <v>276</v>
      </c>
      <c r="N18" s="50" t="s">
        <v>256</v>
      </c>
      <c r="O18" s="51" t="s">
        <v>313</v>
      </c>
      <c r="P18" s="52" t="s">
        <v>293</v>
      </c>
    </row>
    <row r="19" spans="1:16" ht="12.75" customHeight="1" thickBot="1" x14ac:dyDescent="0.25">
      <c r="A19" s="16" t="str">
        <f t="shared" si="0"/>
        <v> BBS 130 </v>
      </c>
      <c r="B19" s="6" t="str">
        <f t="shared" si="1"/>
        <v>I</v>
      </c>
      <c r="C19" s="16">
        <f t="shared" si="2"/>
        <v>52991.300999999999</v>
      </c>
      <c r="D19" s="13" t="str">
        <f t="shared" si="3"/>
        <v>vis</v>
      </c>
      <c r="E19" s="48">
        <f>VLOOKUP(C19,Active!C$21:E$972,3,FALSE)</f>
        <v>31286.798075046285</v>
      </c>
      <c r="F19" s="6" t="s">
        <v>77</v>
      </c>
      <c r="G19" s="13" t="str">
        <f t="shared" si="4"/>
        <v>52991.301</v>
      </c>
      <c r="H19" s="16">
        <f t="shared" si="5"/>
        <v>31287</v>
      </c>
      <c r="I19" s="49" t="s">
        <v>324</v>
      </c>
      <c r="J19" s="50" t="s">
        <v>325</v>
      </c>
      <c r="K19" s="49">
        <v>31287</v>
      </c>
      <c r="L19" s="49" t="s">
        <v>326</v>
      </c>
      <c r="M19" s="50" t="s">
        <v>255</v>
      </c>
      <c r="N19" s="50" t="s">
        <v>317</v>
      </c>
      <c r="O19" s="51" t="s">
        <v>327</v>
      </c>
      <c r="P19" s="51" t="s">
        <v>328</v>
      </c>
    </row>
    <row r="20" spans="1:16" ht="12.75" customHeight="1" thickBot="1" x14ac:dyDescent="0.25">
      <c r="A20" s="16" t="str">
        <f t="shared" si="0"/>
        <v>BAVM 178 </v>
      </c>
      <c r="B20" s="6" t="str">
        <f t="shared" si="1"/>
        <v>II</v>
      </c>
      <c r="C20" s="16">
        <f t="shared" si="2"/>
        <v>53656.498399999997</v>
      </c>
      <c r="D20" s="13" t="str">
        <f t="shared" si="3"/>
        <v>vis</v>
      </c>
      <c r="E20" s="48">
        <f>VLOOKUP(C20,Active!C$21:E$972,3,FALSE)</f>
        <v>32134.300328860692</v>
      </c>
      <c r="F20" s="6" t="s">
        <v>77</v>
      </c>
      <c r="G20" s="13" t="str">
        <f t="shared" si="4"/>
        <v>53656.4984</v>
      </c>
      <c r="H20" s="16">
        <f t="shared" si="5"/>
        <v>32134.5</v>
      </c>
      <c r="I20" s="49" t="s">
        <v>335</v>
      </c>
      <c r="J20" s="50" t="s">
        <v>336</v>
      </c>
      <c r="K20" s="49">
        <v>32134.5</v>
      </c>
      <c r="L20" s="49" t="s">
        <v>337</v>
      </c>
      <c r="M20" s="50" t="s">
        <v>276</v>
      </c>
      <c r="N20" s="50" t="s">
        <v>338</v>
      </c>
      <c r="O20" s="51" t="s">
        <v>257</v>
      </c>
      <c r="P20" s="52" t="s">
        <v>339</v>
      </c>
    </row>
    <row r="21" spans="1:16" ht="12.75" customHeight="1" thickBot="1" x14ac:dyDescent="0.25">
      <c r="A21" s="16" t="str">
        <f t="shared" si="0"/>
        <v> JAAVSO 41;328 </v>
      </c>
      <c r="B21" s="6" t="str">
        <f t="shared" si="1"/>
        <v>I</v>
      </c>
      <c r="C21" s="16">
        <f t="shared" si="2"/>
        <v>54004.587500000001</v>
      </c>
      <c r="D21" s="13" t="str">
        <f t="shared" si="3"/>
        <v>vis</v>
      </c>
      <c r="E21" s="48">
        <f>VLOOKUP(C21,Active!C$21:E$972,3,FALSE)</f>
        <v>32577.787174687561</v>
      </c>
      <c r="F21" s="6" t="s">
        <v>77</v>
      </c>
      <c r="G21" s="13" t="str">
        <f t="shared" si="4"/>
        <v>54004.5875</v>
      </c>
      <c r="H21" s="16">
        <f t="shared" si="5"/>
        <v>32578</v>
      </c>
      <c r="I21" s="49" t="s">
        <v>340</v>
      </c>
      <c r="J21" s="50" t="s">
        <v>341</v>
      </c>
      <c r="K21" s="49" t="s">
        <v>342</v>
      </c>
      <c r="L21" s="49" t="s">
        <v>343</v>
      </c>
      <c r="M21" s="50" t="s">
        <v>276</v>
      </c>
      <c r="N21" s="50" t="s">
        <v>77</v>
      </c>
      <c r="O21" s="51" t="s">
        <v>278</v>
      </c>
      <c r="P21" s="51" t="s">
        <v>344</v>
      </c>
    </row>
    <row r="22" spans="1:16" ht="12.75" customHeight="1" thickBot="1" x14ac:dyDescent="0.25">
      <c r="A22" s="16" t="str">
        <f t="shared" si="0"/>
        <v>BAVM 183 </v>
      </c>
      <c r="B22" s="6" t="str">
        <f t="shared" si="1"/>
        <v>II</v>
      </c>
      <c r="C22" s="16">
        <f t="shared" si="2"/>
        <v>54017.546699999999</v>
      </c>
      <c r="D22" s="13" t="str">
        <f t="shared" si="3"/>
        <v>vis</v>
      </c>
      <c r="E22" s="48">
        <f>VLOOKUP(C22,Active!C$21:E$972,3,FALSE)</f>
        <v>32594.297989684179</v>
      </c>
      <c r="F22" s="6" t="s">
        <v>77</v>
      </c>
      <c r="G22" s="13" t="str">
        <f t="shared" si="4"/>
        <v>54017.5467</v>
      </c>
      <c r="H22" s="16">
        <f t="shared" si="5"/>
        <v>32594.5</v>
      </c>
      <c r="I22" s="49" t="s">
        <v>349</v>
      </c>
      <c r="J22" s="50" t="s">
        <v>350</v>
      </c>
      <c r="K22" s="49" t="s">
        <v>351</v>
      </c>
      <c r="L22" s="49" t="s">
        <v>352</v>
      </c>
      <c r="M22" s="50" t="s">
        <v>276</v>
      </c>
      <c r="N22" s="50" t="s">
        <v>338</v>
      </c>
      <c r="O22" s="51" t="s">
        <v>257</v>
      </c>
      <c r="P22" s="52" t="s">
        <v>306</v>
      </c>
    </row>
    <row r="23" spans="1:16" ht="12.75" customHeight="1" thickBot="1" x14ac:dyDescent="0.25">
      <c r="A23" s="16" t="str">
        <f t="shared" si="0"/>
        <v>BAVM 186 </v>
      </c>
      <c r="B23" s="6" t="str">
        <f t="shared" si="1"/>
        <v>I</v>
      </c>
      <c r="C23" s="16">
        <f t="shared" si="2"/>
        <v>54019.5003</v>
      </c>
      <c r="D23" s="13" t="str">
        <f t="shared" si="3"/>
        <v>vis</v>
      </c>
      <c r="E23" s="48">
        <f>VLOOKUP(C23,Active!C$21:E$972,3,FALSE)</f>
        <v>32596.786995809354</v>
      </c>
      <c r="F23" s="6" t="s">
        <v>77</v>
      </c>
      <c r="G23" s="13" t="str">
        <f t="shared" si="4"/>
        <v>54019.5003</v>
      </c>
      <c r="H23" s="16">
        <f t="shared" si="5"/>
        <v>32597</v>
      </c>
      <c r="I23" s="49" t="s">
        <v>353</v>
      </c>
      <c r="J23" s="50" t="s">
        <v>354</v>
      </c>
      <c r="K23" s="49" t="s">
        <v>355</v>
      </c>
      <c r="L23" s="49" t="s">
        <v>356</v>
      </c>
      <c r="M23" s="50" t="s">
        <v>276</v>
      </c>
      <c r="N23" s="50" t="s">
        <v>338</v>
      </c>
      <c r="O23" s="51" t="s">
        <v>357</v>
      </c>
      <c r="P23" s="52" t="s">
        <v>358</v>
      </c>
    </row>
    <row r="24" spans="1:16" ht="12.75" customHeight="1" thickBot="1" x14ac:dyDescent="0.25">
      <c r="A24" s="16" t="str">
        <f t="shared" si="0"/>
        <v>JAAVSO 36(2);171 </v>
      </c>
      <c r="B24" s="6" t="str">
        <f t="shared" si="1"/>
        <v>I</v>
      </c>
      <c r="C24" s="16">
        <f t="shared" si="2"/>
        <v>54401.735500000003</v>
      </c>
      <c r="D24" s="13" t="str">
        <f t="shared" si="3"/>
        <v>vis</v>
      </c>
      <c r="E24" s="48">
        <f>VLOOKUP(C24,Active!C$21:E$972,3,FALSE)</f>
        <v>33083.778065659004</v>
      </c>
      <c r="F24" s="6" t="s">
        <v>77</v>
      </c>
      <c r="G24" s="13" t="str">
        <f t="shared" si="4"/>
        <v>54401.7355</v>
      </c>
      <c r="H24" s="16">
        <f t="shared" si="5"/>
        <v>33084</v>
      </c>
      <c r="I24" s="49" t="s">
        <v>363</v>
      </c>
      <c r="J24" s="50" t="s">
        <v>364</v>
      </c>
      <c r="K24" s="49" t="s">
        <v>365</v>
      </c>
      <c r="L24" s="49" t="s">
        <v>366</v>
      </c>
      <c r="M24" s="50" t="s">
        <v>276</v>
      </c>
      <c r="N24" s="50" t="s">
        <v>277</v>
      </c>
      <c r="O24" s="51" t="s">
        <v>367</v>
      </c>
      <c r="P24" s="52" t="s">
        <v>368</v>
      </c>
    </row>
    <row r="25" spans="1:16" ht="12.75" customHeight="1" thickBot="1" x14ac:dyDescent="0.25">
      <c r="A25" s="16" t="str">
        <f t="shared" si="0"/>
        <v>JAAVSO 36(2);171 </v>
      </c>
      <c r="B25" s="6" t="str">
        <f t="shared" si="1"/>
        <v>I</v>
      </c>
      <c r="C25" s="16">
        <f t="shared" si="2"/>
        <v>54449.614999999998</v>
      </c>
      <c r="D25" s="13" t="str">
        <f t="shared" si="3"/>
        <v>vis</v>
      </c>
      <c r="E25" s="48">
        <f>VLOOKUP(C25,Active!C$21:E$972,3,FALSE)</f>
        <v>33144.779482924772</v>
      </c>
      <c r="F25" s="6" t="s">
        <v>77</v>
      </c>
      <c r="G25" s="13" t="str">
        <f t="shared" si="4"/>
        <v>54449.6150</v>
      </c>
      <c r="H25" s="16">
        <f t="shared" si="5"/>
        <v>33145</v>
      </c>
      <c r="I25" s="49" t="s">
        <v>369</v>
      </c>
      <c r="J25" s="50" t="s">
        <v>370</v>
      </c>
      <c r="K25" s="49" t="s">
        <v>371</v>
      </c>
      <c r="L25" s="49" t="s">
        <v>372</v>
      </c>
      <c r="M25" s="50" t="s">
        <v>276</v>
      </c>
      <c r="N25" s="50" t="s">
        <v>277</v>
      </c>
      <c r="O25" s="51" t="s">
        <v>367</v>
      </c>
      <c r="P25" s="52" t="s">
        <v>368</v>
      </c>
    </row>
    <row r="26" spans="1:16" ht="12.75" customHeight="1" thickBot="1" x14ac:dyDescent="0.25">
      <c r="A26" s="16" t="str">
        <f t="shared" si="0"/>
        <v>JAAVSO 36(2);186 </v>
      </c>
      <c r="B26" s="6" t="str">
        <f t="shared" si="1"/>
        <v>I</v>
      </c>
      <c r="C26" s="16">
        <f t="shared" si="2"/>
        <v>54653.6849</v>
      </c>
      <c r="D26" s="13" t="str">
        <f t="shared" si="3"/>
        <v>vis</v>
      </c>
      <c r="E26" s="48">
        <f>VLOOKUP(C26,Active!C$21:E$972,3,FALSE)</f>
        <v>33404.777041823356</v>
      </c>
      <c r="F26" s="6" t="s">
        <v>77</v>
      </c>
      <c r="G26" s="13" t="str">
        <f t="shared" si="4"/>
        <v>54653.6849</v>
      </c>
      <c r="H26" s="16">
        <f t="shared" si="5"/>
        <v>33405</v>
      </c>
      <c r="I26" s="49" t="s">
        <v>373</v>
      </c>
      <c r="J26" s="50" t="s">
        <v>374</v>
      </c>
      <c r="K26" s="49" t="s">
        <v>375</v>
      </c>
      <c r="L26" s="49" t="s">
        <v>376</v>
      </c>
      <c r="M26" s="50" t="s">
        <v>276</v>
      </c>
      <c r="N26" s="50" t="s">
        <v>256</v>
      </c>
      <c r="O26" s="51" t="s">
        <v>212</v>
      </c>
      <c r="P26" s="52" t="s">
        <v>377</v>
      </c>
    </row>
    <row r="27" spans="1:16" ht="12.75" customHeight="1" thickBot="1" x14ac:dyDescent="0.25">
      <c r="A27" s="16" t="str">
        <f t="shared" si="0"/>
        <v>IBVS 5875 </v>
      </c>
      <c r="B27" s="6" t="str">
        <f t="shared" si="1"/>
        <v>I</v>
      </c>
      <c r="C27" s="16">
        <f t="shared" si="2"/>
        <v>54726.680800000002</v>
      </c>
      <c r="D27" s="13" t="str">
        <f t="shared" si="3"/>
        <v>vis</v>
      </c>
      <c r="E27" s="48">
        <f>VLOOKUP(C27,Active!C$21:E$972,3,FALSE)</f>
        <v>33497.778291932285</v>
      </c>
      <c r="F27" s="6" t="s">
        <v>77</v>
      </c>
      <c r="G27" s="13" t="str">
        <f t="shared" si="4"/>
        <v>54726.6808</v>
      </c>
      <c r="H27" s="16">
        <f t="shared" si="5"/>
        <v>33498</v>
      </c>
      <c r="I27" s="49" t="s">
        <v>378</v>
      </c>
      <c r="J27" s="50" t="s">
        <v>379</v>
      </c>
      <c r="K27" s="49" t="s">
        <v>380</v>
      </c>
      <c r="L27" s="49" t="s">
        <v>381</v>
      </c>
      <c r="M27" s="50" t="s">
        <v>276</v>
      </c>
      <c r="N27" s="50" t="s">
        <v>70</v>
      </c>
      <c r="O27" s="51" t="s">
        <v>318</v>
      </c>
      <c r="P27" s="52" t="s">
        <v>382</v>
      </c>
    </row>
    <row r="28" spans="1:16" ht="12.75" customHeight="1" thickBot="1" x14ac:dyDescent="0.25">
      <c r="A28" s="16" t="str">
        <f t="shared" si="0"/>
        <v>IBVS 5871 </v>
      </c>
      <c r="B28" s="6" t="str">
        <f t="shared" si="1"/>
        <v>I</v>
      </c>
      <c r="C28" s="16">
        <f t="shared" si="2"/>
        <v>54777.697800000002</v>
      </c>
      <c r="D28" s="13" t="str">
        <f t="shared" si="3"/>
        <v>vis</v>
      </c>
      <c r="E28" s="48">
        <f>VLOOKUP(C28,Active!C$21:E$972,3,FALSE)</f>
        <v>33562.777076477825</v>
      </c>
      <c r="F28" s="6" t="s">
        <v>77</v>
      </c>
      <c r="G28" s="13" t="str">
        <f t="shared" si="4"/>
        <v>54777.6978</v>
      </c>
      <c r="H28" s="16">
        <f t="shared" si="5"/>
        <v>33563</v>
      </c>
      <c r="I28" s="49" t="s">
        <v>383</v>
      </c>
      <c r="J28" s="50" t="s">
        <v>384</v>
      </c>
      <c r="K28" s="49" t="s">
        <v>385</v>
      </c>
      <c r="L28" s="49" t="s">
        <v>376</v>
      </c>
      <c r="M28" s="50" t="s">
        <v>276</v>
      </c>
      <c r="N28" s="50" t="s">
        <v>77</v>
      </c>
      <c r="O28" s="51" t="s">
        <v>386</v>
      </c>
      <c r="P28" s="52" t="s">
        <v>387</v>
      </c>
    </row>
    <row r="29" spans="1:16" ht="12.75" customHeight="1" thickBot="1" x14ac:dyDescent="0.25">
      <c r="A29" s="16" t="str">
        <f t="shared" si="0"/>
        <v> JAAVSO 38;85 </v>
      </c>
      <c r="B29" s="6" t="str">
        <f t="shared" si="1"/>
        <v>I</v>
      </c>
      <c r="C29" s="16">
        <f t="shared" si="2"/>
        <v>55058.688199999997</v>
      </c>
      <c r="D29" s="13" t="str">
        <f t="shared" si="3"/>
        <v>vis</v>
      </c>
      <c r="E29" s="48">
        <f>VLOOKUP(C29,Active!C$21:E$972,3,FALSE)</f>
        <v>33920.776066402032</v>
      </c>
      <c r="F29" s="6" t="s">
        <v>77</v>
      </c>
      <c r="G29" s="13" t="str">
        <f t="shared" si="4"/>
        <v>55058.6882</v>
      </c>
      <c r="H29" s="16">
        <f t="shared" si="5"/>
        <v>33921</v>
      </c>
      <c r="I29" s="49" t="s">
        <v>388</v>
      </c>
      <c r="J29" s="50" t="s">
        <v>389</v>
      </c>
      <c r="K29" s="49" t="s">
        <v>390</v>
      </c>
      <c r="L29" s="49" t="s">
        <v>391</v>
      </c>
      <c r="M29" s="50" t="s">
        <v>276</v>
      </c>
      <c r="N29" s="50" t="s">
        <v>277</v>
      </c>
      <c r="O29" s="51" t="s">
        <v>212</v>
      </c>
      <c r="P29" s="51" t="s">
        <v>392</v>
      </c>
    </row>
    <row r="30" spans="1:16" ht="12.75" customHeight="1" thickBot="1" x14ac:dyDescent="0.25">
      <c r="A30" s="16" t="str">
        <f t="shared" si="0"/>
        <v>IBVS 5920 </v>
      </c>
      <c r="B30" s="6" t="str">
        <f t="shared" si="1"/>
        <v>II</v>
      </c>
      <c r="C30" s="16">
        <f t="shared" si="2"/>
        <v>55144.646000000001</v>
      </c>
      <c r="D30" s="13" t="str">
        <f t="shared" si="3"/>
        <v>vis</v>
      </c>
      <c r="E30" s="48">
        <f>VLOOKUP(C30,Active!C$21:E$972,3,FALSE)</f>
        <v>34030.291571473055</v>
      </c>
      <c r="F30" s="6" t="s">
        <v>77</v>
      </c>
      <c r="G30" s="13" t="str">
        <f t="shared" si="4"/>
        <v>55144.646</v>
      </c>
      <c r="H30" s="16">
        <f t="shared" si="5"/>
        <v>34030.5</v>
      </c>
      <c r="I30" s="49" t="s">
        <v>398</v>
      </c>
      <c r="J30" s="50" t="s">
        <v>399</v>
      </c>
      <c r="K30" s="49" t="s">
        <v>400</v>
      </c>
      <c r="L30" s="49" t="s">
        <v>401</v>
      </c>
      <c r="M30" s="50" t="s">
        <v>276</v>
      </c>
      <c r="N30" s="50" t="s">
        <v>77</v>
      </c>
      <c r="O30" s="51" t="s">
        <v>386</v>
      </c>
      <c r="P30" s="52" t="s">
        <v>402</v>
      </c>
    </row>
    <row r="31" spans="1:16" ht="12.75" customHeight="1" thickBot="1" x14ac:dyDescent="0.25">
      <c r="A31" s="16" t="str">
        <f t="shared" si="0"/>
        <v> JAAVSO 38;120 </v>
      </c>
      <c r="B31" s="6" t="str">
        <f t="shared" si="1"/>
        <v>I</v>
      </c>
      <c r="C31" s="16">
        <f t="shared" si="2"/>
        <v>55153.659</v>
      </c>
      <c r="D31" s="13" t="str">
        <f t="shared" si="3"/>
        <v>vis</v>
      </c>
      <c r="E31" s="48">
        <f>VLOOKUP(C31,Active!C$21:E$972,3,FALSE)</f>
        <v>34041.774685829223</v>
      </c>
      <c r="F31" s="6" t="s">
        <v>77</v>
      </c>
      <c r="G31" s="13" t="str">
        <f t="shared" si="4"/>
        <v>55153.6590</v>
      </c>
      <c r="H31" s="16">
        <f t="shared" si="5"/>
        <v>34042</v>
      </c>
      <c r="I31" s="49" t="s">
        <v>403</v>
      </c>
      <c r="J31" s="50" t="s">
        <v>404</v>
      </c>
      <c r="K31" s="49" t="s">
        <v>405</v>
      </c>
      <c r="L31" s="49" t="s">
        <v>406</v>
      </c>
      <c r="M31" s="50" t="s">
        <v>276</v>
      </c>
      <c r="N31" s="50" t="s">
        <v>277</v>
      </c>
      <c r="O31" s="51" t="s">
        <v>407</v>
      </c>
      <c r="P31" s="51" t="s">
        <v>408</v>
      </c>
    </row>
    <row r="32" spans="1:16" ht="12.75" customHeight="1" thickBot="1" x14ac:dyDescent="0.25">
      <c r="A32" s="16" t="str">
        <f t="shared" si="0"/>
        <v> JAAVSO 39;94 </v>
      </c>
      <c r="B32" s="6" t="str">
        <f t="shared" si="1"/>
        <v>I</v>
      </c>
      <c r="C32" s="16">
        <f t="shared" si="2"/>
        <v>55437.788</v>
      </c>
      <c r="D32" s="13" t="str">
        <f t="shared" si="3"/>
        <v>vis</v>
      </c>
      <c r="E32" s="48">
        <f>VLOOKUP(C32,Active!C$21:E$972,3,FALSE)</f>
        <v>34403.772444500617</v>
      </c>
      <c r="F32" s="6" t="s">
        <v>77</v>
      </c>
      <c r="G32" s="13" t="str">
        <f t="shared" si="4"/>
        <v>55437.7880</v>
      </c>
      <c r="H32" s="16">
        <f t="shared" si="5"/>
        <v>34404</v>
      </c>
      <c r="I32" s="49" t="s">
        <v>409</v>
      </c>
      <c r="J32" s="50" t="s">
        <v>410</v>
      </c>
      <c r="K32" s="49" t="s">
        <v>411</v>
      </c>
      <c r="L32" s="49" t="s">
        <v>412</v>
      </c>
      <c r="M32" s="50" t="s">
        <v>276</v>
      </c>
      <c r="N32" s="50" t="s">
        <v>277</v>
      </c>
      <c r="O32" s="51" t="s">
        <v>212</v>
      </c>
      <c r="P32" s="51" t="s">
        <v>413</v>
      </c>
    </row>
    <row r="33" spans="1:16" ht="12.75" customHeight="1" thickBot="1" x14ac:dyDescent="0.25">
      <c r="A33" s="16" t="str">
        <f t="shared" si="0"/>
        <v> JAAVSO 39;94 </v>
      </c>
      <c r="B33" s="6" t="str">
        <f t="shared" si="1"/>
        <v>I</v>
      </c>
      <c r="C33" s="16">
        <f t="shared" si="2"/>
        <v>55445.6368</v>
      </c>
      <c r="D33" s="13" t="str">
        <f t="shared" si="3"/>
        <v>vis</v>
      </c>
      <c r="E33" s="48">
        <f>VLOOKUP(C33,Active!C$21:E$972,3,FALSE)</f>
        <v>34413.772296709503</v>
      </c>
      <c r="F33" s="6" t="s">
        <v>77</v>
      </c>
      <c r="G33" s="13" t="str">
        <f t="shared" si="4"/>
        <v>55445.6368</v>
      </c>
      <c r="H33" s="16">
        <f t="shared" si="5"/>
        <v>34414</v>
      </c>
      <c r="I33" s="49" t="s">
        <v>414</v>
      </c>
      <c r="J33" s="50" t="s">
        <v>415</v>
      </c>
      <c r="K33" s="49" t="s">
        <v>416</v>
      </c>
      <c r="L33" s="49" t="s">
        <v>417</v>
      </c>
      <c r="M33" s="50" t="s">
        <v>276</v>
      </c>
      <c r="N33" s="50" t="s">
        <v>277</v>
      </c>
      <c r="O33" s="51" t="s">
        <v>418</v>
      </c>
      <c r="P33" s="51" t="s">
        <v>413</v>
      </c>
    </row>
    <row r="34" spans="1:16" ht="12.75" customHeight="1" thickBot="1" x14ac:dyDescent="0.25">
      <c r="A34" s="16" t="str">
        <f t="shared" si="0"/>
        <v>BAVM 215 </v>
      </c>
      <c r="B34" s="6" t="str">
        <f t="shared" si="1"/>
        <v>I</v>
      </c>
      <c r="C34" s="16">
        <f t="shared" si="2"/>
        <v>55460.549899999998</v>
      </c>
      <c r="D34" s="13" t="str">
        <f t="shared" si="3"/>
        <v>vis</v>
      </c>
      <c r="E34" s="48">
        <f>VLOOKUP(C34,Active!C$21:E$972,3,FALSE)</f>
        <v>34432.772500049687</v>
      </c>
      <c r="F34" s="6" t="s">
        <v>77</v>
      </c>
      <c r="G34" s="13" t="str">
        <f t="shared" si="4"/>
        <v>55460.5499</v>
      </c>
      <c r="H34" s="16">
        <f t="shared" si="5"/>
        <v>34433</v>
      </c>
      <c r="I34" s="49" t="s">
        <v>419</v>
      </c>
      <c r="J34" s="50" t="s">
        <v>420</v>
      </c>
      <c r="K34" s="49" t="s">
        <v>421</v>
      </c>
      <c r="L34" s="49" t="s">
        <v>412</v>
      </c>
      <c r="M34" s="50" t="s">
        <v>276</v>
      </c>
      <c r="N34" s="50" t="s">
        <v>338</v>
      </c>
      <c r="O34" s="51" t="s">
        <v>257</v>
      </c>
      <c r="P34" s="52" t="s">
        <v>422</v>
      </c>
    </row>
    <row r="35" spans="1:16" ht="12.75" customHeight="1" thickBot="1" x14ac:dyDescent="0.25">
      <c r="A35" s="16" t="str">
        <f t="shared" si="0"/>
        <v> JAAVSO 42;426 </v>
      </c>
      <c r="B35" s="6" t="str">
        <f t="shared" si="1"/>
        <v>I</v>
      </c>
      <c r="C35" s="16">
        <f t="shared" si="2"/>
        <v>56185.783100000001</v>
      </c>
      <c r="D35" s="13" t="str">
        <f t="shared" si="3"/>
        <v>vis</v>
      </c>
      <c r="E35" s="48">
        <f>VLOOKUP(C35,Active!C$21:E$972,3,FALSE)</f>
        <v>35356.764042321258</v>
      </c>
      <c r="F35" s="6" t="s">
        <v>77</v>
      </c>
      <c r="G35" s="13" t="str">
        <f t="shared" si="4"/>
        <v>56185.7831</v>
      </c>
      <c r="H35" s="16">
        <f t="shared" si="5"/>
        <v>35357</v>
      </c>
      <c r="I35" s="49" t="s">
        <v>428</v>
      </c>
      <c r="J35" s="50" t="s">
        <v>429</v>
      </c>
      <c r="K35" s="49" t="s">
        <v>430</v>
      </c>
      <c r="L35" s="49" t="s">
        <v>431</v>
      </c>
      <c r="M35" s="50" t="s">
        <v>276</v>
      </c>
      <c r="N35" s="50" t="s">
        <v>77</v>
      </c>
      <c r="O35" s="51" t="s">
        <v>212</v>
      </c>
      <c r="P35" s="51" t="s">
        <v>432</v>
      </c>
    </row>
    <row r="36" spans="1:16" ht="12.75" customHeight="1" thickBot="1" x14ac:dyDescent="0.25">
      <c r="A36" s="16" t="str">
        <f t="shared" si="0"/>
        <v> JAAVSO 41;328 </v>
      </c>
      <c r="B36" s="6" t="str">
        <f t="shared" si="1"/>
        <v>I</v>
      </c>
      <c r="C36" s="16">
        <f t="shared" si="2"/>
        <v>56536.623500000002</v>
      </c>
      <c r="D36" s="13" t="str">
        <f t="shared" si="3"/>
        <v>vis</v>
      </c>
      <c r="E36" s="48">
        <f>VLOOKUP(C36,Active!C$21:E$972,3,FALSE)</f>
        <v>35803.756212959852</v>
      </c>
      <c r="F36" s="6" t="s">
        <v>77</v>
      </c>
      <c r="G36" s="13" t="str">
        <f t="shared" si="4"/>
        <v>56536.6235</v>
      </c>
      <c r="H36" s="16">
        <f t="shared" si="5"/>
        <v>35804</v>
      </c>
      <c r="I36" s="49" t="s">
        <v>433</v>
      </c>
      <c r="J36" s="50" t="s">
        <v>434</v>
      </c>
      <c r="K36" s="49" t="s">
        <v>435</v>
      </c>
      <c r="L36" s="49" t="s">
        <v>436</v>
      </c>
      <c r="M36" s="50" t="s">
        <v>276</v>
      </c>
      <c r="N36" s="50" t="s">
        <v>77</v>
      </c>
      <c r="O36" s="51" t="s">
        <v>212</v>
      </c>
      <c r="P36" s="51" t="s">
        <v>344</v>
      </c>
    </row>
    <row r="37" spans="1:16" ht="12.75" customHeight="1" thickBot="1" x14ac:dyDescent="0.25">
      <c r="A37" s="16" t="str">
        <f t="shared" si="0"/>
        <v> JAAVSO 41;328 </v>
      </c>
      <c r="B37" s="6" t="str">
        <f t="shared" si="1"/>
        <v>I</v>
      </c>
      <c r="C37" s="16">
        <f t="shared" si="2"/>
        <v>56558.601300000002</v>
      </c>
      <c r="D37" s="13" t="str">
        <f t="shared" si="3"/>
        <v>vis</v>
      </c>
      <c r="E37" s="48">
        <f>VLOOKUP(C37,Active!C$21:E$972,3,FALSE)</f>
        <v>35831.75727705584</v>
      </c>
      <c r="F37" s="6" t="s">
        <v>77</v>
      </c>
      <c r="G37" s="13" t="str">
        <f t="shared" si="4"/>
        <v>56558.6013</v>
      </c>
      <c r="H37" s="16">
        <f t="shared" si="5"/>
        <v>35832</v>
      </c>
      <c r="I37" s="49" t="s">
        <v>437</v>
      </c>
      <c r="J37" s="50" t="s">
        <v>438</v>
      </c>
      <c r="K37" s="49" t="s">
        <v>439</v>
      </c>
      <c r="L37" s="49" t="s">
        <v>440</v>
      </c>
      <c r="M37" s="50" t="s">
        <v>276</v>
      </c>
      <c r="N37" s="50" t="s">
        <v>77</v>
      </c>
      <c r="O37" s="51" t="s">
        <v>441</v>
      </c>
      <c r="P37" s="51" t="s">
        <v>344</v>
      </c>
    </row>
    <row r="38" spans="1:16" ht="12.75" customHeight="1" thickBot="1" x14ac:dyDescent="0.25">
      <c r="A38" s="16" t="str">
        <f t="shared" si="0"/>
        <v>BAVM 234 </v>
      </c>
      <c r="B38" s="6" t="str">
        <f t="shared" si="1"/>
        <v>I</v>
      </c>
      <c r="C38" s="16">
        <f t="shared" si="2"/>
        <v>56640.224699999999</v>
      </c>
      <c r="D38" s="13" t="str">
        <f t="shared" si="3"/>
        <v>vis</v>
      </c>
      <c r="E38" s="48">
        <f>VLOOKUP(C38,Active!C$21:E$972,3,FALSE)</f>
        <v>35935.750490895807</v>
      </c>
      <c r="F38" s="6" t="s">
        <v>77</v>
      </c>
      <c r="G38" s="13" t="str">
        <f t="shared" si="4"/>
        <v>56640.2247</v>
      </c>
      <c r="H38" s="16">
        <f t="shared" si="5"/>
        <v>35936</v>
      </c>
      <c r="I38" s="49" t="s">
        <v>442</v>
      </c>
      <c r="J38" s="50" t="s">
        <v>443</v>
      </c>
      <c r="K38" s="49" t="s">
        <v>444</v>
      </c>
      <c r="L38" s="49" t="s">
        <v>445</v>
      </c>
      <c r="M38" s="50" t="s">
        <v>276</v>
      </c>
      <c r="N38" s="50" t="s">
        <v>256</v>
      </c>
      <c r="O38" s="51" t="s">
        <v>446</v>
      </c>
      <c r="P38" s="52" t="s">
        <v>447</v>
      </c>
    </row>
    <row r="39" spans="1:16" ht="12.75" customHeight="1" thickBot="1" x14ac:dyDescent="0.25">
      <c r="A39" s="16" t="str">
        <f t="shared" si="0"/>
        <v> PSMO 16.251 </v>
      </c>
      <c r="B39" s="6" t="str">
        <f t="shared" si="1"/>
        <v>I</v>
      </c>
      <c r="C39" s="16">
        <f t="shared" si="2"/>
        <v>27763.45</v>
      </c>
      <c r="D39" s="13" t="str">
        <f t="shared" si="3"/>
        <v>vis</v>
      </c>
      <c r="E39" s="48">
        <f>VLOOKUP(C39,Active!C$21:E$972,3,FALSE)</f>
        <v>-855.03017231933654</v>
      </c>
      <c r="F39" s="6" t="s">
        <v>77</v>
      </c>
      <c r="G39" s="13" t="str">
        <f t="shared" si="4"/>
        <v>27763.45</v>
      </c>
      <c r="H39" s="16">
        <f t="shared" si="5"/>
        <v>-855</v>
      </c>
      <c r="I39" s="49" t="s">
        <v>80</v>
      </c>
      <c r="J39" s="50" t="s">
        <v>81</v>
      </c>
      <c r="K39" s="49">
        <v>-855</v>
      </c>
      <c r="L39" s="49" t="s">
        <v>82</v>
      </c>
      <c r="M39" s="50" t="s">
        <v>83</v>
      </c>
      <c r="N39" s="50"/>
      <c r="O39" s="51" t="s">
        <v>84</v>
      </c>
      <c r="P39" s="51" t="s">
        <v>85</v>
      </c>
    </row>
    <row r="40" spans="1:16" ht="12.75" customHeight="1" thickBot="1" x14ac:dyDescent="0.25">
      <c r="A40" s="16" t="str">
        <f t="shared" si="0"/>
        <v> PZ 5.162 </v>
      </c>
      <c r="B40" s="6" t="str">
        <f t="shared" si="1"/>
        <v>I</v>
      </c>
      <c r="C40" s="16">
        <f t="shared" si="2"/>
        <v>27775.25</v>
      </c>
      <c r="D40" s="13" t="str">
        <f t="shared" si="3"/>
        <v>vis</v>
      </c>
      <c r="E40" s="48">
        <f>VLOOKUP(C40,Active!C$21:E$972,3,FALSE)</f>
        <v>-839.99624916357936</v>
      </c>
      <c r="F40" s="6" t="s">
        <v>77</v>
      </c>
      <c r="G40" s="13" t="str">
        <f t="shared" si="4"/>
        <v>27775.25</v>
      </c>
      <c r="H40" s="16">
        <f t="shared" si="5"/>
        <v>-840</v>
      </c>
      <c r="I40" s="49" t="s">
        <v>86</v>
      </c>
      <c r="J40" s="50" t="s">
        <v>87</v>
      </c>
      <c r="K40" s="49">
        <v>-840</v>
      </c>
      <c r="L40" s="49" t="s">
        <v>88</v>
      </c>
      <c r="M40" s="50" t="s">
        <v>83</v>
      </c>
      <c r="N40" s="50"/>
      <c r="O40" s="51" t="s">
        <v>89</v>
      </c>
      <c r="P40" s="51" t="s">
        <v>90</v>
      </c>
    </row>
    <row r="41" spans="1:16" ht="12.75" customHeight="1" thickBot="1" x14ac:dyDescent="0.25">
      <c r="A41" s="16" t="str">
        <f t="shared" si="0"/>
        <v> PZ 5.162 </v>
      </c>
      <c r="B41" s="6" t="str">
        <f t="shared" si="1"/>
        <v>I</v>
      </c>
      <c r="C41" s="16">
        <f t="shared" si="2"/>
        <v>28081.35</v>
      </c>
      <c r="D41" s="13" t="str">
        <f t="shared" si="3"/>
        <v>vis</v>
      </c>
      <c r="E41" s="48">
        <f>VLOOKUP(C41,Active!C$21:E$972,3,FALSE)</f>
        <v>-450.00609001294185</v>
      </c>
      <c r="F41" s="6" t="s">
        <v>77</v>
      </c>
      <c r="G41" s="13" t="str">
        <f t="shared" si="4"/>
        <v>28081.35</v>
      </c>
      <c r="H41" s="16">
        <f t="shared" si="5"/>
        <v>-450</v>
      </c>
      <c r="I41" s="49" t="s">
        <v>91</v>
      </c>
      <c r="J41" s="50" t="s">
        <v>92</v>
      </c>
      <c r="K41" s="49">
        <v>-450</v>
      </c>
      <c r="L41" s="49" t="s">
        <v>93</v>
      </c>
      <c r="M41" s="50" t="s">
        <v>83</v>
      </c>
      <c r="N41" s="50"/>
      <c r="O41" s="51" t="s">
        <v>89</v>
      </c>
      <c r="P41" s="51" t="s">
        <v>90</v>
      </c>
    </row>
    <row r="42" spans="1:16" ht="12.75" customHeight="1" thickBot="1" x14ac:dyDescent="0.25">
      <c r="A42" s="16" t="str">
        <f t="shared" si="0"/>
        <v> KVBB 28.53 </v>
      </c>
      <c r="B42" s="6" t="str">
        <f t="shared" si="1"/>
        <v>I</v>
      </c>
      <c r="C42" s="16">
        <f t="shared" si="2"/>
        <v>28434.544000000002</v>
      </c>
      <c r="D42" s="13" t="str">
        <f t="shared" si="3"/>
        <v>vis</v>
      </c>
      <c r="E42" s="48">
        <f>VLOOKUP(C42,Active!C$21:E$972,3,FALSE)</f>
        <v>-1.5288735411115041E-2</v>
      </c>
      <c r="F42" s="6" t="s">
        <v>77</v>
      </c>
      <c r="G42" s="13" t="str">
        <f t="shared" si="4"/>
        <v>28434.544</v>
      </c>
      <c r="H42" s="16">
        <f t="shared" si="5"/>
        <v>0</v>
      </c>
      <c r="I42" s="49" t="s">
        <v>94</v>
      </c>
      <c r="J42" s="50" t="s">
        <v>95</v>
      </c>
      <c r="K42" s="49">
        <v>0</v>
      </c>
      <c r="L42" s="49" t="s">
        <v>96</v>
      </c>
      <c r="M42" s="50" t="s">
        <v>83</v>
      </c>
      <c r="N42" s="50"/>
      <c r="O42" s="51" t="s">
        <v>97</v>
      </c>
      <c r="P42" s="51" t="s">
        <v>98</v>
      </c>
    </row>
    <row r="43" spans="1:16" ht="12.75" customHeight="1" thickBot="1" x14ac:dyDescent="0.25">
      <c r="A43" s="16" t="str">
        <f t="shared" ref="A43:A74" si="6">P43</f>
        <v> KVBB 28.53 </v>
      </c>
      <c r="B43" s="6" t="str">
        <f t="shared" ref="B43:B74" si="7">IF(H43=INT(H43),"I","II")</f>
        <v>I</v>
      </c>
      <c r="C43" s="16">
        <f t="shared" ref="C43:C74" si="8">1*G43</f>
        <v>28547.582999999999</v>
      </c>
      <c r="D43" s="13" t="str">
        <f t="shared" ref="D43:D74" si="9">VLOOKUP(F43,I$1:J$5,2,FALSE)</f>
        <v>vis</v>
      </c>
      <c r="E43" s="48">
        <f>VLOOKUP(C43,Active!C$21:E$972,3,FALSE)</f>
        <v>144.00332479032548</v>
      </c>
      <c r="F43" s="6" t="s">
        <v>77</v>
      </c>
      <c r="G43" s="13" t="str">
        <f t="shared" ref="G43:G74" si="10">MID(I43,3,LEN(I43)-3)</f>
        <v>28547.583</v>
      </c>
      <c r="H43" s="16">
        <f t="shared" ref="H43:H74" si="11">1*K43</f>
        <v>144</v>
      </c>
      <c r="I43" s="49" t="s">
        <v>99</v>
      </c>
      <c r="J43" s="50" t="s">
        <v>100</v>
      </c>
      <c r="K43" s="49">
        <v>144</v>
      </c>
      <c r="L43" s="49" t="s">
        <v>101</v>
      </c>
      <c r="M43" s="50" t="s">
        <v>83</v>
      </c>
      <c r="N43" s="50"/>
      <c r="O43" s="51" t="s">
        <v>97</v>
      </c>
      <c r="P43" s="51" t="s">
        <v>98</v>
      </c>
    </row>
    <row r="44" spans="1:16" ht="12.75" customHeight="1" thickBot="1" x14ac:dyDescent="0.25">
      <c r="A44" s="16" t="str">
        <f t="shared" si="6"/>
        <v> KVBB 28.53 </v>
      </c>
      <c r="B44" s="6" t="str">
        <f t="shared" si="7"/>
        <v>I</v>
      </c>
      <c r="C44" s="16">
        <f t="shared" si="8"/>
        <v>28836.444</v>
      </c>
      <c r="D44" s="13" t="str">
        <f t="shared" si="9"/>
        <v>vis</v>
      </c>
      <c r="E44" s="48">
        <f>VLOOKUP(C44,Active!C$21:E$972,3,FALSE)</f>
        <v>512.0299414594308</v>
      </c>
      <c r="F44" s="6" t="s">
        <v>77</v>
      </c>
      <c r="G44" s="13" t="str">
        <f t="shared" si="10"/>
        <v>28836.444</v>
      </c>
      <c r="H44" s="16">
        <f t="shared" si="11"/>
        <v>512</v>
      </c>
      <c r="I44" s="49" t="s">
        <v>102</v>
      </c>
      <c r="J44" s="50" t="s">
        <v>103</v>
      </c>
      <c r="K44" s="49">
        <v>512</v>
      </c>
      <c r="L44" s="49" t="s">
        <v>104</v>
      </c>
      <c r="M44" s="50" t="s">
        <v>83</v>
      </c>
      <c r="N44" s="50"/>
      <c r="O44" s="51" t="s">
        <v>97</v>
      </c>
      <c r="P44" s="51" t="s">
        <v>98</v>
      </c>
    </row>
    <row r="45" spans="1:16" ht="12.75" customHeight="1" thickBot="1" x14ac:dyDescent="0.25">
      <c r="A45" s="16" t="str">
        <f t="shared" si="6"/>
        <v> KVBB 28.53 </v>
      </c>
      <c r="B45" s="6" t="str">
        <f t="shared" si="7"/>
        <v>I</v>
      </c>
      <c r="C45" s="16">
        <f t="shared" si="8"/>
        <v>29271.235000000001</v>
      </c>
      <c r="D45" s="13" t="str">
        <f t="shared" si="9"/>
        <v>vis</v>
      </c>
      <c r="E45" s="48">
        <f>VLOOKUP(C45,Active!C$21:E$972,3,FALSE)</f>
        <v>1065.980321359026</v>
      </c>
      <c r="F45" s="6" t="s">
        <v>77</v>
      </c>
      <c r="G45" s="13" t="str">
        <f t="shared" si="10"/>
        <v>29271.235</v>
      </c>
      <c r="H45" s="16">
        <f t="shared" si="11"/>
        <v>1066</v>
      </c>
      <c r="I45" s="49" t="s">
        <v>105</v>
      </c>
      <c r="J45" s="50" t="s">
        <v>106</v>
      </c>
      <c r="K45" s="49">
        <v>1066</v>
      </c>
      <c r="L45" s="49" t="s">
        <v>107</v>
      </c>
      <c r="M45" s="50" t="s">
        <v>83</v>
      </c>
      <c r="N45" s="50"/>
      <c r="O45" s="51" t="s">
        <v>97</v>
      </c>
      <c r="P45" s="51" t="s">
        <v>98</v>
      </c>
    </row>
    <row r="46" spans="1:16" ht="12.75" customHeight="1" thickBot="1" x14ac:dyDescent="0.25">
      <c r="A46" s="16" t="str">
        <f t="shared" si="6"/>
        <v> PSMO 16.251 </v>
      </c>
      <c r="B46" s="6" t="str">
        <f t="shared" si="7"/>
        <v>I</v>
      </c>
      <c r="C46" s="16">
        <f t="shared" si="8"/>
        <v>29526.36</v>
      </c>
      <c r="D46" s="13" t="str">
        <f t="shared" si="9"/>
        <v>vis</v>
      </c>
      <c r="E46" s="48">
        <f>VLOOKUP(C46,Active!C$21:E$972,3,FALSE)</f>
        <v>1391.0252065380748</v>
      </c>
      <c r="F46" s="6" t="s">
        <v>77</v>
      </c>
      <c r="G46" s="13" t="str">
        <f t="shared" si="10"/>
        <v>29526.36</v>
      </c>
      <c r="H46" s="16">
        <f t="shared" si="11"/>
        <v>1391</v>
      </c>
      <c r="I46" s="49" t="s">
        <v>108</v>
      </c>
      <c r="J46" s="50" t="s">
        <v>109</v>
      </c>
      <c r="K46" s="49">
        <v>1391</v>
      </c>
      <c r="L46" s="49" t="s">
        <v>110</v>
      </c>
      <c r="M46" s="50" t="s">
        <v>83</v>
      </c>
      <c r="N46" s="50"/>
      <c r="O46" s="51" t="s">
        <v>84</v>
      </c>
      <c r="P46" s="51" t="s">
        <v>85</v>
      </c>
    </row>
    <row r="47" spans="1:16" ht="12.75" customHeight="1" thickBot="1" x14ac:dyDescent="0.25">
      <c r="A47" s="16" t="str">
        <f t="shared" si="6"/>
        <v> PSMO 16.251 </v>
      </c>
      <c r="B47" s="6" t="str">
        <f t="shared" si="7"/>
        <v>I</v>
      </c>
      <c r="C47" s="16">
        <f t="shared" si="8"/>
        <v>29549.279999999999</v>
      </c>
      <c r="D47" s="13" t="str">
        <f t="shared" si="9"/>
        <v>vis</v>
      </c>
      <c r="E47" s="48">
        <f>VLOOKUP(C47,Active!C$21:E$972,3,FALSE)</f>
        <v>1420.226691176206</v>
      </c>
      <c r="F47" s="6" t="s">
        <v>77</v>
      </c>
      <c r="G47" s="13" t="str">
        <f t="shared" si="10"/>
        <v>29549.28</v>
      </c>
      <c r="H47" s="16">
        <f t="shared" si="11"/>
        <v>1420</v>
      </c>
      <c r="I47" s="49" t="s">
        <v>111</v>
      </c>
      <c r="J47" s="50" t="s">
        <v>112</v>
      </c>
      <c r="K47" s="49">
        <v>1420</v>
      </c>
      <c r="L47" s="49" t="s">
        <v>113</v>
      </c>
      <c r="M47" s="50" t="s">
        <v>83</v>
      </c>
      <c r="N47" s="50"/>
      <c r="O47" s="51" t="s">
        <v>84</v>
      </c>
      <c r="P47" s="51" t="s">
        <v>85</v>
      </c>
    </row>
    <row r="48" spans="1:16" ht="12.75" customHeight="1" thickBot="1" x14ac:dyDescent="0.25">
      <c r="A48" s="16" t="str">
        <f t="shared" si="6"/>
        <v> KVBB 28.53 </v>
      </c>
      <c r="B48" s="6" t="str">
        <f t="shared" si="7"/>
        <v>I</v>
      </c>
      <c r="C48" s="16">
        <f t="shared" si="8"/>
        <v>30025.503000000001</v>
      </c>
      <c r="D48" s="13" t="str">
        <f t="shared" si="9"/>
        <v>vis</v>
      </c>
      <c r="E48" s="48">
        <f>VLOOKUP(C48,Active!C$21:E$972,3,FALSE)</f>
        <v>2026.9639782104944</v>
      </c>
      <c r="F48" s="6" t="s">
        <v>77</v>
      </c>
      <c r="G48" s="13" t="str">
        <f t="shared" si="10"/>
        <v>30025.503</v>
      </c>
      <c r="H48" s="16">
        <f t="shared" si="11"/>
        <v>2027</v>
      </c>
      <c r="I48" s="49" t="s">
        <v>114</v>
      </c>
      <c r="J48" s="50" t="s">
        <v>115</v>
      </c>
      <c r="K48" s="49">
        <v>2027</v>
      </c>
      <c r="L48" s="49" t="s">
        <v>116</v>
      </c>
      <c r="M48" s="50" t="s">
        <v>83</v>
      </c>
      <c r="N48" s="50"/>
      <c r="O48" s="51" t="s">
        <v>97</v>
      </c>
      <c r="P48" s="51" t="s">
        <v>98</v>
      </c>
    </row>
    <row r="49" spans="1:16" ht="12.75" customHeight="1" thickBot="1" x14ac:dyDescent="0.25">
      <c r="A49" s="16" t="str">
        <f t="shared" si="6"/>
        <v> KVBB 28.53 </v>
      </c>
      <c r="B49" s="6" t="str">
        <f t="shared" si="7"/>
        <v>I</v>
      </c>
      <c r="C49" s="16">
        <f t="shared" si="8"/>
        <v>30540.416000000001</v>
      </c>
      <c r="D49" s="13" t="str">
        <f t="shared" si="9"/>
        <v>vis</v>
      </c>
      <c r="E49" s="48">
        <f>VLOOKUP(C49,Active!C$21:E$972,3,FALSE)</f>
        <v>2682.994696337686</v>
      </c>
      <c r="F49" s="6" t="s">
        <v>77</v>
      </c>
      <c r="G49" s="13" t="str">
        <f t="shared" si="10"/>
        <v>30540.416</v>
      </c>
      <c r="H49" s="16">
        <f t="shared" si="11"/>
        <v>2683</v>
      </c>
      <c r="I49" s="49" t="s">
        <v>117</v>
      </c>
      <c r="J49" s="50" t="s">
        <v>118</v>
      </c>
      <c r="K49" s="49">
        <v>2683</v>
      </c>
      <c r="L49" s="49" t="s">
        <v>119</v>
      </c>
      <c r="M49" s="50" t="s">
        <v>120</v>
      </c>
      <c r="N49" s="50"/>
      <c r="O49" s="51" t="s">
        <v>97</v>
      </c>
      <c r="P49" s="51" t="s">
        <v>98</v>
      </c>
    </row>
    <row r="50" spans="1:16" ht="12.75" customHeight="1" thickBot="1" x14ac:dyDescent="0.25">
      <c r="A50" s="16" t="str">
        <f t="shared" si="6"/>
        <v> KVBB 28.53 </v>
      </c>
      <c r="B50" s="6" t="str">
        <f t="shared" si="7"/>
        <v>II</v>
      </c>
      <c r="C50" s="16">
        <f t="shared" si="8"/>
        <v>30545.522000000001</v>
      </c>
      <c r="D50" s="13" t="str">
        <f t="shared" si="9"/>
        <v>vis</v>
      </c>
      <c r="E50" s="48">
        <f>VLOOKUP(C50,Active!C$21:E$972,3,FALSE)</f>
        <v>2689.5000532557619</v>
      </c>
      <c r="F50" s="6" t="s">
        <v>77</v>
      </c>
      <c r="G50" s="13" t="str">
        <f t="shared" si="10"/>
        <v>30545.522</v>
      </c>
      <c r="H50" s="16">
        <f t="shared" si="11"/>
        <v>2689.5</v>
      </c>
      <c r="I50" s="49" t="s">
        <v>121</v>
      </c>
      <c r="J50" s="50" t="s">
        <v>122</v>
      </c>
      <c r="K50" s="49">
        <v>2689.5</v>
      </c>
      <c r="L50" s="49" t="s">
        <v>123</v>
      </c>
      <c r="M50" s="50" t="s">
        <v>120</v>
      </c>
      <c r="N50" s="50"/>
      <c r="O50" s="51" t="s">
        <v>97</v>
      </c>
      <c r="P50" s="51" t="s">
        <v>98</v>
      </c>
    </row>
    <row r="51" spans="1:16" ht="12.75" customHeight="1" thickBot="1" x14ac:dyDescent="0.25">
      <c r="A51" s="16" t="str">
        <f t="shared" si="6"/>
        <v> KVBB 28.53 </v>
      </c>
      <c r="B51" s="6" t="str">
        <f t="shared" si="7"/>
        <v>I</v>
      </c>
      <c r="C51" s="16">
        <f t="shared" si="8"/>
        <v>30547.48</v>
      </c>
      <c r="D51" s="13" t="str">
        <f t="shared" si="9"/>
        <v>vis</v>
      </c>
      <c r="E51" s="48">
        <f>VLOOKUP(C51,Active!C$21:E$972,3,FALSE)</f>
        <v>2691.9946652505887</v>
      </c>
      <c r="F51" s="6" t="s">
        <v>77</v>
      </c>
      <c r="G51" s="13" t="str">
        <f t="shared" si="10"/>
        <v>30547.480</v>
      </c>
      <c r="H51" s="16">
        <f t="shared" si="11"/>
        <v>2692</v>
      </c>
      <c r="I51" s="49" t="s">
        <v>124</v>
      </c>
      <c r="J51" s="50" t="s">
        <v>125</v>
      </c>
      <c r="K51" s="49">
        <v>2692</v>
      </c>
      <c r="L51" s="49" t="s">
        <v>119</v>
      </c>
      <c r="M51" s="50" t="s">
        <v>120</v>
      </c>
      <c r="N51" s="50"/>
      <c r="O51" s="51" t="s">
        <v>97</v>
      </c>
      <c r="P51" s="51" t="s">
        <v>98</v>
      </c>
    </row>
    <row r="52" spans="1:16" ht="12.75" customHeight="1" thickBot="1" x14ac:dyDescent="0.25">
      <c r="A52" s="16" t="str">
        <f t="shared" si="6"/>
        <v> KVBB 28.53 </v>
      </c>
      <c r="B52" s="6" t="str">
        <f t="shared" si="7"/>
        <v>II</v>
      </c>
      <c r="C52" s="16">
        <f t="shared" si="8"/>
        <v>30549.447</v>
      </c>
      <c r="D52" s="13" t="str">
        <f t="shared" si="9"/>
        <v>vis</v>
      </c>
      <c r="E52" s="48">
        <f>VLOOKUP(C52,Active!C$21:E$972,3,FALSE)</f>
        <v>2694.5007437969771</v>
      </c>
      <c r="F52" s="6" t="s">
        <v>77</v>
      </c>
      <c r="G52" s="13" t="str">
        <f t="shared" si="10"/>
        <v>30549.447</v>
      </c>
      <c r="H52" s="16">
        <f t="shared" si="11"/>
        <v>2694.5</v>
      </c>
      <c r="I52" s="49" t="s">
        <v>126</v>
      </c>
      <c r="J52" s="50" t="s">
        <v>127</v>
      </c>
      <c r="K52" s="49">
        <v>2694.5</v>
      </c>
      <c r="L52" s="49" t="s">
        <v>128</v>
      </c>
      <c r="M52" s="50" t="s">
        <v>120</v>
      </c>
      <c r="N52" s="50"/>
      <c r="O52" s="51" t="s">
        <v>97</v>
      </c>
      <c r="P52" s="51" t="s">
        <v>98</v>
      </c>
    </row>
    <row r="53" spans="1:16" ht="12.75" customHeight="1" thickBot="1" x14ac:dyDescent="0.25">
      <c r="A53" s="16" t="str">
        <f t="shared" si="6"/>
        <v> KVBB 28.53 </v>
      </c>
      <c r="B53" s="6" t="str">
        <f t="shared" si="7"/>
        <v>I</v>
      </c>
      <c r="C53" s="16">
        <f t="shared" si="8"/>
        <v>30565.528999999999</v>
      </c>
      <c r="D53" s="13" t="str">
        <f t="shared" si="9"/>
        <v>vis</v>
      </c>
      <c r="E53" s="48">
        <f>VLOOKUP(C53,Active!C$21:E$972,3,FALSE)</f>
        <v>2714.9901973724754</v>
      </c>
      <c r="F53" s="6" t="s">
        <v>77</v>
      </c>
      <c r="G53" s="13" t="str">
        <f t="shared" si="10"/>
        <v>30565.529</v>
      </c>
      <c r="H53" s="16">
        <f t="shared" si="11"/>
        <v>2715</v>
      </c>
      <c r="I53" s="49" t="s">
        <v>129</v>
      </c>
      <c r="J53" s="50" t="s">
        <v>130</v>
      </c>
      <c r="K53" s="49">
        <v>2715</v>
      </c>
      <c r="L53" s="49" t="s">
        <v>131</v>
      </c>
      <c r="M53" s="50" t="s">
        <v>120</v>
      </c>
      <c r="N53" s="50"/>
      <c r="O53" s="51" t="s">
        <v>97</v>
      </c>
      <c r="P53" s="51" t="s">
        <v>98</v>
      </c>
    </row>
    <row r="54" spans="1:16" ht="12.75" customHeight="1" thickBot="1" x14ac:dyDescent="0.25">
      <c r="A54" s="16" t="str">
        <f t="shared" si="6"/>
        <v> KVBB 28.53 </v>
      </c>
      <c r="B54" s="6" t="str">
        <f t="shared" si="7"/>
        <v>I</v>
      </c>
      <c r="C54" s="16">
        <f t="shared" si="8"/>
        <v>30569.474999999999</v>
      </c>
      <c r="D54" s="13" t="str">
        <f t="shared" si="9"/>
        <v>vis</v>
      </c>
      <c r="E54" s="48">
        <f>VLOOKUP(C54,Active!C$21:E$972,3,FALSE)</f>
        <v>2720.0176432006638</v>
      </c>
      <c r="F54" s="6" t="s">
        <v>77</v>
      </c>
      <c r="G54" s="13" t="str">
        <f t="shared" si="10"/>
        <v>30569.475</v>
      </c>
      <c r="H54" s="16">
        <f t="shared" si="11"/>
        <v>2720</v>
      </c>
      <c r="I54" s="49" t="s">
        <v>132</v>
      </c>
      <c r="J54" s="50" t="s">
        <v>133</v>
      </c>
      <c r="K54" s="49">
        <v>2720</v>
      </c>
      <c r="L54" s="49" t="s">
        <v>134</v>
      </c>
      <c r="M54" s="50" t="s">
        <v>120</v>
      </c>
      <c r="N54" s="50"/>
      <c r="O54" s="51" t="s">
        <v>97</v>
      </c>
      <c r="P54" s="51" t="s">
        <v>98</v>
      </c>
    </row>
    <row r="55" spans="1:16" ht="12.75" customHeight="1" thickBot="1" x14ac:dyDescent="0.25">
      <c r="A55" s="16" t="str">
        <f t="shared" si="6"/>
        <v> KVBB 28.53 </v>
      </c>
      <c r="B55" s="6" t="str">
        <f t="shared" si="7"/>
        <v>I</v>
      </c>
      <c r="C55" s="16">
        <f t="shared" si="8"/>
        <v>30573.395</v>
      </c>
      <c r="D55" s="13" t="str">
        <f t="shared" si="9"/>
        <v>vis</v>
      </c>
      <c r="E55" s="48">
        <f>VLOOKUP(C55,Active!C$21:E$972,3,FALSE)</f>
        <v>2725.0119634354601</v>
      </c>
      <c r="F55" s="6" t="s">
        <v>77</v>
      </c>
      <c r="G55" s="13" t="str">
        <f t="shared" si="10"/>
        <v>30573.395</v>
      </c>
      <c r="H55" s="16">
        <f t="shared" si="11"/>
        <v>2725</v>
      </c>
      <c r="I55" s="49" t="s">
        <v>135</v>
      </c>
      <c r="J55" s="50" t="s">
        <v>136</v>
      </c>
      <c r="K55" s="49">
        <v>2725</v>
      </c>
      <c r="L55" s="49" t="s">
        <v>137</v>
      </c>
      <c r="M55" s="50" t="s">
        <v>120</v>
      </c>
      <c r="N55" s="50"/>
      <c r="O55" s="51" t="s">
        <v>97</v>
      </c>
      <c r="P55" s="51" t="s">
        <v>98</v>
      </c>
    </row>
    <row r="56" spans="1:16" ht="12.75" customHeight="1" thickBot="1" x14ac:dyDescent="0.25">
      <c r="A56" s="16" t="str">
        <f t="shared" si="6"/>
        <v> KVBB 28.53 </v>
      </c>
      <c r="B56" s="6" t="str">
        <f t="shared" si="7"/>
        <v>I</v>
      </c>
      <c r="C56" s="16">
        <f t="shared" si="8"/>
        <v>30580.448</v>
      </c>
      <c r="D56" s="13" t="str">
        <f t="shared" si="9"/>
        <v>vis</v>
      </c>
      <c r="E56" s="48">
        <f>VLOOKUP(C56,Active!C$21:E$972,3,FALSE)</f>
        <v>2733.9979176742363</v>
      </c>
      <c r="F56" s="6" t="s">
        <v>77</v>
      </c>
      <c r="G56" s="13" t="str">
        <f t="shared" si="10"/>
        <v>30580.448</v>
      </c>
      <c r="H56" s="16">
        <f t="shared" si="11"/>
        <v>2734</v>
      </c>
      <c r="I56" s="49" t="s">
        <v>138</v>
      </c>
      <c r="J56" s="50" t="s">
        <v>139</v>
      </c>
      <c r="K56" s="49">
        <v>2734</v>
      </c>
      <c r="L56" s="49" t="s">
        <v>140</v>
      </c>
      <c r="M56" s="50" t="s">
        <v>120</v>
      </c>
      <c r="N56" s="50"/>
      <c r="O56" s="51" t="s">
        <v>97</v>
      </c>
      <c r="P56" s="51" t="s">
        <v>98</v>
      </c>
    </row>
    <row r="57" spans="1:16" ht="12.75" customHeight="1" thickBot="1" x14ac:dyDescent="0.25">
      <c r="A57" s="16" t="str">
        <f t="shared" si="6"/>
        <v> KVBB 28.53 </v>
      </c>
      <c r="B57" s="6" t="str">
        <f t="shared" si="7"/>
        <v>I</v>
      </c>
      <c r="C57" s="16">
        <f t="shared" si="8"/>
        <v>30584.395</v>
      </c>
      <c r="D57" s="13" t="str">
        <f t="shared" si="9"/>
        <v>vis</v>
      </c>
      <c r="E57" s="48">
        <f>VLOOKUP(C57,Active!C$21:E$972,3,FALSE)</f>
        <v>2739.0266375637093</v>
      </c>
      <c r="F57" s="6" t="s">
        <v>77</v>
      </c>
      <c r="G57" s="13" t="str">
        <f t="shared" si="10"/>
        <v>30584.395</v>
      </c>
      <c r="H57" s="16">
        <f t="shared" si="11"/>
        <v>2739</v>
      </c>
      <c r="I57" s="49" t="s">
        <v>141</v>
      </c>
      <c r="J57" s="50" t="s">
        <v>142</v>
      </c>
      <c r="K57" s="49">
        <v>2739</v>
      </c>
      <c r="L57" s="49" t="s">
        <v>143</v>
      </c>
      <c r="M57" s="50" t="s">
        <v>120</v>
      </c>
      <c r="N57" s="50"/>
      <c r="O57" s="51" t="s">
        <v>97</v>
      </c>
      <c r="P57" s="51" t="s">
        <v>98</v>
      </c>
    </row>
    <row r="58" spans="1:16" ht="12.75" customHeight="1" thickBot="1" x14ac:dyDescent="0.25">
      <c r="A58" s="16" t="str">
        <f t="shared" si="6"/>
        <v> KVBB 28.53 </v>
      </c>
      <c r="B58" s="6" t="str">
        <f t="shared" si="7"/>
        <v>I</v>
      </c>
      <c r="C58" s="16">
        <f t="shared" si="8"/>
        <v>30587.527999999998</v>
      </c>
      <c r="D58" s="13" t="str">
        <f t="shared" si="9"/>
        <v>vis</v>
      </c>
      <c r="E58" s="48">
        <f>VLOOKUP(C58,Active!C$21:E$972,3,FALSE)</f>
        <v>2743.0182715676888</v>
      </c>
      <c r="F58" s="6" t="s">
        <v>77</v>
      </c>
      <c r="G58" s="13" t="str">
        <f t="shared" si="10"/>
        <v>30587.528</v>
      </c>
      <c r="H58" s="16">
        <f t="shared" si="11"/>
        <v>2743</v>
      </c>
      <c r="I58" s="49" t="s">
        <v>144</v>
      </c>
      <c r="J58" s="50" t="s">
        <v>145</v>
      </c>
      <c r="K58" s="49">
        <v>2743</v>
      </c>
      <c r="L58" s="49" t="s">
        <v>134</v>
      </c>
      <c r="M58" s="50" t="s">
        <v>120</v>
      </c>
      <c r="N58" s="50"/>
      <c r="O58" s="51" t="s">
        <v>97</v>
      </c>
      <c r="P58" s="51" t="s">
        <v>98</v>
      </c>
    </row>
    <row r="59" spans="1:16" ht="12.75" customHeight="1" thickBot="1" x14ac:dyDescent="0.25">
      <c r="A59" s="16" t="str">
        <f t="shared" si="6"/>
        <v> KVBB 28.53 </v>
      </c>
      <c r="B59" s="6" t="str">
        <f t="shared" si="7"/>
        <v>I</v>
      </c>
      <c r="C59" s="16">
        <f t="shared" si="8"/>
        <v>30591.43</v>
      </c>
      <c r="D59" s="13" t="str">
        <f t="shared" si="9"/>
        <v>vis</v>
      </c>
      <c r="E59" s="48">
        <f>VLOOKUP(C59,Active!C$21:E$972,3,FALSE)</f>
        <v>2747.9896586993664</v>
      </c>
      <c r="F59" s="6" t="s">
        <v>77</v>
      </c>
      <c r="G59" s="13" t="str">
        <f t="shared" si="10"/>
        <v>30591.430</v>
      </c>
      <c r="H59" s="16">
        <f t="shared" si="11"/>
        <v>2748</v>
      </c>
      <c r="I59" s="49" t="s">
        <v>146</v>
      </c>
      <c r="J59" s="50" t="s">
        <v>147</v>
      </c>
      <c r="K59" s="49">
        <v>2748</v>
      </c>
      <c r="L59" s="49" t="s">
        <v>131</v>
      </c>
      <c r="M59" s="50" t="s">
        <v>120</v>
      </c>
      <c r="N59" s="50"/>
      <c r="O59" s="51" t="s">
        <v>97</v>
      </c>
      <c r="P59" s="51" t="s">
        <v>98</v>
      </c>
    </row>
    <row r="60" spans="1:16" ht="12.75" customHeight="1" thickBot="1" x14ac:dyDescent="0.25">
      <c r="A60" s="16" t="str">
        <f t="shared" si="6"/>
        <v> KVBB 28.53 </v>
      </c>
      <c r="B60" s="6" t="str">
        <f t="shared" si="7"/>
        <v>I</v>
      </c>
      <c r="C60" s="16">
        <f t="shared" si="8"/>
        <v>30601.61</v>
      </c>
      <c r="D60" s="13" t="str">
        <f t="shared" si="9"/>
        <v>vis</v>
      </c>
      <c r="E60" s="48">
        <f>VLOOKUP(C60,Active!C$21:E$972,3,FALSE)</f>
        <v>2760.959602574419</v>
      </c>
      <c r="F60" s="6" t="s">
        <v>77</v>
      </c>
      <c r="G60" s="13" t="str">
        <f t="shared" si="10"/>
        <v>30601.610</v>
      </c>
      <c r="H60" s="16">
        <f t="shared" si="11"/>
        <v>2761</v>
      </c>
      <c r="I60" s="49" t="s">
        <v>148</v>
      </c>
      <c r="J60" s="50" t="s">
        <v>149</v>
      </c>
      <c r="K60" s="49">
        <v>2761</v>
      </c>
      <c r="L60" s="49" t="s">
        <v>150</v>
      </c>
      <c r="M60" s="50" t="s">
        <v>120</v>
      </c>
      <c r="N60" s="50"/>
      <c r="O60" s="51" t="s">
        <v>97</v>
      </c>
      <c r="P60" s="51" t="s">
        <v>98</v>
      </c>
    </row>
    <row r="61" spans="1:16" ht="12.75" customHeight="1" thickBot="1" x14ac:dyDescent="0.25">
      <c r="A61" s="16" t="str">
        <f t="shared" si="6"/>
        <v> IODE 4.1.182 </v>
      </c>
      <c r="B61" s="6" t="str">
        <f t="shared" si="7"/>
        <v>I</v>
      </c>
      <c r="C61" s="16">
        <f t="shared" si="8"/>
        <v>31697.367999999999</v>
      </c>
      <c r="D61" s="13" t="str">
        <f t="shared" si="9"/>
        <v>vis</v>
      </c>
      <c r="E61" s="48">
        <f>VLOOKUP(C61,Active!C$21:E$972,3,FALSE)</f>
        <v>4157.0224474309543</v>
      </c>
      <c r="F61" s="6" t="s">
        <v>77</v>
      </c>
      <c r="G61" s="13" t="str">
        <f t="shared" si="10"/>
        <v>31697.368</v>
      </c>
      <c r="H61" s="16">
        <f t="shared" si="11"/>
        <v>4157</v>
      </c>
      <c r="I61" s="49" t="s">
        <v>151</v>
      </c>
      <c r="J61" s="50" t="s">
        <v>152</v>
      </c>
      <c r="K61" s="49">
        <v>4157</v>
      </c>
      <c r="L61" s="49" t="s">
        <v>153</v>
      </c>
      <c r="M61" s="50" t="s">
        <v>120</v>
      </c>
      <c r="N61" s="50"/>
      <c r="O61" s="51" t="s">
        <v>154</v>
      </c>
      <c r="P61" s="51" t="s">
        <v>155</v>
      </c>
    </row>
    <row r="62" spans="1:16" ht="12.75" customHeight="1" thickBot="1" x14ac:dyDescent="0.25">
      <c r="A62" s="16" t="str">
        <f t="shared" si="6"/>
        <v> VSS 2.342 </v>
      </c>
      <c r="B62" s="6" t="str">
        <f t="shared" si="7"/>
        <v>I</v>
      </c>
      <c r="C62" s="16">
        <f t="shared" si="8"/>
        <v>34451.440999999999</v>
      </c>
      <c r="D62" s="13" t="str">
        <f t="shared" si="9"/>
        <v>vis</v>
      </c>
      <c r="E62" s="48">
        <f>VLOOKUP(C62,Active!C$21:E$972,3,FALSE)</f>
        <v>7665.880231104522</v>
      </c>
      <c r="F62" s="6" t="s">
        <v>77</v>
      </c>
      <c r="G62" s="13" t="str">
        <f t="shared" si="10"/>
        <v>34451.441</v>
      </c>
      <c r="H62" s="16">
        <f t="shared" si="11"/>
        <v>7666</v>
      </c>
      <c r="I62" s="49" t="s">
        <v>156</v>
      </c>
      <c r="J62" s="50" t="s">
        <v>157</v>
      </c>
      <c r="K62" s="49">
        <v>7666</v>
      </c>
      <c r="L62" s="49" t="s">
        <v>158</v>
      </c>
      <c r="M62" s="50" t="s">
        <v>83</v>
      </c>
      <c r="N62" s="50"/>
      <c r="O62" s="51" t="s">
        <v>159</v>
      </c>
      <c r="P62" s="51" t="s">
        <v>160</v>
      </c>
    </row>
    <row r="63" spans="1:16" ht="12.75" customHeight="1" thickBot="1" x14ac:dyDescent="0.25">
      <c r="A63" s="16" t="str">
        <f t="shared" si="6"/>
        <v> VSS 2.342 </v>
      </c>
      <c r="B63" s="6" t="str">
        <f t="shared" si="7"/>
        <v>I</v>
      </c>
      <c r="C63" s="16">
        <f t="shared" si="8"/>
        <v>34513.512999999999</v>
      </c>
      <c r="D63" s="13" t="str">
        <f t="shared" si="9"/>
        <v>vis</v>
      </c>
      <c r="E63" s="48">
        <f>VLOOKUP(C63,Active!C$21:E$972,3,FALSE)</f>
        <v>7744.9637631489477</v>
      </c>
      <c r="F63" s="6" t="s">
        <v>77</v>
      </c>
      <c r="G63" s="13" t="str">
        <f t="shared" si="10"/>
        <v>34513.513</v>
      </c>
      <c r="H63" s="16">
        <f t="shared" si="11"/>
        <v>7745</v>
      </c>
      <c r="I63" s="49" t="s">
        <v>161</v>
      </c>
      <c r="J63" s="50" t="s">
        <v>162</v>
      </c>
      <c r="K63" s="49">
        <v>7745</v>
      </c>
      <c r="L63" s="49" t="s">
        <v>116</v>
      </c>
      <c r="M63" s="50" t="s">
        <v>83</v>
      </c>
      <c r="N63" s="50"/>
      <c r="O63" s="51" t="s">
        <v>159</v>
      </c>
      <c r="P63" s="51" t="s">
        <v>160</v>
      </c>
    </row>
    <row r="64" spans="1:16" ht="12.75" customHeight="1" thickBot="1" x14ac:dyDescent="0.25">
      <c r="A64" s="16" t="str">
        <f t="shared" si="6"/>
        <v> VSS 2.342 </v>
      </c>
      <c r="B64" s="6" t="str">
        <f t="shared" si="7"/>
        <v>I</v>
      </c>
      <c r="C64" s="16">
        <f t="shared" si="8"/>
        <v>34626.54</v>
      </c>
      <c r="D64" s="13" t="str">
        <f t="shared" si="9"/>
        <v>vis</v>
      </c>
      <c r="E64" s="48">
        <f>VLOOKUP(C64,Active!C$21:E$972,3,FALSE)</f>
        <v>7888.9670879392779</v>
      </c>
      <c r="F64" s="6" t="s">
        <v>77</v>
      </c>
      <c r="G64" s="13" t="str">
        <f t="shared" si="10"/>
        <v>34626.540</v>
      </c>
      <c r="H64" s="16">
        <f t="shared" si="11"/>
        <v>7889</v>
      </c>
      <c r="I64" s="49" t="s">
        <v>163</v>
      </c>
      <c r="J64" s="50" t="s">
        <v>164</v>
      </c>
      <c r="K64" s="49">
        <v>7889</v>
      </c>
      <c r="L64" s="49" t="s">
        <v>165</v>
      </c>
      <c r="M64" s="50" t="s">
        <v>83</v>
      </c>
      <c r="N64" s="50"/>
      <c r="O64" s="51" t="s">
        <v>159</v>
      </c>
      <c r="P64" s="51" t="s">
        <v>160</v>
      </c>
    </row>
    <row r="65" spans="1:16" ht="12.75" customHeight="1" thickBot="1" x14ac:dyDescent="0.25">
      <c r="A65" s="16" t="str">
        <f t="shared" si="6"/>
        <v> HABZ 57 </v>
      </c>
      <c r="B65" s="6" t="str">
        <f t="shared" si="7"/>
        <v>II</v>
      </c>
      <c r="C65" s="16">
        <f t="shared" si="8"/>
        <v>37044.449999999997</v>
      </c>
      <c r="D65" s="13" t="str">
        <f t="shared" si="9"/>
        <v>vis</v>
      </c>
      <c r="E65" s="48">
        <f>VLOOKUP(C65,Active!C$21:E$972,3,FALSE)</f>
        <v>10969.532608069696</v>
      </c>
      <c r="F65" s="6" t="s">
        <v>77</v>
      </c>
      <c r="G65" s="13" t="str">
        <f t="shared" si="10"/>
        <v>37044.450</v>
      </c>
      <c r="H65" s="16">
        <f t="shared" si="11"/>
        <v>10969.5</v>
      </c>
      <c r="I65" s="49" t="s">
        <v>166</v>
      </c>
      <c r="J65" s="50" t="s">
        <v>167</v>
      </c>
      <c r="K65" s="49">
        <v>10969.5</v>
      </c>
      <c r="L65" s="49" t="s">
        <v>168</v>
      </c>
      <c r="M65" s="50" t="s">
        <v>83</v>
      </c>
      <c r="N65" s="50"/>
      <c r="O65" s="51" t="s">
        <v>169</v>
      </c>
      <c r="P65" s="51" t="s">
        <v>170</v>
      </c>
    </row>
    <row r="66" spans="1:16" ht="12.75" customHeight="1" thickBot="1" x14ac:dyDescent="0.25">
      <c r="A66" s="16" t="str">
        <f t="shared" si="6"/>
        <v> HABZ 57 </v>
      </c>
      <c r="B66" s="6" t="str">
        <f t="shared" si="7"/>
        <v>I</v>
      </c>
      <c r="C66" s="16">
        <f t="shared" si="8"/>
        <v>37367.375999999997</v>
      </c>
      <c r="D66" s="13" t="str">
        <f t="shared" si="9"/>
        <v>vis</v>
      </c>
      <c r="E66" s="48">
        <f>VLOOKUP(C66,Active!C$21:E$972,3,FALSE)</f>
        <v>11380.960122391418</v>
      </c>
      <c r="F66" s="6" t="s">
        <v>77</v>
      </c>
      <c r="G66" s="13" t="str">
        <f t="shared" si="10"/>
        <v>37367.376</v>
      </c>
      <c r="H66" s="16">
        <f t="shared" si="11"/>
        <v>11381</v>
      </c>
      <c r="I66" s="49" t="s">
        <v>171</v>
      </c>
      <c r="J66" s="50" t="s">
        <v>172</v>
      </c>
      <c r="K66" s="49">
        <v>11381</v>
      </c>
      <c r="L66" s="49" t="s">
        <v>173</v>
      </c>
      <c r="M66" s="50" t="s">
        <v>83</v>
      </c>
      <c r="N66" s="50"/>
      <c r="O66" s="51" t="s">
        <v>169</v>
      </c>
      <c r="P66" s="51" t="s">
        <v>170</v>
      </c>
    </row>
    <row r="67" spans="1:16" ht="12.75" customHeight="1" thickBot="1" x14ac:dyDescent="0.25">
      <c r="A67" s="16" t="str">
        <f t="shared" si="6"/>
        <v> HABZ 57 </v>
      </c>
      <c r="B67" s="6" t="str">
        <f t="shared" si="7"/>
        <v>I</v>
      </c>
      <c r="C67" s="16">
        <f t="shared" si="8"/>
        <v>39027.470999999998</v>
      </c>
      <c r="D67" s="13" t="str">
        <f t="shared" si="9"/>
        <v>vis</v>
      </c>
      <c r="E67" s="48">
        <f>VLOOKUP(C67,Active!C$21:E$972,3,FALSE)</f>
        <v>13496.022890294656</v>
      </c>
      <c r="F67" s="6" t="s">
        <v>77</v>
      </c>
      <c r="G67" s="13" t="str">
        <f t="shared" si="10"/>
        <v>39027.471</v>
      </c>
      <c r="H67" s="16">
        <f t="shared" si="11"/>
        <v>13496</v>
      </c>
      <c r="I67" s="49" t="s">
        <v>174</v>
      </c>
      <c r="J67" s="50" t="s">
        <v>175</v>
      </c>
      <c r="K67" s="49">
        <v>13496</v>
      </c>
      <c r="L67" s="49" t="s">
        <v>153</v>
      </c>
      <c r="M67" s="50" t="s">
        <v>83</v>
      </c>
      <c r="N67" s="50"/>
      <c r="O67" s="51" t="s">
        <v>169</v>
      </c>
      <c r="P67" s="51" t="s">
        <v>170</v>
      </c>
    </row>
    <row r="68" spans="1:16" ht="12.75" customHeight="1" thickBot="1" x14ac:dyDescent="0.25">
      <c r="A68" s="16" t="str">
        <f t="shared" si="6"/>
        <v> HABZ 57 </v>
      </c>
      <c r="B68" s="6" t="str">
        <f t="shared" si="7"/>
        <v>II</v>
      </c>
      <c r="C68" s="16">
        <f t="shared" si="8"/>
        <v>39029.428</v>
      </c>
      <c r="D68" s="13" t="str">
        <f t="shared" si="9"/>
        <v>vis</v>
      </c>
      <c r="E68" s="48">
        <f>VLOOKUP(C68,Active!C$21:E$972,3,FALSE)</f>
        <v>13498.516228228202</v>
      </c>
      <c r="F68" s="6" t="s">
        <v>77</v>
      </c>
      <c r="G68" s="13" t="str">
        <f t="shared" si="10"/>
        <v>39029.428</v>
      </c>
      <c r="H68" s="16">
        <f t="shared" si="11"/>
        <v>13498.5</v>
      </c>
      <c r="I68" s="49" t="s">
        <v>176</v>
      </c>
      <c r="J68" s="50" t="s">
        <v>177</v>
      </c>
      <c r="K68" s="49">
        <v>13498.5</v>
      </c>
      <c r="L68" s="49" t="s">
        <v>178</v>
      </c>
      <c r="M68" s="50" t="s">
        <v>83</v>
      </c>
      <c r="N68" s="50"/>
      <c r="O68" s="51" t="s">
        <v>169</v>
      </c>
      <c r="P68" s="51" t="s">
        <v>170</v>
      </c>
    </row>
    <row r="69" spans="1:16" ht="12.75" customHeight="1" thickBot="1" x14ac:dyDescent="0.25">
      <c r="A69" s="16" t="str">
        <f t="shared" si="6"/>
        <v> HABZ 57 </v>
      </c>
      <c r="B69" s="6" t="str">
        <f t="shared" si="7"/>
        <v>I</v>
      </c>
      <c r="C69" s="16">
        <f t="shared" si="8"/>
        <v>39053.364000000001</v>
      </c>
      <c r="D69" s="13" t="str">
        <f t="shared" si="9"/>
        <v>vis</v>
      </c>
      <c r="E69" s="48">
        <f>VLOOKUP(C69,Active!C$21:E$972,3,FALSE)</f>
        <v>13529.012159131275</v>
      </c>
      <c r="F69" s="6" t="s">
        <v>77</v>
      </c>
      <c r="G69" s="13" t="str">
        <f t="shared" si="10"/>
        <v>39053.364</v>
      </c>
      <c r="H69" s="16">
        <f t="shared" si="11"/>
        <v>13529</v>
      </c>
      <c r="I69" s="49" t="s">
        <v>179</v>
      </c>
      <c r="J69" s="50" t="s">
        <v>180</v>
      </c>
      <c r="K69" s="49">
        <v>13529</v>
      </c>
      <c r="L69" s="49" t="s">
        <v>181</v>
      </c>
      <c r="M69" s="50" t="s">
        <v>83</v>
      </c>
      <c r="N69" s="50"/>
      <c r="O69" s="51" t="s">
        <v>169</v>
      </c>
      <c r="P69" s="51" t="s">
        <v>170</v>
      </c>
    </row>
    <row r="70" spans="1:16" ht="12.75" customHeight="1" thickBot="1" x14ac:dyDescent="0.25">
      <c r="A70" s="16" t="str">
        <f t="shared" si="6"/>
        <v> HABZ 57 </v>
      </c>
      <c r="B70" s="6" t="str">
        <f t="shared" si="7"/>
        <v>II</v>
      </c>
      <c r="C70" s="16">
        <f t="shared" si="8"/>
        <v>39088.258999999998</v>
      </c>
      <c r="D70" s="13" t="str">
        <f t="shared" si="9"/>
        <v>vis</v>
      </c>
      <c r="E70" s="48">
        <f>VLOOKUP(C70,Active!C$21:E$972,3,FALSE)</f>
        <v>13573.47052764993</v>
      </c>
      <c r="F70" s="6" t="s">
        <v>77</v>
      </c>
      <c r="G70" s="13" t="str">
        <f t="shared" si="10"/>
        <v>39088.259</v>
      </c>
      <c r="H70" s="16">
        <f t="shared" si="11"/>
        <v>13573.5</v>
      </c>
      <c r="I70" s="49" t="s">
        <v>182</v>
      </c>
      <c r="J70" s="50" t="s">
        <v>183</v>
      </c>
      <c r="K70" s="49">
        <v>13573.5</v>
      </c>
      <c r="L70" s="49" t="s">
        <v>184</v>
      </c>
      <c r="M70" s="50" t="s">
        <v>83</v>
      </c>
      <c r="N70" s="50"/>
      <c r="O70" s="51" t="s">
        <v>169</v>
      </c>
      <c r="P70" s="51" t="s">
        <v>170</v>
      </c>
    </row>
    <row r="71" spans="1:16" ht="12.75" customHeight="1" thickBot="1" x14ac:dyDescent="0.25">
      <c r="A71" s="16" t="str">
        <f t="shared" si="6"/>
        <v> HABZ 57 </v>
      </c>
      <c r="B71" s="6" t="str">
        <f t="shared" si="7"/>
        <v>I</v>
      </c>
      <c r="C71" s="16">
        <f t="shared" si="8"/>
        <v>39381.442000000003</v>
      </c>
      <c r="D71" s="13" t="str">
        <f t="shared" si="9"/>
        <v>vis</v>
      </c>
      <c r="E71" s="48">
        <f>VLOOKUP(C71,Active!C$21:E$972,3,FALSE)</f>
        <v>13947.003637190157</v>
      </c>
      <c r="F71" s="6" t="s">
        <v>77</v>
      </c>
      <c r="G71" s="13" t="str">
        <f t="shared" si="10"/>
        <v>39381.442</v>
      </c>
      <c r="H71" s="16">
        <f t="shared" si="11"/>
        <v>13947</v>
      </c>
      <c r="I71" s="49" t="s">
        <v>185</v>
      </c>
      <c r="J71" s="50" t="s">
        <v>186</v>
      </c>
      <c r="K71" s="49">
        <v>13947</v>
      </c>
      <c r="L71" s="49" t="s">
        <v>101</v>
      </c>
      <c r="M71" s="50" t="s">
        <v>83</v>
      </c>
      <c r="N71" s="50"/>
      <c r="O71" s="51" t="s">
        <v>169</v>
      </c>
      <c r="P71" s="51" t="s">
        <v>170</v>
      </c>
    </row>
    <row r="72" spans="1:16" ht="12.75" customHeight="1" thickBot="1" x14ac:dyDescent="0.25">
      <c r="A72" s="16" t="str">
        <f t="shared" si="6"/>
        <v> HABZ 57 </v>
      </c>
      <c r="B72" s="6" t="str">
        <f t="shared" si="7"/>
        <v>I</v>
      </c>
      <c r="C72" s="16">
        <f t="shared" si="8"/>
        <v>39469.334000000003</v>
      </c>
      <c r="D72" s="13" t="str">
        <f t="shared" si="9"/>
        <v>vis</v>
      </c>
      <c r="E72" s="48">
        <f>VLOOKUP(C72,Active!C$21:E$972,3,FALSE)</f>
        <v>14058.983431597435</v>
      </c>
      <c r="F72" s="6" t="s">
        <v>77</v>
      </c>
      <c r="G72" s="13" t="str">
        <f t="shared" si="10"/>
        <v>39469.334</v>
      </c>
      <c r="H72" s="16">
        <f t="shared" si="11"/>
        <v>14059</v>
      </c>
      <c r="I72" s="49" t="s">
        <v>187</v>
      </c>
      <c r="J72" s="50" t="s">
        <v>188</v>
      </c>
      <c r="K72" s="49">
        <v>14059</v>
      </c>
      <c r="L72" s="49" t="s">
        <v>189</v>
      </c>
      <c r="M72" s="50" t="s">
        <v>83</v>
      </c>
      <c r="N72" s="50"/>
      <c r="O72" s="51" t="s">
        <v>169</v>
      </c>
      <c r="P72" s="51" t="s">
        <v>170</v>
      </c>
    </row>
    <row r="73" spans="1:16" ht="12.75" customHeight="1" thickBot="1" x14ac:dyDescent="0.25">
      <c r="A73" s="16" t="str">
        <f t="shared" si="6"/>
        <v> HABZ 57 </v>
      </c>
      <c r="B73" s="6" t="str">
        <f t="shared" si="7"/>
        <v>II</v>
      </c>
      <c r="C73" s="16">
        <f t="shared" si="8"/>
        <v>41598.339999999997</v>
      </c>
      <c r="D73" s="13" t="str">
        <f t="shared" si="9"/>
        <v>vis</v>
      </c>
      <c r="E73" s="48">
        <f>VLOOKUP(C73,Active!C$21:E$972,3,FALSE)</f>
        <v>16771.467550423517</v>
      </c>
      <c r="F73" s="6" t="s">
        <v>77</v>
      </c>
      <c r="G73" s="13" t="str">
        <f t="shared" si="10"/>
        <v>41598.340</v>
      </c>
      <c r="H73" s="16">
        <f t="shared" si="11"/>
        <v>16771.5</v>
      </c>
      <c r="I73" s="49" t="s">
        <v>190</v>
      </c>
      <c r="J73" s="50" t="s">
        <v>191</v>
      </c>
      <c r="K73" s="49">
        <v>16771.5</v>
      </c>
      <c r="L73" s="49" t="s">
        <v>192</v>
      </c>
      <c r="M73" s="50" t="s">
        <v>83</v>
      </c>
      <c r="N73" s="50"/>
      <c r="O73" s="51" t="s">
        <v>169</v>
      </c>
      <c r="P73" s="51" t="s">
        <v>170</v>
      </c>
    </row>
    <row r="74" spans="1:16" ht="12.75" customHeight="1" thickBot="1" x14ac:dyDescent="0.25">
      <c r="A74" s="16" t="str">
        <f t="shared" si="6"/>
        <v> HABZ 57 </v>
      </c>
      <c r="B74" s="6" t="str">
        <f t="shared" si="7"/>
        <v>I</v>
      </c>
      <c r="C74" s="16">
        <f t="shared" si="8"/>
        <v>41599.506000000001</v>
      </c>
      <c r="D74" s="13" t="str">
        <f t="shared" si="9"/>
        <v>vis</v>
      </c>
      <c r="E74" s="48">
        <f>VLOOKUP(C74,Active!C$21:E$972,3,FALSE)</f>
        <v>16772.953105881119</v>
      </c>
      <c r="F74" s="6" t="s">
        <v>77</v>
      </c>
      <c r="G74" s="13" t="str">
        <f t="shared" si="10"/>
        <v>41599.506</v>
      </c>
      <c r="H74" s="16">
        <f t="shared" si="11"/>
        <v>16773</v>
      </c>
      <c r="I74" s="49" t="s">
        <v>193</v>
      </c>
      <c r="J74" s="50" t="s">
        <v>194</v>
      </c>
      <c r="K74" s="49">
        <v>16773</v>
      </c>
      <c r="L74" s="49" t="s">
        <v>195</v>
      </c>
      <c r="M74" s="50" t="s">
        <v>83</v>
      </c>
      <c r="N74" s="50"/>
      <c r="O74" s="51" t="s">
        <v>169</v>
      </c>
      <c r="P74" s="51" t="s">
        <v>170</v>
      </c>
    </row>
    <row r="75" spans="1:16" ht="12.75" customHeight="1" thickBot="1" x14ac:dyDescent="0.25">
      <c r="A75" s="16" t="str">
        <f t="shared" ref="A75:A108" si="12">P75</f>
        <v> HABZ 57 </v>
      </c>
      <c r="B75" s="6" t="str">
        <f t="shared" ref="B75:B108" si="13">IF(H75=INT(H75),"I","II")</f>
        <v>I</v>
      </c>
      <c r="C75" s="16">
        <f t="shared" ref="C75:C108" si="14">1*G75</f>
        <v>41600.307999999997</v>
      </c>
      <c r="D75" s="13" t="str">
        <f t="shared" ref="D75:D108" si="15">VLOOKUP(F75,I$1:J$5,2,FALSE)</f>
        <v>vis</v>
      </c>
      <c r="E75" s="48">
        <f>VLOOKUP(C75,Active!C$21:E$972,3,FALSE)</f>
        <v>16773.97490303119</v>
      </c>
      <c r="F75" s="6" t="s">
        <v>77</v>
      </c>
      <c r="G75" s="13" t="str">
        <f t="shared" ref="G75:G108" si="16">MID(I75,3,LEN(I75)-3)</f>
        <v>41600.308</v>
      </c>
      <c r="H75" s="16">
        <f t="shared" ref="H75:H108" si="17">1*K75</f>
        <v>16774</v>
      </c>
      <c r="I75" s="49" t="s">
        <v>196</v>
      </c>
      <c r="J75" s="50" t="s">
        <v>197</v>
      </c>
      <c r="K75" s="49">
        <v>16774</v>
      </c>
      <c r="L75" s="49" t="s">
        <v>198</v>
      </c>
      <c r="M75" s="50" t="s">
        <v>83</v>
      </c>
      <c r="N75" s="50"/>
      <c r="O75" s="51" t="s">
        <v>169</v>
      </c>
      <c r="P75" s="51" t="s">
        <v>170</v>
      </c>
    </row>
    <row r="76" spans="1:16" ht="12.75" customHeight="1" thickBot="1" x14ac:dyDescent="0.25">
      <c r="A76" s="16" t="str">
        <f t="shared" si="12"/>
        <v> HABZ 57 </v>
      </c>
      <c r="B76" s="6" t="str">
        <f t="shared" si="13"/>
        <v>II</v>
      </c>
      <c r="C76" s="16">
        <f t="shared" si="14"/>
        <v>41602.283000000003</v>
      </c>
      <c r="D76" s="13" t="str">
        <f t="shared" si="15"/>
        <v>vis</v>
      </c>
      <c r="E76" s="48">
        <f>VLOOKUP(C76,Active!C$21:E$972,3,FALSE)</f>
        <v>16776.491174067862</v>
      </c>
      <c r="F76" s="6" t="s">
        <v>77</v>
      </c>
      <c r="G76" s="13" t="str">
        <f t="shared" si="16"/>
        <v>41602.283</v>
      </c>
      <c r="H76" s="16">
        <f t="shared" si="17"/>
        <v>16776.5</v>
      </c>
      <c r="I76" s="49" t="s">
        <v>199</v>
      </c>
      <c r="J76" s="50" t="s">
        <v>200</v>
      </c>
      <c r="K76" s="49">
        <v>16776.5</v>
      </c>
      <c r="L76" s="49" t="s">
        <v>201</v>
      </c>
      <c r="M76" s="50" t="s">
        <v>83</v>
      </c>
      <c r="N76" s="50"/>
      <c r="O76" s="51" t="s">
        <v>169</v>
      </c>
      <c r="P76" s="51" t="s">
        <v>170</v>
      </c>
    </row>
    <row r="77" spans="1:16" ht="12.75" customHeight="1" thickBot="1" x14ac:dyDescent="0.25">
      <c r="A77" s="16" t="str">
        <f t="shared" si="12"/>
        <v> HABZ 57 </v>
      </c>
      <c r="B77" s="6" t="str">
        <f t="shared" si="13"/>
        <v>II</v>
      </c>
      <c r="C77" s="16">
        <f t="shared" si="14"/>
        <v>42036.345999999998</v>
      </c>
      <c r="D77" s="13" t="str">
        <f t="shared" si="15"/>
        <v>vis</v>
      </c>
      <c r="E77" s="48">
        <f>VLOOKUP(C77,Active!C$21:E$972,3,FALSE)</f>
        <v>17329.514037352415</v>
      </c>
      <c r="F77" s="6" t="s">
        <v>77</v>
      </c>
      <c r="G77" s="13" t="str">
        <f t="shared" si="16"/>
        <v>42036.346</v>
      </c>
      <c r="H77" s="16">
        <f t="shared" si="17"/>
        <v>17329.5</v>
      </c>
      <c r="I77" s="49" t="s">
        <v>202</v>
      </c>
      <c r="J77" s="50" t="s">
        <v>203</v>
      </c>
      <c r="K77" s="49">
        <v>17329.5</v>
      </c>
      <c r="L77" s="49" t="s">
        <v>204</v>
      </c>
      <c r="M77" s="50" t="s">
        <v>83</v>
      </c>
      <c r="N77" s="50"/>
      <c r="O77" s="51" t="s">
        <v>169</v>
      </c>
      <c r="P77" s="51" t="s">
        <v>170</v>
      </c>
    </row>
    <row r="78" spans="1:16" ht="12.75" customHeight="1" thickBot="1" x14ac:dyDescent="0.25">
      <c r="A78" s="16" t="str">
        <f t="shared" si="12"/>
        <v> AOEB 7 </v>
      </c>
      <c r="B78" s="6" t="str">
        <f t="shared" si="13"/>
        <v>I</v>
      </c>
      <c r="C78" s="16">
        <f t="shared" si="14"/>
        <v>43017.807999999997</v>
      </c>
      <c r="D78" s="13" t="str">
        <f t="shared" si="15"/>
        <v>vis</v>
      </c>
      <c r="E78" s="48">
        <f>VLOOKUP(C78,Active!C$21:E$972,3,FALSE)</f>
        <v>18579.956773648737</v>
      </c>
      <c r="F78" s="6" t="s">
        <v>77</v>
      </c>
      <c r="G78" s="13" t="str">
        <f t="shared" si="16"/>
        <v>43017.808</v>
      </c>
      <c r="H78" s="16">
        <f t="shared" si="17"/>
        <v>18580</v>
      </c>
      <c r="I78" s="49" t="s">
        <v>205</v>
      </c>
      <c r="J78" s="50" t="s">
        <v>206</v>
      </c>
      <c r="K78" s="49">
        <v>18580</v>
      </c>
      <c r="L78" s="49" t="s">
        <v>207</v>
      </c>
      <c r="M78" s="50" t="s">
        <v>120</v>
      </c>
      <c r="N78" s="50"/>
      <c r="O78" s="51" t="s">
        <v>208</v>
      </c>
      <c r="P78" s="51" t="s">
        <v>209</v>
      </c>
    </row>
    <row r="79" spans="1:16" ht="12.75" customHeight="1" thickBot="1" x14ac:dyDescent="0.25">
      <c r="A79" s="16" t="str">
        <f t="shared" si="12"/>
        <v> AOEB 7 </v>
      </c>
      <c r="B79" s="6" t="str">
        <f t="shared" si="13"/>
        <v>I</v>
      </c>
      <c r="C79" s="16">
        <f t="shared" si="14"/>
        <v>43017.822</v>
      </c>
      <c r="D79" s="13" t="str">
        <f t="shared" si="15"/>
        <v>vis</v>
      </c>
      <c r="E79" s="48">
        <f>VLOOKUP(C79,Active!C$21:E$972,3,FALSE)</f>
        <v>18579.974610506724</v>
      </c>
      <c r="F79" s="6" t="s">
        <v>77</v>
      </c>
      <c r="G79" s="13" t="str">
        <f t="shared" si="16"/>
        <v>43017.822</v>
      </c>
      <c r="H79" s="16">
        <f t="shared" si="17"/>
        <v>18580</v>
      </c>
      <c r="I79" s="49" t="s">
        <v>210</v>
      </c>
      <c r="J79" s="50" t="s">
        <v>211</v>
      </c>
      <c r="K79" s="49">
        <v>18580</v>
      </c>
      <c r="L79" s="49" t="s">
        <v>198</v>
      </c>
      <c r="M79" s="50" t="s">
        <v>120</v>
      </c>
      <c r="N79" s="50"/>
      <c r="O79" s="51" t="s">
        <v>212</v>
      </c>
      <c r="P79" s="51" t="s">
        <v>209</v>
      </c>
    </row>
    <row r="80" spans="1:16" ht="12.75" customHeight="1" thickBot="1" x14ac:dyDescent="0.25">
      <c r="A80" s="16" t="str">
        <f t="shared" si="12"/>
        <v> AOEB 7 </v>
      </c>
      <c r="B80" s="6" t="str">
        <f t="shared" si="13"/>
        <v>I</v>
      </c>
      <c r="C80" s="16">
        <f t="shared" si="14"/>
        <v>43050.784</v>
      </c>
      <c r="D80" s="13" t="str">
        <f t="shared" si="15"/>
        <v>vis</v>
      </c>
      <c r="E80" s="48">
        <f>VLOOKUP(C80,Active!C$21:E$972,3,FALSE)</f>
        <v>18621.970218562663</v>
      </c>
      <c r="F80" s="6" t="s">
        <v>77</v>
      </c>
      <c r="G80" s="13" t="str">
        <f t="shared" si="16"/>
        <v>43050.784</v>
      </c>
      <c r="H80" s="16">
        <f t="shared" si="17"/>
        <v>18622</v>
      </c>
      <c r="I80" s="49" t="s">
        <v>213</v>
      </c>
      <c r="J80" s="50" t="s">
        <v>214</v>
      </c>
      <c r="K80" s="49">
        <v>18622</v>
      </c>
      <c r="L80" s="49" t="s">
        <v>184</v>
      </c>
      <c r="M80" s="50" t="s">
        <v>120</v>
      </c>
      <c r="N80" s="50"/>
      <c r="O80" s="51" t="s">
        <v>212</v>
      </c>
      <c r="P80" s="51" t="s">
        <v>209</v>
      </c>
    </row>
    <row r="81" spans="1:16" ht="12.75" customHeight="1" thickBot="1" x14ac:dyDescent="0.25">
      <c r="A81" s="16" t="str">
        <f t="shared" si="12"/>
        <v> AOEB 7 </v>
      </c>
      <c r="B81" s="6" t="str">
        <f t="shared" si="13"/>
        <v>I</v>
      </c>
      <c r="C81" s="16">
        <f t="shared" si="14"/>
        <v>43069.61</v>
      </c>
      <c r="D81" s="13" t="str">
        <f t="shared" si="15"/>
        <v>vis</v>
      </c>
      <c r="E81" s="48">
        <f>VLOOKUP(C81,Active!C$21:E$972,3,FALSE)</f>
        <v>18645.955696302521</v>
      </c>
      <c r="F81" s="6" t="s">
        <v>77</v>
      </c>
      <c r="G81" s="13" t="str">
        <f t="shared" si="16"/>
        <v>43069.610</v>
      </c>
      <c r="H81" s="16">
        <f t="shared" si="17"/>
        <v>18646</v>
      </c>
      <c r="I81" s="49" t="s">
        <v>215</v>
      </c>
      <c r="J81" s="50" t="s">
        <v>216</v>
      </c>
      <c r="K81" s="49">
        <v>18646</v>
      </c>
      <c r="L81" s="49" t="s">
        <v>217</v>
      </c>
      <c r="M81" s="50" t="s">
        <v>120</v>
      </c>
      <c r="N81" s="50"/>
      <c r="O81" s="51" t="s">
        <v>218</v>
      </c>
      <c r="P81" s="51" t="s">
        <v>209</v>
      </c>
    </row>
    <row r="82" spans="1:16" ht="12.75" customHeight="1" thickBot="1" x14ac:dyDescent="0.25">
      <c r="A82" s="16" t="str">
        <f t="shared" si="12"/>
        <v> AOEB 7 </v>
      </c>
      <c r="B82" s="6" t="str">
        <f t="shared" si="13"/>
        <v>I</v>
      </c>
      <c r="C82" s="16">
        <f t="shared" si="14"/>
        <v>43069.622000000003</v>
      </c>
      <c r="D82" s="13" t="str">
        <f t="shared" si="15"/>
        <v>vis</v>
      </c>
      <c r="E82" s="48">
        <f>VLOOKUP(C82,Active!C$21:E$972,3,FALSE)</f>
        <v>18645.970985037937</v>
      </c>
      <c r="F82" s="6" t="s">
        <v>77</v>
      </c>
      <c r="G82" s="13" t="str">
        <f t="shared" si="16"/>
        <v>43069.622</v>
      </c>
      <c r="H82" s="16">
        <f t="shared" si="17"/>
        <v>18646</v>
      </c>
      <c r="I82" s="49" t="s">
        <v>219</v>
      </c>
      <c r="J82" s="50" t="s">
        <v>220</v>
      </c>
      <c r="K82" s="49">
        <v>18646</v>
      </c>
      <c r="L82" s="49" t="s">
        <v>184</v>
      </c>
      <c r="M82" s="50" t="s">
        <v>120</v>
      </c>
      <c r="N82" s="50"/>
      <c r="O82" s="51" t="s">
        <v>212</v>
      </c>
      <c r="P82" s="51" t="s">
        <v>209</v>
      </c>
    </row>
    <row r="83" spans="1:16" ht="12.75" customHeight="1" thickBot="1" x14ac:dyDescent="0.25">
      <c r="A83" s="16" t="str">
        <f t="shared" si="12"/>
        <v> AOEB 7 </v>
      </c>
      <c r="B83" s="6" t="str">
        <f t="shared" si="13"/>
        <v>I</v>
      </c>
      <c r="C83" s="16">
        <f t="shared" si="14"/>
        <v>43503.659</v>
      </c>
      <c r="D83" s="13" t="str">
        <f t="shared" si="15"/>
        <v>vis</v>
      </c>
      <c r="E83" s="48">
        <f>VLOOKUP(C83,Active!C$21:E$972,3,FALSE)</f>
        <v>19198.960722729098</v>
      </c>
      <c r="F83" s="6" t="s">
        <v>77</v>
      </c>
      <c r="G83" s="13" t="str">
        <f t="shared" si="16"/>
        <v>43503.659</v>
      </c>
      <c r="H83" s="16">
        <f t="shared" si="17"/>
        <v>19199</v>
      </c>
      <c r="I83" s="49" t="s">
        <v>221</v>
      </c>
      <c r="J83" s="50" t="s">
        <v>222</v>
      </c>
      <c r="K83" s="49">
        <v>19199</v>
      </c>
      <c r="L83" s="49" t="s">
        <v>173</v>
      </c>
      <c r="M83" s="50" t="s">
        <v>120</v>
      </c>
      <c r="N83" s="50"/>
      <c r="O83" s="51" t="s">
        <v>212</v>
      </c>
      <c r="P83" s="51" t="s">
        <v>209</v>
      </c>
    </row>
    <row r="84" spans="1:16" ht="12.75" customHeight="1" thickBot="1" x14ac:dyDescent="0.25">
      <c r="A84" s="16" t="str">
        <f t="shared" si="12"/>
        <v> AOEB 7 </v>
      </c>
      <c r="B84" s="6" t="str">
        <f t="shared" si="13"/>
        <v>I</v>
      </c>
      <c r="C84" s="16">
        <f t="shared" si="14"/>
        <v>43751.671999999999</v>
      </c>
      <c r="D84" s="13" t="str">
        <f t="shared" si="15"/>
        <v>vis</v>
      </c>
      <c r="E84" s="48">
        <f>VLOOKUP(C84,Active!C$21:E$972,3,FALSE)</f>
        <v>19514.944484053591</v>
      </c>
      <c r="F84" s="6" t="s">
        <v>77</v>
      </c>
      <c r="G84" s="13" t="str">
        <f t="shared" si="16"/>
        <v>43751.672</v>
      </c>
      <c r="H84" s="16">
        <f t="shared" si="17"/>
        <v>19515</v>
      </c>
      <c r="I84" s="49" t="s">
        <v>223</v>
      </c>
      <c r="J84" s="50" t="s">
        <v>224</v>
      </c>
      <c r="K84" s="49">
        <v>19515</v>
      </c>
      <c r="L84" s="49" t="s">
        <v>225</v>
      </c>
      <c r="M84" s="50" t="s">
        <v>120</v>
      </c>
      <c r="N84" s="50"/>
      <c r="O84" s="51" t="s">
        <v>212</v>
      </c>
      <c r="P84" s="51" t="s">
        <v>209</v>
      </c>
    </row>
    <row r="85" spans="1:16" ht="12.75" customHeight="1" thickBot="1" x14ac:dyDescent="0.25">
      <c r="A85" s="16" t="str">
        <f t="shared" si="12"/>
        <v> AOEB 7 </v>
      </c>
      <c r="B85" s="6" t="str">
        <f t="shared" si="13"/>
        <v>I</v>
      </c>
      <c r="C85" s="16">
        <f t="shared" si="14"/>
        <v>43802.695</v>
      </c>
      <c r="D85" s="13" t="str">
        <f t="shared" si="15"/>
        <v>vis</v>
      </c>
      <c r="E85" s="48">
        <f>VLOOKUP(C85,Active!C$21:E$972,3,FALSE)</f>
        <v>19579.950912966833</v>
      </c>
      <c r="F85" s="6" t="s">
        <v>77</v>
      </c>
      <c r="G85" s="13" t="str">
        <f t="shared" si="16"/>
        <v>43802.695</v>
      </c>
      <c r="H85" s="16">
        <f t="shared" si="17"/>
        <v>19580</v>
      </c>
      <c r="I85" s="49" t="s">
        <v>226</v>
      </c>
      <c r="J85" s="50" t="s">
        <v>227</v>
      </c>
      <c r="K85" s="49">
        <v>19580</v>
      </c>
      <c r="L85" s="49" t="s">
        <v>228</v>
      </c>
      <c r="M85" s="50" t="s">
        <v>120</v>
      </c>
      <c r="N85" s="50"/>
      <c r="O85" s="51" t="s">
        <v>212</v>
      </c>
      <c r="P85" s="51" t="s">
        <v>209</v>
      </c>
    </row>
    <row r="86" spans="1:16" ht="12.75" customHeight="1" thickBot="1" x14ac:dyDescent="0.25">
      <c r="A86" s="16" t="str">
        <f t="shared" si="12"/>
        <v> AOEB 7 </v>
      </c>
      <c r="B86" s="6" t="str">
        <f t="shared" si="13"/>
        <v>I</v>
      </c>
      <c r="C86" s="16">
        <f t="shared" si="14"/>
        <v>43879.623</v>
      </c>
      <c r="D86" s="13" t="str">
        <f t="shared" si="15"/>
        <v>vis</v>
      </c>
      <c r="E86" s="48">
        <f>VLOOKUP(C86,Active!C$21:E$972,3,FALSE)</f>
        <v>19677.961899452101</v>
      </c>
      <c r="F86" s="6" t="s">
        <v>77</v>
      </c>
      <c r="G86" s="13" t="str">
        <f t="shared" si="16"/>
        <v>43879.623</v>
      </c>
      <c r="H86" s="16">
        <f t="shared" si="17"/>
        <v>19678</v>
      </c>
      <c r="I86" s="49" t="s">
        <v>229</v>
      </c>
      <c r="J86" s="50" t="s">
        <v>230</v>
      </c>
      <c r="K86" s="49">
        <v>19678</v>
      </c>
      <c r="L86" s="49" t="s">
        <v>231</v>
      </c>
      <c r="M86" s="50" t="s">
        <v>120</v>
      </c>
      <c r="N86" s="50"/>
      <c r="O86" s="51" t="s">
        <v>212</v>
      </c>
      <c r="P86" s="51" t="s">
        <v>209</v>
      </c>
    </row>
    <row r="87" spans="1:16" ht="12.75" customHeight="1" thickBot="1" x14ac:dyDescent="0.25">
      <c r="A87" s="16" t="str">
        <f t="shared" si="12"/>
        <v> AOEB 7 </v>
      </c>
      <c r="B87" s="6" t="str">
        <f t="shared" si="13"/>
        <v>I</v>
      </c>
      <c r="C87" s="16">
        <f t="shared" si="14"/>
        <v>44046.805999999997</v>
      </c>
      <c r="D87" s="13" t="str">
        <f t="shared" si="15"/>
        <v>vis</v>
      </c>
      <c r="E87" s="48">
        <f>VLOOKUP(C87,Active!C$21:E$972,3,FALSE)</f>
        <v>19890.963287159648</v>
      </c>
      <c r="F87" s="6" t="s">
        <v>77</v>
      </c>
      <c r="G87" s="13" t="str">
        <f t="shared" si="16"/>
        <v>44046.806</v>
      </c>
      <c r="H87" s="16">
        <f t="shared" si="17"/>
        <v>19891</v>
      </c>
      <c r="I87" s="49" t="s">
        <v>232</v>
      </c>
      <c r="J87" s="50" t="s">
        <v>233</v>
      </c>
      <c r="K87" s="49">
        <v>19891</v>
      </c>
      <c r="L87" s="49" t="s">
        <v>234</v>
      </c>
      <c r="M87" s="50" t="s">
        <v>120</v>
      </c>
      <c r="N87" s="50"/>
      <c r="O87" s="51" t="s">
        <v>212</v>
      </c>
      <c r="P87" s="51" t="s">
        <v>209</v>
      </c>
    </row>
    <row r="88" spans="1:16" ht="12.75" customHeight="1" thickBot="1" x14ac:dyDescent="0.25">
      <c r="A88" s="16" t="str">
        <f t="shared" si="12"/>
        <v> AOEB 7 </v>
      </c>
      <c r="B88" s="6" t="str">
        <f t="shared" si="13"/>
        <v>I</v>
      </c>
      <c r="C88" s="16">
        <f t="shared" si="14"/>
        <v>44576.578000000001</v>
      </c>
      <c r="D88" s="13" t="str">
        <f t="shared" si="15"/>
        <v>vis</v>
      </c>
      <c r="E88" s="48">
        <f>VLOOKUP(C88,Active!C$21:E$972,3,FALSE)</f>
        <v>20565.925281911543</v>
      </c>
      <c r="F88" s="6" t="s">
        <v>77</v>
      </c>
      <c r="G88" s="13" t="str">
        <f t="shared" si="16"/>
        <v>44576.578</v>
      </c>
      <c r="H88" s="16">
        <f t="shared" si="17"/>
        <v>20566</v>
      </c>
      <c r="I88" s="49" t="s">
        <v>235</v>
      </c>
      <c r="J88" s="50" t="s">
        <v>236</v>
      </c>
      <c r="K88" s="49">
        <v>20566</v>
      </c>
      <c r="L88" s="49" t="s">
        <v>237</v>
      </c>
      <c r="M88" s="50" t="s">
        <v>120</v>
      </c>
      <c r="N88" s="50"/>
      <c r="O88" s="51" t="s">
        <v>212</v>
      </c>
      <c r="P88" s="51" t="s">
        <v>209</v>
      </c>
    </row>
    <row r="89" spans="1:16" ht="12.75" customHeight="1" thickBot="1" x14ac:dyDescent="0.25">
      <c r="A89" s="16" t="str">
        <f t="shared" si="12"/>
        <v> AOEB 7 </v>
      </c>
      <c r="B89" s="6" t="str">
        <f t="shared" si="13"/>
        <v>I</v>
      </c>
      <c r="C89" s="16">
        <f t="shared" si="14"/>
        <v>44915.654000000002</v>
      </c>
      <c r="D89" s="13" t="str">
        <f t="shared" si="15"/>
        <v>vis</v>
      </c>
      <c r="E89" s="48">
        <f>VLOOKUP(C89,Active!C$21:E$972,3,FALSE)</f>
        <v>20997.928885976104</v>
      </c>
      <c r="F89" s="6" t="s">
        <v>77</v>
      </c>
      <c r="G89" s="13" t="str">
        <f t="shared" si="16"/>
        <v>44915.654</v>
      </c>
      <c r="H89" s="16">
        <f t="shared" si="17"/>
        <v>20998</v>
      </c>
      <c r="I89" s="49" t="s">
        <v>238</v>
      </c>
      <c r="J89" s="50" t="s">
        <v>239</v>
      </c>
      <c r="K89" s="49">
        <v>20998</v>
      </c>
      <c r="L89" s="49" t="s">
        <v>240</v>
      </c>
      <c r="M89" s="50" t="s">
        <v>120</v>
      </c>
      <c r="N89" s="50"/>
      <c r="O89" s="51" t="s">
        <v>212</v>
      </c>
      <c r="P89" s="51" t="s">
        <v>209</v>
      </c>
    </row>
    <row r="90" spans="1:16" ht="12.75" customHeight="1" thickBot="1" x14ac:dyDescent="0.25">
      <c r="A90" s="16" t="str">
        <f t="shared" si="12"/>
        <v>BAVM 60 </v>
      </c>
      <c r="B90" s="6" t="str">
        <f t="shared" si="13"/>
        <v>I</v>
      </c>
      <c r="C90" s="16">
        <f t="shared" si="14"/>
        <v>48189.366000000002</v>
      </c>
      <c r="D90" s="13" t="str">
        <f t="shared" si="15"/>
        <v>vis</v>
      </c>
      <c r="E90" s="48">
        <f>VLOOKUP(C90,Active!C$21:E$972,3,FALSE)</f>
        <v>25168.838601406871</v>
      </c>
      <c r="F90" s="6" t="s">
        <v>77</v>
      </c>
      <c r="G90" s="13" t="str">
        <f t="shared" si="16"/>
        <v>48189.366</v>
      </c>
      <c r="H90" s="16">
        <f t="shared" si="17"/>
        <v>25169</v>
      </c>
      <c r="I90" s="49" t="s">
        <v>241</v>
      </c>
      <c r="J90" s="50" t="s">
        <v>242</v>
      </c>
      <c r="K90" s="49">
        <v>25169</v>
      </c>
      <c r="L90" s="49" t="s">
        <v>243</v>
      </c>
      <c r="M90" s="50" t="s">
        <v>79</v>
      </c>
      <c r="N90" s="50"/>
      <c r="O90" s="51" t="s">
        <v>244</v>
      </c>
      <c r="P90" s="52" t="s">
        <v>245</v>
      </c>
    </row>
    <row r="91" spans="1:16" ht="12.75" customHeight="1" thickBot="1" x14ac:dyDescent="0.25">
      <c r="A91" s="16" t="str">
        <f t="shared" si="12"/>
        <v>BAVM 60 </v>
      </c>
      <c r="B91" s="6" t="str">
        <f t="shared" si="13"/>
        <v>II</v>
      </c>
      <c r="C91" s="16">
        <f t="shared" si="14"/>
        <v>48537.472999999998</v>
      </c>
      <c r="D91" s="13" t="str">
        <f t="shared" si="15"/>
        <v>vis</v>
      </c>
      <c r="E91" s="48">
        <f>VLOOKUP(C91,Active!C$21:E$972,3,FALSE)</f>
        <v>25612.348252930718</v>
      </c>
      <c r="F91" s="6" t="s">
        <v>77</v>
      </c>
      <c r="G91" s="13" t="str">
        <f t="shared" si="16"/>
        <v>48537.473</v>
      </c>
      <c r="H91" s="16">
        <f t="shared" si="17"/>
        <v>25612.5</v>
      </c>
      <c r="I91" s="49" t="s">
        <v>246</v>
      </c>
      <c r="J91" s="50" t="s">
        <v>247</v>
      </c>
      <c r="K91" s="49">
        <v>25612.5</v>
      </c>
      <c r="L91" s="49" t="s">
        <v>248</v>
      </c>
      <c r="M91" s="50" t="s">
        <v>79</v>
      </c>
      <c r="N91" s="50"/>
      <c r="O91" s="51" t="s">
        <v>244</v>
      </c>
      <c r="P91" s="52" t="s">
        <v>245</v>
      </c>
    </row>
    <row r="92" spans="1:16" ht="12.75" customHeight="1" thickBot="1" x14ac:dyDescent="0.25">
      <c r="A92" s="16" t="str">
        <f t="shared" si="12"/>
        <v>BAVM 60 </v>
      </c>
      <c r="B92" s="6" t="str">
        <f t="shared" si="13"/>
        <v>I</v>
      </c>
      <c r="C92" s="16">
        <f t="shared" si="14"/>
        <v>48539.436000000002</v>
      </c>
      <c r="D92" s="13" t="str">
        <f t="shared" si="15"/>
        <v>vis</v>
      </c>
      <c r="E92" s="48">
        <f>VLOOKUP(C92,Active!C$21:E$972,3,FALSE)</f>
        <v>25614.849235231974</v>
      </c>
      <c r="F92" s="6" t="s">
        <v>77</v>
      </c>
      <c r="G92" s="13" t="str">
        <f t="shared" si="16"/>
        <v>48539.436</v>
      </c>
      <c r="H92" s="16">
        <f t="shared" si="17"/>
        <v>25615</v>
      </c>
      <c r="I92" s="49" t="s">
        <v>249</v>
      </c>
      <c r="J92" s="50" t="s">
        <v>250</v>
      </c>
      <c r="K92" s="49">
        <v>25615</v>
      </c>
      <c r="L92" s="49" t="s">
        <v>251</v>
      </c>
      <c r="M92" s="50" t="s">
        <v>79</v>
      </c>
      <c r="N92" s="50"/>
      <c r="O92" s="51" t="s">
        <v>244</v>
      </c>
      <c r="P92" s="52" t="s">
        <v>245</v>
      </c>
    </row>
    <row r="93" spans="1:16" ht="12.75" customHeight="1" thickBot="1" x14ac:dyDescent="0.25">
      <c r="A93" s="16" t="str">
        <f t="shared" si="12"/>
        <v>BAVM 68 </v>
      </c>
      <c r="B93" s="6" t="str">
        <f t="shared" si="13"/>
        <v>I</v>
      </c>
      <c r="C93" s="16">
        <f t="shared" si="14"/>
        <v>49177.542999999998</v>
      </c>
      <c r="D93" s="13" t="str">
        <f t="shared" si="15"/>
        <v>vis</v>
      </c>
      <c r="E93" s="48">
        <f>VLOOKUP(C93,Active!C$21:E$972,3,FALSE)</f>
        <v>26427.836659227843</v>
      </c>
      <c r="F93" s="6" t="s">
        <v>77</v>
      </c>
      <c r="G93" s="13" t="str">
        <f t="shared" si="16"/>
        <v>49177.543</v>
      </c>
      <c r="H93" s="16">
        <f t="shared" si="17"/>
        <v>26428</v>
      </c>
      <c r="I93" s="49" t="s">
        <v>252</v>
      </c>
      <c r="J93" s="50" t="s">
        <v>253</v>
      </c>
      <c r="K93" s="49">
        <v>26428</v>
      </c>
      <c r="L93" s="49" t="s">
        <v>254</v>
      </c>
      <c r="M93" s="50" t="s">
        <v>255</v>
      </c>
      <c r="N93" s="50" t="s">
        <v>256</v>
      </c>
      <c r="O93" s="51" t="s">
        <v>257</v>
      </c>
      <c r="P93" s="52" t="s">
        <v>258</v>
      </c>
    </row>
    <row r="94" spans="1:16" ht="12.75" customHeight="1" thickBot="1" x14ac:dyDescent="0.25">
      <c r="A94" s="16" t="str">
        <f t="shared" si="12"/>
        <v>BAVM 68 </v>
      </c>
      <c r="B94" s="6" t="str">
        <f t="shared" si="13"/>
        <v>I</v>
      </c>
      <c r="C94" s="16">
        <f t="shared" si="14"/>
        <v>49214.431700000001</v>
      </c>
      <c r="D94" s="13" t="str">
        <f t="shared" si="15"/>
        <v>vis</v>
      </c>
      <c r="E94" s="48">
        <f>VLOOKUP(C94,Active!C$21:E$972,3,FALSE)</f>
        <v>26474.835123729186</v>
      </c>
      <c r="F94" s="6" t="s">
        <v>77</v>
      </c>
      <c r="G94" s="13" t="str">
        <f t="shared" si="16"/>
        <v>49214.4317</v>
      </c>
      <c r="H94" s="16">
        <f t="shared" si="17"/>
        <v>26475</v>
      </c>
      <c r="I94" s="49" t="s">
        <v>259</v>
      </c>
      <c r="J94" s="50" t="s">
        <v>260</v>
      </c>
      <c r="K94" s="49">
        <v>26475</v>
      </c>
      <c r="L94" s="49" t="s">
        <v>261</v>
      </c>
      <c r="M94" s="50" t="s">
        <v>255</v>
      </c>
      <c r="N94" s="50" t="s">
        <v>256</v>
      </c>
      <c r="O94" s="51" t="s">
        <v>257</v>
      </c>
      <c r="P94" s="52" t="s">
        <v>258</v>
      </c>
    </row>
    <row r="95" spans="1:16" ht="12.75" customHeight="1" thickBot="1" x14ac:dyDescent="0.25">
      <c r="A95" s="16" t="str">
        <f t="shared" si="12"/>
        <v>BAVM 68 </v>
      </c>
      <c r="B95" s="6" t="str">
        <f t="shared" si="13"/>
        <v>II</v>
      </c>
      <c r="C95" s="16">
        <f t="shared" si="14"/>
        <v>49270.555200000003</v>
      </c>
      <c r="D95" s="13" t="str">
        <f t="shared" si="15"/>
        <v>vis</v>
      </c>
      <c r="E95" s="48">
        <f>VLOOKUP(C95,Active!C$21:E$972,3,FALSE)</f>
        <v>26546.339902223444</v>
      </c>
      <c r="F95" s="6" t="s">
        <v>77</v>
      </c>
      <c r="G95" s="13" t="str">
        <f t="shared" si="16"/>
        <v>49270.5552</v>
      </c>
      <c r="H95" s="16">
        <f t="shared" si="17"/>
        <v>26546.5</v>
      </c>
      <c r="I95" s="49" t="s">
        <v>262</v>
      </c>
      <c r="J95" s="50" t="s">
        <v>263</v>
      </c>
      <c r="K95" s="49">
        <v>26546.5</v>
      </c>
      <c r="L95" s="49" t="s">
        <v>264</v>
      </c>
      <c r="M95" s="50" t="s">
        <v>255</v>
      </c>
      <c r="N95" s="50" t="s">
        <v>256</v>
      </c>
      <c r="O95" s="51" t="s">
        <v>257</v>
      </c>
      <c r="P95" s="52" t="s">
        <v>258</v>
      </c>
    </row>
    <row r="96" spans="1:16" ht="12.75" customHeight="1" thickBot="1" x14ac:dyDescent="0.25">
      <c r="A96" s="16" t="str">
        <f t="shared" si="12"/>
        <v> AOEB 7 </v>
      </c>
      <c r="B96" s="6" t="str">
        <f t="shared" si="13"/>
        <v>I</v>
      </c>
      <c r="C96" s="16">
        <f t="shared" si="14"/>
        <v>50797.541899999997</v>
      </c>
      <c r="D96" s="13" t="str">
        <f t="shared" si="15"/>
        <v>vis</v>
      </c>
      <c r="E96" s="48">
        <f>VLOOKUP(C96,Active!C$21:E$972,3,FALSE)</f>
        <v>28491.814538466198</v>
      </c>
      <c r="F96" s="6" t="s">
        <v>77</v>
      </c>
      <c r="G96" s="13" t="str">
        <f t="shared" si="16"/>
        <v>50797.5419</v>
      </c>
      <c r="H96" s="16">
        <f t="shared" si="17"/>
        <v>28492</v>
      </c>
      <c r="I96" s="49" t="s">
        <v>273</v>
      </c>
      <c r="J96" s="50" t="s">
        <v>274</v>
      </c>
      <c r="K96" s="49">
        <v>28492</v>
      </c>
      <c r="L96" s="49" t="s">
        <v>275</v>
      </c>
      <c r="M96" s="50" t="s">
        <v>276</v>
      </c>
      <c r="N96" s="50" t="s">
        <v>277</v>
      </c>
      <c r="O96" s="51" t="s">
        <v>278</v>
      </c>
      <c r="P96" s="51" t="s">
        <v>209</v>
      </c>
    </row>
    <row r="97" spans="1:16" ht="12.75" customHeight="1" thickBot="1" x14ac:dyDescent="0.25">
      <c r="A97" s="16" t="str">
        <f t="shared" si="12"/>
        <v> AOEB 7 </v>
      </c>
      <c r="B97" s="6" t="str">
        <f t="shared" si="13"/>
        <v>I</v>
      </c>
      <c r="C97" s="16">
        <f t="shared" si="14"/>
        <v>51055.771399999998</v>
      </c>
      <c r="D97" s="13" t="str">
        <f t="shared" si="15"/>
        <v>vis</v>
      </c>
      <c r="E97" s="48">
        <f>VLOOKUP(C97,Active!C$21:E$972,3,FALSE)</f>
        <v>28820.814746902626</v>
      </c>
      <c r="F97" s="6" t="s">
        <v>77</v>
      </c>
      <c r="G97" s="13" t="str">
        <f t="shared" si="16"/>
        <v>51055.7714</v>
      </c>
      <c r="H97" s="16">
        <f t="shared" si="17"/>
        <v>28821</v>
      </c>
      <c r="I97" s="49" t="s">
        <v>279</v>
      </c>
      <c r="J97" s="50" t="s">
        <v>280</v>
      </c>
      <c r="K97" s="49">
        <v>28821</v>
      </c>
      <c r="L97" s="49" t="s">
        <v>281</v>
      </c>
      <c r="M97" s="50" t="s">
        <v>276</v>
      </c>
      <c r="N97" s="50" t="s">
        <v>277</v>
      </c>
      <c r="O97" s="51" t="s">
        <v>278</v>
      </c>
      <c r="P97" s="51" t="s">
        <v>209</v>
      </c>
    </row>
    <row r="98" spans="1:16" ht="12.75" customHeight="1" thickBot="1" x14ac:dyDescent="0.25">
      <c r="A98" s="16" t="str">
        <f t="shared" si="12"/>
        <v> AOEB 7 </v>
      </c>
      <c r="B98" s="6" t="str">
        <f t="shared" si="13"/>
        <v>I</v>
      </c>
      <c r="C98" s="16">
        <f t="shared" si="14"/>
        <v>51468.620199999998</v>
      </c>
      <c r="D98" s="13" t="str">
        <f t="shared" si="15"/>
        <v>vis</v>
      </c>
      <c r="E98" s="48">
        <f>VLOOKUP(C98,Active!C$21:E$972,3,FALSE)</f>
        <v>29346.809419287958</v>
      </c>
      <c r="F98" s="6" t="s">
        <v>77</v>
      </c>
      <c r="G98" s="13" t="str">
        <f t="shared" si="16"/>
        <v>51468.6202</v>
      </c>
      <c r="H98" s="16">
        <f t="shared" si="17"/>
        <v>29347</v>
      </c>
      <c r="I98" s="49" t="s">
        <v>282</v>
      </c>
      <c r="J98" s="50" t="s">
        <v>283</v>
      </c>
      <c r="K98" s="49">
        <v>29347</v>
      </c>
      <c r="L98" s="49" t="s">
        <v>284</v>
      </c>
      <c r="M98" s="50" t="s">
        <v>276</v>
      </c>
      <c r="N98" s="50" t="s">
        <v>277</v>
      </c>
      <c r="O98" s="51" t="s">
        <v>278</v>
      </c>
      <c r="P98" s="51" t="s">
        <v>209</v>
      </c>
    </row>
    <row r="99" spans="1:16" ht="12.75" customHeight="1" thickBot="1" x14ac:dyDescent="0.25">
      <c r="A99" s="16" t="str">
        <f t="shared" si="12"/>
        <v> AOEB 7 </v>
      </c>
      <c r="B99" s="6" t="str">
        <f t="shared" si="13"/>
        <v>I</v>
      </c>
      <c r="C99" s="16">
        <f t="shared" si="14"/>
        <v>51873.622100000001</v>
      </c>
      <c r="D99" s="13" t="str">
        <f t="shared" si="15"/>
        <v>vis</v>
      </c>
      <c r="E99" s="48">
        <f>VLOOKUP(C99,Active!C$21:E$972,3,FALSE)</f>
        <v>29862.806660180846</v>
      </c>
      <c r="F99" s="6" t="s">
        <v>77</v>
      </c>
      <c r="G99" s="13" t="str">
        <f t="shared" si="16"/>
        <v>51873.6221</v>
      </c>
      <c r="H99" s="16">
        <f t="shared" si="17"/>
        <v>29863</v>
      </c>
      <c r="I99" s="49" t="s">
        <v>297</v>
      </c>
      <c r="J99" s="50" t="s">
        <v>298</v>
      </c>
      <c r="K99" s="49">
        <v>29863</v>
      </c>
      <c r="L99" s="49" t="s">
        <v>299</v>
      </c>
      <c r="M99" s="50" t="s">
        <v>276</v>
      </c>
      <c r="N99" s="50" t="s">
        <v>277</v>
      </c>
      <c r="O99" s="51" t="s">
        <v>212</v>
      </c>
      <c r="P99" s="51" t="s">
        <v>209</v>
      </c>
    </row>
    <row r="100" spans="1:16" ht="12.75" customHeight="1" thickBot="1" x14ac:dyDescent="0.25">
      <c r="A100" s="16" t="str">
        <f t="shared" si="12"/>
        <v> AOEB 7 </v>
      </c>
      <c r="B100" s="6" t="str">
        <f t="shared" si="13"/>
        <v>I</v>
      </c>
      <c r="C100" s="16">
        <f t="shared" si="14"/>
        <v>52230.745300000002</v>
      </c>
      <c r="D100" s="13" t="str">
        <f t="shared" si="15"/>
        <v>CCD</v>
      </c>
      <c r="E100" s="48">
        <f>VLOOKUP(C100,Active!C$21:E$972,3,FALSE)</f>
        <v>30317.803503056984</v>
      </c>
      <c r="F100" s="6" t="str">
        <f>LEFT(M100,1)</f>
        <v>C</v>
      </c>
      <c r="G100" s="13" t="str">
        <f t="shared" si="16"/>
        <v>52230.7453</v>
      </c>
      <c r="H100" s="16">
        <f t="shared" si="17"/>
        <v>30318</v>
      </c>
      <c r="I100" s="49" t="s">
        <v>307</v>
      </c>
      <c r="J100" s="50" t="s">
        <v>308</v>
      </c>
      <c r="K100" s="49">
        <v>30318</v>
      </c>
      <c r="L100" s="49" t="s">
        <v>309</v>
      </c>
      <c r="M100" s="50" t="s">
        <v>276</v>
      </c>
      <c r="N100" s="50" t="s">
        <v>277</v>
      </c>
      <c r="O100" s="51" t="s">
        <v>212</v>
      </c>
      <c r="P100" s="51" t="s">
        <v>209</v>
      </c>
    </row>
    <row r="101" spans="1:16" ht="12.75" customHeight="1" thickBot="1" x14ac:dyDescent="0.25">
      <c r="A101" s="16" t="str">
        <f t="shared" si="12"/>
        <v>IBVS 5493 </v>
      </c>
      <c r="B101" s="6" t="str">
        <f t="shared" si="13"/>
        <v>I</v>
      </c>
      <c r="C101" s="16">
        <f t="shared" si="14"/>
        <v>52890.834499999997</v>
      </c>
      <c r="D101" s="13" t="str">
        <f t="shared" si="15"/>
        <v>PE</v>
      </c>
      <c r="E101" s="48" t="e">
        <f>VLOOKUP(C101,Active!C$21:E$972,3,FALSE)</f>
        <v>#N/A</v>
      </c>
      <c r="F101" s="6" t="str">
        <f>LEFT(M101,1)</f>
        <v>E</v>
      </c>
      <c r="G101" s="13" t="str">
        <f t="shared" si="16"/>
        <v>52890.8345</v>
      </c>
      <c r="H101" s="16">
        <f t="shared" si="17"/>
        <v>31159</v>
      </c>
      <c r="I101" s="49" t="s">
        <v>314</v>
      </c>
      <c r="J101" s="50" t="s">
        <v>315</v>
      </c>
      <c r="K101" s="49">
        <v>31159</v>
      </c>
      <c r="L101" s="49" t="s">
        <v>316</v>
      </c>
      <c r="M101" s="50" t="s">
        <v>255</v>
      </c>
      <c r="N101" s="50" t="s">
        <v>317</v>
      </c>
      <c r="O101" s="51" t="s">
        <v>318</v>
      </c>
      <c r="P101" s="52" t="s">
        <v>319</v>
      </c>
    </row>
    <row r="102" spans="1:16" ht="12.75" customHeight="1" thickBot="1" x14ac:dyDescent="0.25">
      <c r="A102" s="16" t="str">
        <f t="shared" si="12"/>
        <v> AOEB 12 </v>
      </c>
      <c r="B102" s="6" t="str">
        <f t="shared" si="13"/>
        <v>I</v>
      </c>
      <c r="C102" s="16">
        <f t="shared" si="14"/>
        <v>52957.548799999997</v>
      </c>
      <c r="D102" s="13" t="str">
        <f t="shared" si="15"/>
        <v>CCD</v>
      </c>
      <c r="E102" s="48">
        <f>VLOOKUP(C102,Active!C$21:E$972,3,FALSE)</f>
        <v>31243.795703763419</v>
      </c>
      <c r="F102" s="6" t="str">
        <f>LEFT(M102,1)</f>
        <v>C</v>
      </c>
      <c r="G102" s="13" t="str">
        <f t="shared" si="16"/>
        <v>52957.5488</v>
      </c>
      <c r="H102" s="16">
        <f t="shared" si="17"/>
        <v>31244</v>
      </c>
      <c r="I102" s="49" t="s">
        <v>320</v>
      </c>
      <c r="J102" s="50" t="s">
        <v>321</v>
      </c>
      <c r="K102" s="49">
        <v>31244</v>
      </c>
      <c r="L102" s="49" t="s">
        <v>322</v>
      </c>
      <c r="M102" s="50" t="s">
        <v>276</v>
      </c>
      <c r="N102" s="50" t="s">
        <v>277</v>
      </c>
      <c r="O102" s="51" t="s">
        <v>212</v>
      </c>
      <c r="P102" s="51" t="s">
        <v>323</v>
      </c>
    </row>
    <row r="103" spans="1:16" ht="12.75" customHeight="1" thickBot="1" x14ac:dyDescent="0.25">
      <c r="A103" s="16" t="str">
        <f t="shared" si="12"/>
        <v> AOEB 12 </v>
      </c>
      <c r="B103" s="6" t="str">
        <f t="shared" si="13"/>
        <v>I</v>
      </c>
      <c r="C103" s="16">
        <f t="shared" si="14"/>
        <v>53201.648099999999</v>
      </c>
      <c r="D103" s="13" t="str">
        <f t="shared" si="15"/>
        <v>vis</v>
      </c>
      <c r="E103" s="48">
        <f>VLOOKUP(C103,Active!C$21:E$972,3,FALSE)</f>
        <v>31554.793171439211</v>
      </c>
      <c r="F103" s="6" t="s">
        <v>77</v>
      </c>
      <c r="G103" s="13" t="str">
        <f t="shared" si="16"/>
        <v>53201.6481</v>
      </c>
      <c r="H103" s="16">
        <f t="shared" si="17"/>
        <v>31555</v>
      </c>
      <c r="I103" s="49" t="s">
        <v>329</v>
      </c>
      <c r="J103" s="50" t="s">
        <v>330</v>
      </c>
      <c r="K103" s="49">
        <v>31555</v>
      </c>
      <c r="L103" s="49" t="s">
        <v>331</v>
      </c>
      <c r="M103" s="50" t="s">
        <v>276</v>
      </c>
      <c r="N103" s="50" t="s">
        <v>277</v>
      </c>
      <c r="O103" s="51" t="s">
        <v>212</v>
      </c>
      <c r="P103" s="51" t="s">
        <v>323</v>
      </c>
    </row>
    <row r="104" spans="1:16" ht="12.75" customHeight="1" thickBot="1" x14ac:dyDescent="0.25">
      <c r="A104" s="16" t="str">
        <f t="shared" si="12"/>
        <v> AOEB 12 </v>
      </c>
      <c r="B104" s="6" t="str">
        <f t="shared" si="13"/>
        <v>I</v>
      </c>
      <c r="C104" s="16">
        <f t="shared" si="14"/>
        <v>53256.591500000002</v>
      </c>
      <c r="D104" s="13" t="str">
        <f t="shared" si="15"/>
        <v>vis</v>
      </c>
      <c r="E104" s="48">
        <f>VLOOKUP(C104,Active!C$21:E$972,3,FALSE)</f>
        <v>31624.794430211765</v>
      </c>
      <c r="F104" s="6" t="s">
        <v>77</v>
      </c>
      <c r="G104" s="13" t="str">
        <f t="shared" si="16"/>
        <v>53256.5915</v>
      </c>
      <c r="H104" s="16">
        <f t="shared" si="17"/>
        <v>31625</v>
      </c>
      <c r="I104" s="49" t="s">
        <v>332</v>
      </c>
      <c r="J104" s="50" t="s">
        <v>333</v>
      </c>
      <c r="K104" s="49">
        <v>31625</v>
      </c>
      <c r="L104" s="49" t="s">
        <v>334</v>
      </c>
      <c r="M104" s="50" t="s">
        <v>276</v>
      </c>
      <c r="N104" s="50" t="s">
        <v>277</v>
      </c>
      <c r="O104" s="51" t="s">
        <v>212</v>
      </c>
      <c r="P104" s="51" t="s">
        <v>323</v>
      </c>
    </row>
    <row r="105" spans="1:16" ht="12.75" customHeight="1" thickBot="1" x14ac:dyDescent="0.25">
      <c r="A105" s="16" t="str">
        <f t="shared" si="12"/>
        <v> AOEB 12 </v>
      </c>
      <c r="B105" s="6" t="str">
        <f t="shared" si="13"/>
        <v>I</v>
      </c>
      <c r="C105" s="16">
        <f t="shared" si="14"/>
        <v>54015.574399999998</v>
      </c>
      <c r="D105" s="13" t="str">
        <f t="shared" si="15"/>
        <v>vis</v>
      </c>
      <c r="E105" s="48">
        <f>VLOOKUP(C105,Active!C$21:E$972,3,FALSE)</f>
        <v>32591.78515861298</v>
      </c>
      <c r="F105" s="6" t="s">
        <v>77</v>
      </c>
      <c r="G105" s="13" t="str">
        <f t="shared" si="16"/>
        <v>54015.5744</v>
      </c>
      <c r="H105" s="16">
        <f t="shared" si="17"/>
        <v>32592</v>
      </c>
      <c r="I105" s="49" t="s">
        <v>345</v>
      </c>
      <c r="J105" s="50" t="s">
        <v>346</v>
      </c>
      <c r="K105" s="49" t="s">
        <v>347</v>
      </c>
      <c r="L105" s="49" t="s">
        <v>348</v>
      </c>
      <c r="M105" s="50" t="s">
        <v>276</v>
      </c>
      <c r="N105" s="50" t="s">
        <v>277</v>
      </c>
      <c r="O105" s="51" t="s">
        <v>212</v>
      </c>
      <c r="P105" s="51" t="s">
        <v>323</v>
      </c>
    </row>
    <row r="106" spans="1:16" ht="12.75" customHeight="1" thickBot="1" x14ac:dyDescent="0.25">
      <c r="A106" s="16" t="str">
        <f t="shared" si="12"/>
        <v> AOEB 12 </v>
      </c>
      <c r="B106" s="6" t="str">
        <f t="shared" si="13"/>
        <v>I</v>
      </c>
      <c r="C106" s="16">
        <f t="shared" si="14"/>
        <v>54310.6898</v>
      </c>
      <c r="D106" s="13" t="str">
        <f t="shared" si="15"/>
        <v>vis</v>
      </c>
      <c r="E106" s="48">
        <f>VLOOKUP(C106,Active!C$21:E$972,3,FALSE)</f>
        <v>32967.780264179157</v>
      </c>
      <c r="F106" s="6" t="s">
        <v>77</v>
      </c>
      <c r="G106" s="13" t="str">
        <f t="shared" si="16"/>
        <v>54310.6898</v>
      </c>
      <c r="H106" s="16">
        <f t="shared" si="17"/>
        <v>32968</v>
      </c>
      <c r="I106" s="49" t="s">
        <v>359</v>
      </c>
      <c r="J106" s="50" t="s">
        <v>360</v>
      </c>
      <c r="K106" s="49" t="s">
        <v>361</v>
      </c>
      <c r="L106" s="49" t="s">
        <v>362</v>
      </c>
      <c r="M106" s="50" t="s">
        <v>276</v>
      </c>
      <c r="N106" s="50" t="s">
        <v>277</v>
      </c>
      <c r="O106" s="51" t="s">
        <v>212</v>
      </c>
      <c r="P106" s="51" t="s">
        <v>323</v>
      </c>
    </row>
    <row r="107" spans="1:16" ht="12.75" customHeight="1" thickBot="1" x14ac:dyDescent="0.25">
      <c r="A107" s="16" t="str">
        <f t="shared" si="12"/>
        <v>BAVM 212 </v>
      </c>
      <c r="B107" s="6" t="str">
        <f t="shared" si="13"/>
        <v>I</v>
      </c>
      <c r="C107" s="16">
        <f t="shared" si="14"/>
        <v>55063.397100000002</v>
      </c>
      <c r="D107" s="13" t="str">
        <f t="shared" si="15"/>
        <v>vis</v>
      </c>
      <c r="E107" s="48">
        <f>VLOOKUP(C107,Active!C$21:E$972,3,FALSE)</f>
        <v>33926.775493584086</v>
      </c>
      <c r="F107" s="6" t="s">
        <v>77</v>
      </c>
      <c r="G107" s="13" t="str">
        <f t="shared" si="16"/>
        <v>55063.3971</v>
      </c>
      <c r="H107" s="16">
        <f t="shared" si="17"/>
        <v>33927</v>
      </c>
      <c r="I107" s="49" t="s">
        <v>393</v>
      </c>
      <c r="J107" s="50" t="s">
        <v>394</v>
      </c>
      <c r="K107" s="49" t="s">
        <v>395</v>
      </c>
      <c r="L107" s="49" t="s">
        <v>396</v>
      </c>
      <c r="M107" s="50" t="s">
        <v>276</v>
      </c>
      <c r="N107" s="50" t="s">
        <v>338</v>
      </c>
      <c r="O107" s="51" t="s">
        <v>257</v>
      </c>
      <c r="P107" s="52" t="s">
        <v>397</v>
      </c>
    </row>
    <row r="108" spans="1:16" ht="12.75" customHeight="1" thickBot="1" x14ac:dyDescent="0.25">
      <c r="A108" s="16" t="str">
        <f t="shared" si="12"/>
        <v>BAVM 225 </v>
      </c>
      <c r="B108" s="6" t="str">
        <f t="shared" si="13"/>
        <v>II</v>
      </c>
      <c r="C108" s="16">
        <f t="shared" si="14"/>
        <v>55787.464699999997</v>
      </c>
      <c r="D108" s="13" t="str">
        <f t="shared" si="15"/>
        <v>vis</v>
      </c>
      <c r="E108" s="48">
        <f>VLOOKUP(C108,Active!C$21:E$972,3,FALSE)</f>
        <v>34849.281990022566</v>
      </c>
      <c r="F108" s="6" t="s">
        <v>77</v>
      </c>
      <c r="G108" s="13" t="str">
        <f t="shared" si="16"/>
        <v>55787.4647</v>
      </c>
      <c r="H108" s="16">
        <f t="shared" si="17"/>
        <v>34849.5</v>
      </c>
      <c r="I108" s="49" t="s">
        <v>423</v>
      </c>
      <c r="J108" s="50" t="s">
        <v>424</v>
      </c>
      <c r="K108" s="49" t="s">
        <v>425</v>
      </c>
      <c r="L108" s="49" t="s">
        <v>426</v>
      </c>
      <c r="M108" s="50" t="s">
        <v>276</v>
      </c>
      <c r="N108" s="50" t="s">
        <v>338</v>
      </c>
      <c r="O108" s="51" t="s">
        <v>257</v>
      </c>
      <c r="P108" s="52" t="s">
        <v>427</v>
      </c>
    </row>
    <row r="109" spans="1:16" x14ac:dyDescent="0.2">
      <c r="B109" s="6"/>
      <c r="F109" s="6"/>
    </row>
    <row r="110" spans="1:16" x14ac:dyDescent="0.2">
      <c r="B110" s="6"/>
      <c r="F110" s="6"/>
    </row>
    <row r="111" spans="1:16" x14ac:dyDescent="0.2">
      <c r="B111" s="6"/>
      <c r="F111" s="6"/>
    </row>
    <row r="112" spans="1:1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</sheetData>
  <phoneticPr fontId="19" type="noConversion"/>
  <hyperlinks>
    <hyperlink ref="A3" r:id="rId1" xr:uid="{00000000-0004-0000-0100-000000000000}"/>
    <hyperlink ref="P90" r:id="rId2" display="http://www.bav-astro.de/sfs/BAVM_link.php?BAVMnr=60" xr:uid="{00000000-0004-0000-0100-000001000000}"/>
    <hyperlink ref="P91" r:id="rId3" display="http://www.bav-astro.de/sfs/BAVM_link.php?BAVMnr=60" xr:uid="{00000000-0004-0000-0100-000002000000}"/>
    <hyperlink ref="P92" r:id="rId4" display="http://www.bav-astro.de/sfs/BAVM_link.php?BAVMnr=60" xr:uid="{00000000-0004-0000-0100-000003000000}"/>
    <hyperlink ref="P93" r:id="rId5" display="http://www.bav-astro.de/sfs/BAVM_link.php?BAVMnr=68" xr:uid="{00000000-0004-0000-0100-000004000000}"/>
    <hyperlink ref="P94" r:id="rId6" display="http://www.bav-astro.de/sfs/BAVM_link.php?BAVMnr=68" xr:uid="{00000000-0004-0000-0100-000005000000}"/>
    <hyperlink ref="P95" r:id="rId7" display="http://www.bav-astro.de/sfs/BAVM_link.php?BAVMnr=68" xr:uid="{00000000-0004-0000-0100-000006000000}"/>
    <hyperlink ref="P11" r:id="rId8" display="http://www.bav-astro.de/sfs/BAVM_link.php?BAVMnr=80" xr:uid="{00000000-0004-0000-0100-000007000000}"/>
    <hyperlink ref="P12" r:id="rId9" display="http://www.bav-astro.de/sfs/BAVM_link.php?BAVMnr=117" xr:uid="{00000000-0004-0000-0100-000008000000}"/>
    <hyperlink ref="P13" r:id="rId10" display="http://www.bav-astro.de/sfs/BAVM_link.php?BAVMnr=152" xr:uid="{00000000-0004-0000-0100-000009000000}"/>
    <hyperlink ref="P14" r:id="rId11" display="http://var.astro.cz/oejv/issues/oejv0074.pdf" xr:uid="{00000000-0004-0000-0100-00000A000000}"/>
    <hyperlink ref="P15" r:id="rId12" display="http://var.astro.cz/oejv/issues/oejv0074.pdf" xr:uid="{00000000-0004-0000-0100-00000B000000}"/>
    <hyperlink ref="P16" r:id="rId13" display="http://var.astro.cz/oejv/issues/oejv0074.pdf" xr:uid="{00000000-0004-0000-0100-00000C000000}"/>
    <hyperlink ref="P17" r:id="rId14" display="http://www.bav-astro.de/sfs/BAVM_link.php?BAVMnr=183" xr:uid="{00000000-0004-0000-0100-00000D000000}"/>
    <hyperlink ref="P18" r:id="rId15" display="http://var.astro.cz/oejv/issues/oejv0074.pdf" xr:uid="{00000000-0004-0000-0100-00000E000000}"/>
    <hyperlink ref="P101" r:id="rId16" display="http://www.konkoly.hu/cgi-bin/IBVS?5493" xr:uid="{00000000-0004-0000-0100-00000F000000}"/>
    <hyperlink ref="P20" r:id="rId17" display="http://www.bav-astro.de/sfs/BAVM_link.php?BAVMnr=178" xr:uid="{00000000-0004-0000-0100-000010000000}"/>
    <hyperlink ref="P22" r:id="rId18" display="http://www.bav-astro.de/sfs/BAVM_link.php?BAVMnr=183" xr:uid="{00000000-0004-0000-0100-000011000000}"/>
    <hyperlink ref="P23" r:id="rId19" display="http://www.bav-astro.de/sfs/BAVM_link.php?BAVMnr=186" xr:uid="{00000000-0004-0000-0100-000012000000}"/>
    <hyperlink ref="P24" r:id="rId20" display="http://www.aavso.org/sites/default/files/jaavso/v36n2/171.pdf" xr:uid="{00000000-0004-0000-0100-000013000000}"/>
    <hyperlink ref="P25" r:id="rId21" display="http://www.aavso.org/sites/default/files/jaavso/v36n2/171.pdf" xr:uid="{00000000-0004-0000-0100-000014000000}"/>
    <hyperlink ref="P26" r:id="rId22" display="http://www.aavso.org/sites/default/files/jaavso/v36n2/186.pdf" xr:uid="{00000000-0004-0000-0100-000015000000}"/>
    <hyperlink ref="P27" r:id="rId23" display="http://www.konkoly.hu/cgi-bin/IBVS?5875" xr:uid="{00000000-0004-0000-0100-000016000000}"/>
    <hyperlink ref="P28" r:id="rId24" display="http://www.konkoly.hu/cgi-bin/IBVS?5871" xr:uid="{00000000-0004-0000-0100-000017000000}"/>
    <hyperlink ref="P107" r:id="rId25" display="http://www.bav-astro.de/sfs/BAVM_link.php?BAVMnr=212" xr:uid="{00000000-0004-0000-0100-000018000000}"/>
    <hyperlink ref="P30" r:id="rId26" display="http://www.konkoly.hu/cgi-bin/IBVS?5920" xr:uid="{00000000-0004-0000-0100-000019000000}"/>
    <hyperlink ref="P34" r:id="rId27" display="http://www.bav-astro.de/sfs/BAVM_link.php?BAVMnr=215" xr:uid="{00000000-0004-0000-0100-00001A000000}"/>
    <hyperlink ref="P108" r:id="rId28" display="http://www.bav-astro.de/sfs/BAVM_link.php?BAVMnr=225" xr:uid="{00000000-0004-0000-0100-00001B000000}"/>
    <hyperlink ref="P38" r:id="rId29" display="http://www.bav-astro.de/sfs/BAVM_link.php?BAVMnr=234" xr:uid="{00000000-0004-0000-0100-00001C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2"/>
  <sheetViews>
    <sheetView workbookViewId="0">
      <selection activeCell="C8" sqref="C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32</v>
      </c>
    </row>
    <row r="2" spans="1:4" x14ac:dyDescent="0.2">
      <c r="A2" t="s">
        <v>28</v>
      </c>
      <c r="B2" t="s">
        <v>33</v>
      </c>
    </row>
    <row r="4" spans="1:4" x14ac:dyDescent="0.2">
      <c r="A4" s="8" t="s">
        <v>2</v>
      </c>
      <c r="C4" s="3">
        <v>28434.556</v>
      </c>
      <c r="D4" s="4">
        <v>0.78489160000000002</v>
      </c>
    </row>
    <row r="6" spans="1:4" x14ac:dyDescent="0.2">
      <c r="A6" s="8" t="s">
        <v>3</v>
      </c>
    </row>
    <row r="7" spans="1:4" x14ac:dyDescent="0.2">
      <c r="A7" t="s">
        <v>4</v>
      </c>
      <c r="C7">
        <f>+C4</f>
        <v>28434.556</v>
      </c>
    </row>
    <row r="8" spans="1:4" x14ac:dyDescent="0.2">
      <c r="A8" t="s">
        <v>5</v>
      </c>
      <c r="C8">
        <v>0.78488550332969609</v>
      </c>
    </row>
    <row r="10" spans="1:4" ht="13.5" thickBot="1" x14ac:dyDescent="0.25">
      <c r="C10" s="7" t="s">
        <v>23</v>
      </c>
      <c r="D10" s="7" t="s">
        <v>24</v>
      </c>
    </row>
    <row r="11" spans="1:4" x14ac:dyDescent="0.2">
      <c r="A11" t="s">
        <v>18</v>
      </c>
      <c r="C11">
        <f>INTERCEPT(G21:G32,F21:F32)</f>
        <v>3.0397782907377574E-2</v>
      </c>
      <c r="D11" s="6"/>
    </row>
    <row r="12" spans="1:4" x14ac:dyDescent="0.2">
      <c r="A12" t="s">
        <v>19</v>
      </c>
      <c r="C12">
        <f>SLOPE(G21:G32,F21:F32)</f>
        <v>-3.59726907689632E-16</v>
      </c>
      <c r="D12" s="6"/>
    </row>
    <row r="13" spans="1:4" x14ac:dyDescent="0.2">
      <c r="A13" t="s">
        <v>22</v>
      </c>
      <c r="C13" s="6" t="s">
        <v>16</v>
      </c>
      <c r="D13" s="6"/>
    </row>
    <row r="14" spans="1:4" x14ac:dyDescent="0.2">
      <c r="A14" t="s">
        <v>27</v>
      </c>
    </row>
    <row r="15" spans="1:4" x14ac:dyDescent="0.2">
      <c r="A15" s="5" t="s">
        <v>20</v>
      </c>
      <c r="C15" s="12">
        <v>52991.300999999999</v>
      </c>
    </row>
    <row r="16" spans="1:4" x14ac:dyDescent="0.2">
      <c r="A16" s="8" t="s">
        <v>6</v>
      </c>
      <c r="C16">
        <f>+C8+C12</f>
        <v>0.78488550332969576</v>
      </c>
    </row>
    <row r="17" spans="1:17" ht="13.5" thickBot="1" x14ac:dyDescent="0.25"/>
    <row r="18" spans="1:17" x14ac:dyDescent="0.2">
      <c r="A18" s="8" t="s">
        <v>7</v>
      </c>
      <c r="C18" s="3">
        <f>+C15</f>
        <v>52991.300999999999</v>
      </c>
      <c r="D18" s="4">
        <f>+C16</f>
        <v>0.78488550332969576</v>
      </c>
    </row>
    <row r="19" spans="1:17" ht="13.5" thickTop="1" x14ac:dyDescent="0.2"/>
    <row r="20" spans="1:17" ht="13.5" thickBot="1" x14ac:dyDescent="0.25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37</v>
      </c>
      <c r="J20" s="10" t="s">
        <v>38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17</v>
      </c>
    </row>
    <row r="21" spans="1:17" x14ac:dyDescent="0.2">
      <c r="A21" t="s">
        <v>14</v>
      </c>
      <c r="C21">
        <v>28434.556</v>
      </c>
      <c r="D21" s="6" t="s">
        <v>16</v>
      </c>
      <c r="E21">
        <f t="shared" ref="E21:E26" si="0">+(C21-C$7)/C$8</f>
        <v>0</v>
      </c>
      <c r="F21">
        <f t="shared" ref="F21:F26" si="1">ROUND(2*E21,0)/2</f>
        <v>0</v>
      </c>
      <c r="H21" s="14">
        <v>0</v>
      </c>
      <c r="O21">
        <f t="shared" ref="O21:O26" si="2">+C$11+C$12*F21</f>
        <v>3.0397782907377574E-2</v>
      </c>
      <c r="Q21" s="2">
        <f t="shared" ref="Q21:Q26" si="3">+C21-15018.5</f>
        <v>13416.056</v>
      </c>
    </row>
    <row r="22" spans="1:17" x14ac:dyDescent="0.2">
      <c r="A22" t="s">
        <v>36</v>
      </c>
      <c r="C22">
        <v>49637.483500000002</v>
      </c>
      <c r="D22" s="6">
        <v>8.9999999999999998E-4</v>
      </c>
      <c r="E22">
        <f t="shared" si="0"/>
        <v>27014.03887579967</v>
      </c>
      <c r="F22">
        <f t="shared" si="1"/>
        <v>27014</v>
      </c>
      <c r="G22">
        <f>+C22-(C$7+F22*C$8)</f>
        <v>3.0513051591697149E-2</v>
      </c>
      <c r="I22">
        <f>+G22</f>
        <v>3.0513051591697149E-2</v>
      </c>
      <c r="O22">
        <f t="shared" si="2"/>
        <v>3.039778289765991E-2</v>
      </c>
      <c r="Q22" s="2">
        <f t="shared" si="3"/>
        <v>34618.983500000002</v>
      </c>
    </row>
    <row r="23" spans="1:17" x14ac:dyDescent="0.2">
      <c r="A23" t="s">
        <v>34</v>
      </c>
      <c r="B23" t="s">
        <v>35</v>
      </c>
      <c r="C23">
        <v>50692.372100000001</v>
      </c>
      <c r="D23" s="6">
        <v>8.9999999999999998E-4</v>
      </c>
      <c r="E23">
        <f t="shared" si="0"/>
        <v>28358.042039987155</v>
      </c>
      <c r="F23">
        <f t="shared" si="1"/>
        <v>28358</v>
      </c>
      <c r="G23">
        <f>+C23-(C$7+F23*C$8)</f>
        <v>3.2996576475852635E-2</v>
      </c>
      <c r="I23">
        <f>+G23</f>
        <v>3.2996576475852635E-2</v>
      </c>
      <c r="O23">
        <f t="shared" si="2"/>
        <v>3.0397782897176439E-2</v>
      </c>
      <c r="Q23" s="2">
        <f t="shared" si="3"/>
        <v>35673.872100000001</v>
      </c>
    </row>
    <row r="24" spans="1:17" x14ac:dyDescent="0.2">
      <c r="A24" s="11" t="s">
        <v>40</v>
      </c>
      <c r="B24" s="6" t="s">
        <v>41</v>
      </c>
      <c r="C24" s="12">
        <v>51773.544000000002</v>
      </c>
      <c r="D24" s="12">
        <v>2E-3</v>
      </c>
      <c r="E24">
        <f t="shared" si="0"/>
        <v>29735.531999240291</v>
      </c>
      <c r="F24">
        <f t="shared" si="1"/>
        <v>29735.5</v>
      </c>
      <c r="G24">
        <f>+C24-(C$7+F24*C$8)</f>
        <v>2.5115739823377226E-2</v>
      </c>
      <c r="I24">
        <f>+G24</f>
        <v>2.5115739823377226E-2</v>
      </c>
      <c r="O24">
        <f t="shared" si="2"/>
        <v>3.0397782896680915E-2</v>
      </c>
      <c r="Q24" s="2">
        <f t="shared" si="3"/>
        <v>36755.044000000002</v>
      </c>
    </row>
    <row r="25" spans="1:17" x14ac:dyDescent="0.2">
      <c r="A25" s="8" t="s">
        <v>39</v>
      </c>
      <c r="C25">
        <v>52890.834504472798</v>
      </c>
      <c r="D25" s="6">
        <v>4.0000000000000002E-4</v>
      </c>
      <c r="E25">
        <f t="shared" si="0"/>
        <v>31159.039631542008</v>
      </c>
      <c r="F25">
        <f t="shared" si="1"/>
        <v>31159</v>
      </c>
      <c r="G25">
        <f>+C25-(C$7+F25*C$8)</f>
        <v>3.1106222792004701E-2</v>
      </c>
      <c r="J25">
        <f>+G25</f>
        <v>3.1106222792004701E-2</v>
      </c>
      <c r="O25">
        <f t="shared" si="2"/>
        <v>3.0397782896168842E-2</v>
      </c>
      <c r="Q25" s="2">
        <f t="shared" si="3"/>
        <v>37872.334504472798</v>
      </c>
    </row>
    <row r="26" spans="1:17" x14ac:dyDescent="0.2">
      <c r="A26" s="13" t="s">
        <v>42</v>
      </c>
      <c r="B26" s="6" t="s">
        <v>35</v>
      </c>
      <c r="C26" s="12">
        <v>52991.300999999999</v>
      </c>
      <c r="D26" s="12">
        <v>2E-3</v>
      </c>
      <c r="E26">
        <f t="shared" si="0"/>
        <v>31287.041098126618</v>
      </c>
      <c r="F26">
        <f t="shared" si="1"/>
        <v>31287</v>
      </c>
      <c r="G26">
        <f>+C26-(C$7+F26*C$8)</f>
        <v>3.2257323800877202E-2</v>
      </c>
      <c r="I26">
        <f>+G26</f>
        <v>3.2257323800877202E-2</v>
      </c>
      <c r="O26">
        <f t="shared" si="2"/>
        <v>3.0397782896122799E-2</v>
      </c>
      <c r="Q26" s="2">
        <f t="shared" si="3"/>
        <v>37972.800999999999</v>
      </c>
    </row>
    <row r="27" spans="1:17" x14ac:dyDescent="0.2">
      <c r="D27" s="6"/>
      <c r="Q27" s="2"/>
    </row>
    <row r="28" spans="1:17" x14ac:dyDescent="0.2">
      <c r="D28" s="6"/>
      <c r="Q28" s="2"/>
    </row>
    <row r="29" spans="1:17" x14ac:dyDescent="0.2">
      <c r="D29" s="6"/>
      <c r="Q29" s="2"/>
    </row>
    <row r="30" spans="1:17" x14ac:dyDescent="0.2">
      <c r="D30" s="6"/>
      <c r="Q30" s="2"/>
    </row>
    <row r="31" spans="1:17" x14ac:dyDescent="0.2">
      <c r="D31" s="6"/>
      <c r="Q31" s="2"/>
    </row>
    <row r="32" spans="1:17" x14ac:dyDescent="0.2">
      <c r="D32" s="6"/>
      <c r="Q32" s="2"/>
    </row>
    <row r="33" spans="4:17" x14ac:dyDescent="0.2">
      <c r="D33" s="6"/>
      <c r="Q33" s="2"/>
    </row>
    <row r="34" spans="4:17" x14ac:dyDescent="0.2">
      <c r="D34" s="6"/>
    </row>
    <row r="35" spans="4:17" x14ac:dyDescent="0.2">
      <c r="D35" s="6"/>
    </row>
    <row r="36" spans="4:17" x14ac:dyDescent="0.2">
      <c r="D36" s="6"/>
    </row>
    <row r="37" spans="4:17" x14ac:dyDescent="0.2">
      <c r="D37" s="6"/>
    </row>
    <row r="38" spans="4:17" x14ac:dyDescent="0.2">
      <c r="D38" s="6"/>
    </row>
    <row r="39" spans="4:17" x14ac:dyDescent="0.2">
      <c r="D39" s="6"/>
    </row>
    <row r="40" spans="4:17" x14ac:dyDescent="0.2">
      <c r="D40" s="6"/>
    </row>
    <row r="41" spans="4:17" x14ac:dyDescent="0.2">
      <c r="D41" s="6"/>
    </row>
    <row r="42" spans="4:17" x14ac:dyDescent="0.2">
      <c r="D42" s="6"/>
    </row>
    <row r="43" spans="4:17" x14ac:dyDescent="0.2">
      <c r="D43" s="6"/>
    </row>
    <row r="44" spans="4:17" x14ac:dyDescent="0.2">
      <c r="D44" s="6"/>
    </row>
    <row r="45" spans="4:17" x14ac:dyDescent="0.2">
      <c r="D45" s="6"/>
    </row>
    <row r="46" spans="4:17" x14ac:dyDescent="0.2">
      <c r="D46" s="6"/>
    </row>
    <row r="47" spans="4:17" x14ac:dyDescent="0.2">
      <c r="D47" s="6"/>
    </row>
    <row r="48" spans="4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2023-08-07T00:04:37Z</dcterms:modified>
</cp:coreProperties>
</file>